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updateLinks="never" codeName="ThisWorkbook" defaultThemeVersion="124226"/>
  <mc:AlternateContent xmlns:mc="http://schemas.openxmlformats.org/markup-compatibility/2006">
    <mc:Choice Requires="x15">
      <x15ac:absPath xmlns:x15ac="http://schemas.microsoft.com/office/spreadsheetml/2010/11/ac" url="\\cimaprod03\DATA\STATISTICS\Coordinated Portfolio Invest Survey - CPIS\CPIS SURVEY REPORTS TO IMF\CPIS SURVEY REPORTS TO IMF\2021\December\"/>
    </mc:Choice>
  </mc:AlternateContent>
  <xr:revisionPtr revIDLastSave="0" documentId="13_ncr:1_{3CC10CD2-C948-4D1F-A248-72D1097979AC}" xr6:coauthVersionLast="47" xr6:coauthVersionMax="47" xr10:uidLastSave="{00000000-0000-0000-0000-000000000000}"/>
  <workbookProtection workbookAlgorithmName="SHA-512" workbookHashValue="Y7bZgtJG8Ab8LXqh0sPZ3Oozw+ggCFWMioN+Vr81lnTCZDZxF9SDkAN88ONbGiFEtoQk69cDXJE8OG3Q8y587w==" workbookSaltValue="B50ssAnpHbrZ5waTQFfUNw==" workbookSpinCount="100000" lockStructure="1"/>
  <bookViews>
    <workbookView xWindow="-120" yWindow="-120" windowWidth="29040" windowHeight="15840" tabRatio="849" firstSheet="3" activeTab="7" xr2:uid="{00000000-000D-0000-FFFF-FFFF00000000}"/>
  </bookViews>
  <sheets>
    <sheet name="General Instructions" sheetId="1" r:id="rId1"/>
    <sheet name="Index Page" sheetId="60" r:id="rId2"/>
    <sheet name="Table 1" sheetId="69" r:id="rId3"/>
    <sheet name="Table 2" sheetId="64" r:id="rId4"/>
    <sheet name="Table 3" sheetId="68" r:id="rId5"/>
    <sheet name="Table 3.1" sheetId="67" r:id="rId6"/>
    <sheet name="Table 3.2" sheetId="70" r:id="rId7"/>
    <sheet name="Table 3.2.1" sheetId="65" r:id="rId8"/>
    <sheet name="Table 3.2.2" sheetId="61" r:id="rId9"/>
    <sheet name="Table 4" sheetId="63" r:id="rId10"/>
    <sheet name="Table 5" sheetId="36" r:id="rId11"/>
    <sheet name="Table 5.1" sheetId="40" r:id="rId12"/>
    <sheet name="Table 5.2" sheetId="39" r:id="rId13"/>
    <sheet name="Table 5.2.1" sheetId="41" r:id="rId14"/>
    <sheet name="Table 5.2.2" sheetId="38" r:id="rId15"/>
    <sheet name="Table 6" sheetId="34" r:id="rId16"/>
    <sheet name="Table 6.1" sheetId="48" r:id="rId17"/>
    <sheet name="Table 6.2" sheetId="49" r:id="rId18"/>
    <sheet name="Table 6.2.1" sheetId="50" r:id="rId19"/>
    <sheet name="Table 6.2.2" sheetId="47" r:id="rId20"/>
    <sheet name="Table 7" sheetId="32" r:id="rId21"/>
    <sheet name="Report Form" sheetId="59" state="hidden" r:id="rId22"/>
  </sheets>
  <externalReferences>
    <externalReference r:id="rId23"/>
  </externalReferences>
  <definedNames>
    <definedName name="Data_Table_1">'Table 1'!$H$21:$L$264</definedName>
    <definedName name="Data_Table_2">'Table 2'!$H$21:$L$29</definedName>
    <definedName name="Data_Table_3">'Table 3'!$I$21:$S$264</definedName>
    <definedName name="Data_Table_3_1">'Table 3.1'!$I$21:$S$264</definedName>
    <definedName name="Data_Table_3_2">'Table 3.2'!$I$21:$S$264</definedName>
    <definedName name="Data_Table_3_2_1">'Table 3.2.1'!$I$21:$S$264</definedName>
    <definedName name="Data_Table_3_2_2">'Table 3.2.2'!$I$21:$S$264</definedName>
    <definedName name="Data_Table_4">'Table 4'!$H$21:$L$264</definedName>
    <definedName name="Data_Table_5">'Table 5'!$I$21:$P$262,'Table 5'!$I$264:$P$264</definedName>
    <definedName name="Data_Table_5_1">'Table 5.1'!$I$21:$P$262,'Table 5.1'!$I$264:$P$264</definedName>
    <definedName name="Data_Table_5_2">'Table 5.2'!$I$21:$P$262,'Table 5.2'!$I$264:$P$264</definedName>
    <definedName name="Data_Table_5_2_1">'Table 5.2.1'!$I$21:$P$262,'Table 5.2.1'!$I$264:$P$264</definedName>
    <definedName name="Data_Table_5_2_2">'Table 5.2.2'!$I$21:$P$262,'Table 5.2.2'!$I$264:$P$264</definedName>
    <definedName name="Data_Table_6">'Table 6'!$I$22:$S$26,'Table 6'!$I$28:$S$32,'Table 6'!$I$34:$S$38,'Table 6'!$I$40:$S$44,'Table 6'!$I$46:$S$50,'Table 6'!$I$58:$S$62,'Table 6'!$I$52:$S$56,'Table 6'!$I$64:$S$68,'Table 6'!$I$70:$S$74,'Table 6'!$I$76:$S$80,'Table 6'!$I$82:$S$86,'Table 6'!$I$88:$S$92,'Table 6'!$I$94:$S$98,'Table 6'!$I$100:$S$104,'Table 6'!$I$106:$S$110,'Table 6'!$I$112:$S$116,'Table 6'!$I$118:$S$122,'Table 6'!$I$124:$S$128,'Table 6'!$I$130:$S$134,'Table 6'!$I$136:$S$140,'Table 6'!$I$142:$S$146,'Table 6'!$I$148:$S$152,'Table 6'!$I$154:$S$158,'Table 6'!$I$160:$S$164,'Table 6'!$I$166:$S$170,'Table 6'!$H$171:$S$171</definedName>
    <definedName name="Data_Table_6_1">'Table 6.1'!$I$22:$S$26,'Table 6.1'!$I$28:$S$32,'Table 6.1'!$I$34:$S$38,'Table 6.1'!$I$40:$S$44,'Table 6.1'!$I$46:$S$50,'Table 6.1'!$I$58:$S$62,'Table 6.1'!$I$52:$S$56,'Table 6.1'!$I$64:$S$68,'Table 6.1'!$I$70:$S$74,'Table 6.1'!$I$76:$S$80,'Table 6.1'!$I$82:$S$86,'Table 6.1'!$I$88:$S$92,'Table 6.1'!$I$94:$S$98,'Table 6.1'!$I$100:$S$104,'Table 6.1'!$I$106:$S$110,'Table 6.1'!$I$112:$S$116,'Table 6.1'!$I$118:$S$122,'Table 6.1'!$I$124:$S$128,'Table 6.1'!$I$130:$S$134,'Table 6.1'!$I$136:$S$140,'Table 6.1'!$I$142:$S$146,'Table 6.1'!$I$148:$S$152,'Table 6.1'!$I$154:$S$158,'Table 6.1'!$I$160:$S$164,'Table 6.1'!$I$166:$S$170,'Table 6.1'!$H$171:$S$171</definedName>
    <definedName name="Data_Table_6_2">'Table 6.2'!$I$22:$S$26,'Table 6.2'!$I$28:$S$32,'Table 6.2'!$I$34:$S$38,'Table 6.2'!$I$40:$S$44,'Table 6.2'!$I$46:$S$50,'Table 6.2'!$I$58:$S$62,'Table 6.2'!$I$52:$S$56,'Table 6.2'!$I$64:$S$68,'Table 6.2'!$I$70:$S$74,'Table 6.2'!$I$76:$S$80,'Table 6.2'!$I$82:$S$86,'Table 6.2'!$I$88:$S$92,'Table 6.2'!$I$94:$S$98,'Table 6.2'!$I$100:$S$104,'Table 6.2'!$I$106:$S$110,'Table 6.2'!$I$112:$S$116,'Table 6.2'!$I$118:$S$122,'Table 6.2'!$I$124:$S$128,'Table 6.2'!$I$130:$S$134,'Table 6.2'!$I$136:$S$140,'Table 6.2'!$I$142:$S$146,'Table 6.2'!$I$148:$S$152,'Table 6.2'!$I$154:$S$158,'Table 6.2'!$I$160:$S$164,'Table 6.2'!$I$166:$S$170,'Table 6.2'!$H$171:$S$171</definedName>
    <definedName name="Data_Table_6_2_1">'Table 6.2.1'!$I$22:$S$26,'Table 6.2.1'!$I$28:$S$32,'Table 6.2.1'!$I$34:$S$38,'Table 6.2.1'!$I$40:$S$44,'Table 6.2.1'!$I$46:$S$50,'Table 6.2.1'!$I$58:$S$62,'Table 6.2.1'!$I$52:$S$56,'Table 6.2.1'!$I$64:$S$68,'Table 6.2.1'!$I$70:$S$74,'Table 6.2.1'!$I$76:$S$80,'Table 6.2.1'!$I$82:$S$86,'Table 6.2.1'!$I$88:$S$92,'Table 6.2.1'!$I$94:$S$98,'Table 6.2.1'!$I$100:$S$104,'Table 6.2.1'!$I$106:$S$110,'Table 6.2.1'!$I$112:$S$116,'Table 6.2.1'!$I$118:$S$122,'Table 6.2.1'!$I$124:$S$128,'Table 6.2.1'!$I$130:$S$134,'Table 6.2.1'!$I$136:$S$140,'Table 6.2.1'!$I$142:$S$146,'Table 6.2.1'!$I$148:$S$152,'Table 6.2.1'!$I$154:$S$158,'Table 6.2.1'!$I$160:$S$164,'Table 6.2.1'!$I$166:$S$170,'Table 6.2.1'!$H$171:$S$171</definedName>
    <definedName name="Data_Table_6_2_2">'Table 6.2.2'!$I$22:$S$26,'Table 6.2.2'!$I$28:$S$32,'Table 6.2.2'!$I$34:$S$38,'Table 6.2.2'!$I$40:$S$44,'Table 6.2.2'!$I$46:$S$50,'Table 6.2.2'!$I$58:$S$62,'Table 6.2.2'!$I$52:$S$56,'Table 6.2.2'!$I$64:$S$68,'Table 6.2.2'!$I$70:$S$74,'Table 6.2.2'!$I$76:$S$80,'Table 6.2.2'!$I$82:$S$86,'Table 6.2.2'!$I$88:$S$92,'Table 6.2.2'!$I$94:$S$98,'Table 6.2.2'!$I$100:$S$104,'Table 6.2.2'!$I$106:$S$110,'Table 6.2.2'!$I$112:$S$116,'Table 6.2.2'!$I$118:$S$122,'Table 6.2.2'!$I$124:$S$128,'Table 6.2.2'!$I$130:$S$134,'Table 6.2.2'!$I$136:$S$140,'Table 6.2.2'!$I$142:$S$146,'Table 6.2.2'!$I$148:$S$152,'Table 6.2.2'!$I$154:$S$158,'Table 6.2.2'!$I$160:$S$164,'Table 6.2.2'!$I$166:$S$170,'Table 6.2.2'!$H$171:$S$171</definedName>
    <definedName name="Data_Table_7">'Table 7'!$H$21:$L$264</definedName>
    <definedName name="Range_ReportControl">'Report Form'!$A$1:$B$1</definedName>
    <definedName name="Report_Version_Number">'Report Form'!$A$3</definedName>
    <definedName name="Report_Version_Tag">'Report Form'!$A$1</definedName>
    <definedName name="Reporting_Country_Code">'Index Page'!$G$4</definedName>
    <definedName name="Reporting_Country_Name">'Index Page'!$E$4</definedName>
    <definedName name="Reporting_Currency_Code">'Index Page'!$G$5</definedName>
    <definedName name="Reporting_Currency_Name">'Index Page'!$E$6</definedName>
    <definedName name="Reporting_Period_Code">'Index Page'!$E$5</definedName>
    <definedName name="Reporting_Scale_Name">'Index Page'!$E$7</definedName>
    <definedName name="Z_A42336E2_DF3F_4248_8B25_11B474671872_.wvu.Cols" localSheetId="0" hidden="1">'General Instructions'!$A:$A,'General Instructions'!$I:$IV</definedName>
    <definedName name="Z_A42336E2_DF3F_4248_8B25_11B474671872_.wvu.PrintArea" localSheetId="0" hidden="1">'General Instructions'!$B$2:$H$28</definedName>
    <definedName name="Z_A42336E2_DF3F_4248_8B25_11B474671872_.wvu.Rows" localSheetId="0" hidden="1">'General Instructions'!$31:$65534,'General Instructions'!$1:$1,'General Instructions'!$28:$30</definedName>
  </definedNames>
  <calcPr calcId="191029"/>
  <customWorkbookViews>
    <customWorkbookView name="RRajappan - Personal View" guid="{A42336E2-DF3F-4248-8B25-11B474671872}" mergeInterval="0" personalView="1" maximized="1" xWindow="240" yWindow="120" windowWidth="1020" windowHeight="508" activeSheetId="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71" i="50" l="1"/>
  <c r="J171" i="50"/>
  <c r="H171" i="49"/>
  <c r="J171" i="49"/>
  <c r="H171" i="48"/>
  <c r="J171" i="48"/>
  <c r="H171" i="34"/>
  <c r="J171" i="34"/>
  <c r="J264" i="65"/>
  <c r="J264" i="70"/>
  <c r="J264" i="67"/>
  <c r="K264" i="69"/>
  <c r="I264" i="69"/>
  <c r="J264" i="68"/>
  <c r="K171" i="50" l="1"/>
  <c r="N171" i="50"/>
  <c r="K171" i="49"/>
  <c r="N171" i="49"/>
  <c r="K171" i="48"/>
  <c r="N171" i="48"/>
  <c r="N171" i="34"/>
  <c r="K171" i="34"/>
  <c r="H171" i="47"/>
  <c r="J171" i="47"/>
  <c r="K171" i="47"/>
  <c r="L171" i="47"/>
  <c r="N171" i="47"/>
  <c r="L171" i="50"/>
  <c r="L171" i="49"/>
  <c r="L171" i="48"/>
  <c r="L171" i="34"/>
  <c r="K21" i="64"/>
  <c r="L21" i="64"/>
  <c r="I21" i="64"/>
  <c r="N264" i="65"/>
  <c r="L264" i="65"/>
  <c r="L264" i="70"/>
  <c r="N264" i="70"/>
  <c r="N264" i="67"/>
  <c r="L264" i="67"/>
  <c r="N264" i="68"/>
  <c r="L264" i="68"/>
  <c r="L264" i="69"/>
  <c r="N264" i="61"/>
  <c r="L264" i="61"/>
  <c r="J264" i="61"/>
  <c r="I22" i="64"/>
  <c r="L27" i="64" l="1"/>
  <c r="L26" i="64"/>
  <c r="L25" i="64"/>
  <c r="L24" i="64"/>
  <c r="L23" i="64"/>
  <c r="K27" i="64"/>
  <c r="K26" i="64"/>
  <c r="K25" i="64"/>
  <c r="J25" i="64" s="1"/>
  <c r="K24" i="64"/>
  <c r="K23" i="64"/>
  <c r="L22" i="64"/>
  <c r="K22" i="64"/>
  <c r="J22" i="64" s="1"/>
  <c r="H22" i="64" s="1"/>
  <c r="M22" i="64" s="1"/>
  <c r="L28" i="64"/>
  <c r="K28" i="64"/>
  <c r="L29" i="64"/>
  <c r="K29" i="64"/>
  <c r="J29" i="64" s="1"/>
  <c r="I29" i="64"/>
  <c r="I28" i="64"/>
  <c r="I27" i="64"/>
  <c r="I26" i="64"/>
  <c r="I25" i="64"/>
  <c r="I24" i="64"/>
  <c r="I23" i="64"/>
  <c r="J26" i="64"/>
  <c r="J28" i="64"/>
  <c r="N22" i="68"/>
  <c r="N23" i="68"/>
  <c r="N24" i="68"/>
  <c r="N25" i="68"/>
  <c r="N26" i="68"/>
  <c r="N27" i="68"/>
  <c r="N28" i="68"/>
  <c r="N29" i="68"/>
  <c r="N30" i="68"/>
  <c r="N31" i="68"/>
  <c r="N32" i="68"/>
  <c r="N21" i="34" s="1"/>
  <c r="N33" i="68"/>
  <c r="N27" i="34" s="1"/>
  <c r="N34" i="68"/>
  <c r="N35" i="68"/>
  <c r="N36" i="68"/>
  <c r="N37" i="68"/>
  <c r="N38" i="68"/>
  <c r="N39" i="68"/>
  <c r="N40" i="68"/>
  <c r="N33" i="34" s="1"/>
  <c r="N41" i="68"/>
  <c r="N42" i="68"/>
  <c r="N43" i="68"/>
  <c r="N44" i="68"/>
  <c r="N45" i="68"/>
  <c r="N46" i="68"/>
  <c r="N47" i="68"/>
  <c r="N48" i="68"/>
  <c r="N49" i="68"/>
  <c r="N39" i="34" s="1"/>
  <c r="N50" i="68"/>
  <c r="N51" i="68"/>
  <c r="N52" i="68"/>
  <c r="N53" i="68"/>
  <c r="N54" i="68"/>
  <c r="N55" i="68"/>
  <c r="N56" i="68"/>
  <c r="N57" i="68"/>
  <c r="N58" i="68"/>
  <c r="N60" i="68"/>
  <c r="N61" i="68"/>
  <c r="N62" i="68"/>
  <c r="N63" i="68"/>
  <c r="N64" i="68"/>
  <c r="N65" i="68"/>
  <c r="N57" i="34" s="1"/>
  <c r="N66" i="68"/>
  <c r="N67" i="68"/>
  <c r="N68" i="68"/>
  <c r="N69" i="68"/>
  <c r="N70" i="68"/>
  <c r="N71" i="68"/>
  <c r="N72" i="68"/>
  <c r="N73" i="68"/>
  <c r="N74" i="68"/>
  <c r="N75" i="68"/>
  <c r="N76" i="68"/>
  <c r="N77" i="68"/>
  <c r="N78" i="68"/>
  <c r="N79" i="68"/>
  <c r="N80" i="68"/>
  <c r="N81" i="68"/>
  <c r="N82" i="68"/>
  <c r="N83" i="68"/>
  <c r="N84" i="68"/>
  <c r="N85" i="68"/>
  <c r="N86" i="68"/>
  <c r="N87" i="68"/>
  <c r="N88" i="68"/>
  <c r="N89" i="68"/>
  <c r="N90" i="68"/>
  <c r="N91" i="68"/>
  <c r="N92" i="68"/>
  <c r="N93" i="68"/>
  <c r="N94" i="68"/>
  <c r="N95" i="68"/>
  <c r="N96" i="68"/>
  <c r="N97" i="68"/>
  <c r="N98" i="68"/>
  <c r="N99" i="68"/>
  <c r="N100" i="68"/>
  <c r="N101" i="68"/>
  <c r="N102" i="68"/>
  <c r="N103" i="68"/>
  <c r="N104" i="68"/>
  <c r="N105" i="68"/>
  <c r="N106" i="68"/>
  <c r="N107" i="68"/>
  <c r="N108" i="68"/>
  <c r="N109" i="68"/>
  <c r="N110" i="68"/>
  <c r="N111" i="68"/>
  <c r="N112" i="68"/>
  <c r="N113" i="68"/>
  <c r="N114" i="68"/>
  <c r="N115" i="68"/>
  <c r="N116" i="68"/>
  <c r="N117" i="68"/>
  <c r="N118" i="68"/>
  <c r="N119" i="68"/>
  <c r="N120" i="68"/>
  <c r="N121" i="68"/>
  <c r="N122" i="68"/>
  <c r="N123" i="68"/>
  <c r="N124" i="68"/>
  <c r="N125" i="68"/>
  <c r="N126" i="68"/>
  <c r="N127" i="68"/>
  <c r="N128" i="68"/>
  <c r="N129" i="68"/>
  <c r="N93" i="34" s="1"/>
  <c r="N130" i="68"/>
  <c r="N131" i="68"/>
  <c r="N132" i="68"/>
  <c r="N133" i="68"/>
  <c r="N134" i="68"/>
  <c r="N135" i="68"/>
  <c r="N136" i="68"/>
  <c r="N137" i="68"/>
  <c r="N138" i="68"/>
  <c r="N139" i="68"/>
  <c r="N140" i="68"/>
  <c r="N141" i="68"/>
  <c r="N142" i="68"/>
  <c r="N143" i="68"/>
  <c r="N144" i="68"/>
  <c r="N145" i="68"/>
  <c r="N146" i="68"/>
  <c r="N147" i="68"/>
  <c r="N148" i="68"/>
  <c r="N149" i="68"/>
  <c r="N150" i="68"/>
  <c r="N151" i="68"/>
  <c r="N152" i="68"/>
  <c r="N153" i="68"/>
  <c r="N154" i="68"/>
  <c r="N155" i="68"/>
  <c r="N156" i="68"/>
  <c r="N157" i="68"/>
  <c r="N158" i="68"/>
  <c r="N159" i="68"/>
  <c r="N160" i="68"/>
  <c r="N161" i="68"/>
  <c r="N162" i="68"/>
  <c r="N163" i="68"/>
  <c r="N164" i="68"/>
  <c r="N165" i="68"/>
  <c r="N166" i="68"/>
  <c r="N167" i="68"/>
  <c r="N168" i="68"/>
  <c r="N169" i="68"/>
  <c r="N170" i="68"/>
  <c r="N171" i="68"/>
  <c r="N172" i="68"/>
  <c r="N173" i="68"/>
  <c r="N117" i="34" s="1"/>
  <c r="N174" i="68"/>
  <c r="N175" i="68"/>
  <c r="N176" i="68"/>
  <c r="N177" i="68"/>
  <c r="N178" i="68"/>
  <c r="N179" i="68"/>
  <c r="N180" i="68"/>
  <c r="N181" i="68"/>
  <c r="N182" i="68"/>
  <c r="N183" i="68"/>
  <c r="N184" i="68"/>
  <c r="N185" i="68"/>
  <c r="N186" i="68"/>
  <c r="N187" i="68"/>
  <c r="N188" i="68"/>
  <c r="N189" i="68"/>
  <c r="N190" i="68"/>
  <c r="N191" i="68"/>
  <c r="N192" i="68"/>
  <c r="N193" i="68"/>
  <c r="N194" i="68"/>
  <c r="N195" i="68"/>
  <c r="N196" i="68"/>
  <c r="N197" i="68"/>
  <c r="N198" i="68"/>
  <c r="N199" i="68"/>
  <c r="N200" i="68"/>
  <c r="N201" i="68"/>
  <c r="N202" i="68"/>
  <c r="N203" i="68"/>
  <c r="N204" i="68"/>
  <c r="N205" i="68"/>
  <c r="N206" i="68"/>
  <c r="N207" i="68"/>
  <c r="N208" i="68"/>
  <c r="N209" i="68"/>
  <c r="N210" i="68"/>
  <c r="N211" i="68"/>
  <c r="N212" i="68"/>
  <c r="N213" i="68"/>
  <c r="N214" i="68"/>
  <c r="N215" i="68"/>
  <c r="N216" i="68"/>
  <c r="N217" i="68"/>
  <c r="N218" i="68"/>
  <c r="N219" i="68"/>
  <c r="N220" i="68"/>
  <c r="N221" i="68"/>
  <c r="N222" i="68"/>
  <c r="N223" i="68"/>
  <c r="N224" i="68"/>
  <c r="N225" i="68"/>
  <c r="N141" i="34" s="1"/>
  <c r="N226" i="68"/>
  <c r="N227" i="68"/>
  <c r="N228" i="68"/>
  <c r="N229" i="68"/>
  <c r="N230" i="68"/>
  <c r="N231" i="68"/>
  <c r="N232" i="68"/>
  <c r="N233" i="68"/>
  <c r="N234" i="68"/>
  <c r="N235" i="68"/>
  <c r="N236" i="68"/>
  <c r="N237" i="68"/>
  <c r="N238" i="68"/>
  <c r="N239" i="68"/>
  <c r="N240" i="68"/>
  <c r="N241" i="68"/>
  <c r="N242" i="68"/>
  <c r="N243" i="68"/>
  <c r="N244" i="68"/>
  <c r="N245" i="68"/>
  <c r="N159" i="34" s="1"/>
  <c r="N246" i="68"/>
  <c r="N247" i="68"/>
  <c r="N248" i="68"/>
  <c r="N249" i="68"/>
  <c r="N250" i="68"/>
  <c r="N251" i="68"/>
  <c r="N252" i="68"/>
  <c r="N253" i="68"/>
  <c r="N254" i="68"/>
  <c r="N255" i="68"/>
  <c r="N256" i="68"/>
  <c r="N257" i="68"/>
  <c r="N258" i="68"/>
  <c r="N259" i="68"/>
  <c r="N260" i="68"/>
  <c r="N261" i="68"/>
  <c r="N262" i="68"/>
  <c r="N263" i="68"/>
  <c r="N21" i="68"/>
  <c r="M58" i="68"/>
  <c r="M154" i="68"/>
  <c r="M238" i="68"/>
  <c r="M238" i="70"/>
  <c r="M246" i="70"/>
  <c r="M246" i="68"/>
  <c r="M154" i="70"/>
  <c r="M58" i="70"/>
  <c r="M246" i="65"/>
  <c r="M58" i="65"/>
  <c r="M154" i="61"/>
  <c r="M238" i="61"/>
  <c r="M58" i="61"/>
  <c r="M246" i="67"/>
  <c r="L22" i="32"/>
  <c r="L23" i="32"/>
  <c r="L24" i="32"/>
  <c r="L25" i="32"/>
  <c r="L26" i="32"/>
  <c r="L27" i="32"/>
  <c r="L28" i="32"/>
  <c r="L29" i="32"/>
  <c r="L30" i="32"/>
  <c r="L31" i="32"/>
  <c r="L32" i="32"/>
  <c r="L33" i="32"/>
  <c r="L34" i="32"/>
  <c r="L35" i="32"/>
  <c r="L36" i="32"/>
  <c r="L37" i="32"/>
  <c r="L38" i="32"/>
  <c r="L39" i="32"/>
  <c r="L40" i="32"/>
  <c r="L41" i="32"/>
  <c r="L42" i="32"/>
  <c r="L43" i="32"/>
  <c r="L44" i="32"/>
  <c r="L45" i="32"/>
  <c r="L46" i="32"/>
  <c r="L47" i="32"/>
  <c r="L48" i="32"/>
  <c r="L49" i="32"/>
  <c r="L50" i="32"/>
  <c r="L51" i="32"/>
  <c r="L52" i="32"/>
  <c r="L53" i="32"/>
  <c r="L54" i="32"/>
  <c r="L55" i="32"/>
  <c r="L56" i="32"/>
  <c r="L57" i="32"/>
  <c r="L58" i="32"/>
  <c r="L59" i="32"/>
  <c r="L60" i="32"/>
  <c r="L61" i="32"/>
  <c r="L62" i="32"/>
  <c r="L63" i="32"/>
  <c r="L64" i="32"/>
  <c r="L65" i="32"/>
  <c r="L66" i="32"/>
  <c r="L67" i="32"/>
  <c r="L68" i="32"/>
  <c r="L69" i="32"/>
  <c r="L70" i="32"/>
  <c r="L71" i="32"/>
  <c r="L72" i="32"/>
  <c r="L73" i="32"/>
  <c r="L74" i="32"/>
  <c r="L75" i="32"/>
  <c r="L76" i="32"/>
  <c r="L77" i="32"/>
  <c r="L78" i="32"/>
  <c r="L79" i="32"/>
  <c r="L80" i="32"/>
  <c r="J80" i="32" s="1"/>
  <c r="H80" i="32" s="1"/>
  <c r="L81" i="32"/>
  <c r="L82" i="32"/>
  <c r="L83" i="32"/>
  <c r="L84" i="32"/>
  <c r="L85" i="32"/>
  <c r="L86" i="32"/>
  <c r="L87" i="32"/>
  <c r="L88" i="32"/>
  <c r="L89" i="32"/>
  <c r="L90" i="32"/>
  <c r="L91" i="32"/>
  <c r="L92" i="32"/>
  <c r="L93" i="32"/>
  <c r="L94" i="32"/>
  <c r="L95" i="32"/>
  <c r="L96" i="32"/>
  <c r="L97" i="32"/>
  <c r="L98" i="32"/>
  <c r="L99" i="32"/>
  <c r="L100" i="32"/>
  <c r="L101" i="32"/>
  <c r="L102" i="32"/>
  <c r="L103" i="32"/>
  <c r="L104" i="32"/>
  <c r="L105" i="32"/>
  <c r="L106" i="32"/>
  <c r="L107" i="32"/>
  <c r="L108" i="32"/>
  <c r="L109" i="32"/>
  <c r="L110" i="32"/>
  <c r="L111" i="32"/>
  <c r="L112" i="32"/>
  <c r="L113" i="32"/>
  <c r="L114" i="32"/>
  <c r="L115" i="32"/>
  <c r="L116" i="32"/>
  <c r="L117" i="32"/>
  <c r="L118" i="32"/>
  <c r="L119" i="32"/>
  <c r="L120" i="32"/>
  <c r="L121" i="32"/>
  <c r="L122" i="32"/>
  <c r="L123" i="32"/>
  <c r="L124" i="32"/>
  <c r="L125" i="32"/>
  <c r="L126" i="32"/>
  <c r="L127" i="32"/>
  <c r="L128" i="32"/>
  <c r="L129" i="32"/>
  <c r="L130" i="32"/>
  <c r="L131" i="32"/>
  <c r="L132" i="32"/>
  <c r="L133" i="32"/>
  <c r="L134" i="32"/>
  <c r="L135" i="32"/>
  <c r="L136" i="32"/>
  <c r="L137" i="32"/>
  <c r="L138" i="32"/>
  <c r="L139" i="32"/>
  <c r="L140" i="32"/>
  <c r="L141" i="32"/>
  <c r="L142" i="32"/>
  <c r="L143" i="32"/>
  <c r="L144" i="32"/>
  <c r="L145" i="32"/>
  <c r="L146" i="32"/>
  <c r="L147" i="32"/>
  <c r="L148" i="32"/>
  <c r="L149" i="32"/>
  <c r="L150" i="32"/>
  <c r="L151" i="32"/>
  <c r="L152" i="32"/>
  <c r="L153" i="32"/>
  <c r="L154" i="32"/>
  <c r="L155" i="32"/>
  <c r="L156" i="32"/>
  <c r="J156" i="32" s="1"/>
  <c r="H156" i="32" s="1"/>
  <c r="L157" i="32"/>
  <c r="L158" i="32"/>
  <c r="L159" i="32"/>
  <c r="L160" i="32"/>
  <c r="L161" i="32"/>
  <c r="L162" i="32"/>
  <c r="L163" i="32"/>
  <c r="L164" i="32"/>
  <c r="L165" i="32"/>
  <c r="L166" i="32"/>
  <c r="L167" i="32"/>
  <c r="L168" i="32"/>
  <c r="L169" i="32"/>
  <c r="L170" i="32"/>
  <c r="L171" i="32"/>
  <c r="L172" i="32"/>
  <c r="L173" i="32"/>
  <c r="L174" i="32"/>
  <c r="L175" i="32"/>
  <c r="L176" i="32"/>
  <c r="L177" i="32"/>
  <c r="L178" i="32"/>
  <c r="L179" i="32"/>
  <c r="L180" i="32"/>
  <c r="L181" i="32"/>
  <c r="L182" i="32"/>
  <c r="L183" i="32"/>
  <c r="L184" i="32"/>
  <c r="L185" i="32"/>
  <c r="L186" i="32"/>
  <c r="L187" i="32"/>
  <c r="L188" i="32"/>
  <c r="L189" i="32"/>
  <c r="L190" i="32"/>
  <c r="L191" i="32"/>
  <c r="L192" i="32"/>
  <c r="L193" i="32"/>
  <c r="L194" i="32"/>
  <c r="L195" i="32"/>
  <c r="L196" i="32"/>
  <c r="L197" i="32"/>
  <c r="L198" i="32"/>
  <c r="L199" i="32"/>
  <c r="L200" i="32"/>
  <c r="L201" i="32"/>
  <c r="L202" i="32"/>
  <c r="L203" i="32"/>
  <c r="L204" i="32"/>
  <c r="L205" i="32"/>
  <c r="L206" i="32"/>
  <c r="L207" i="32"/>
  <c r="L208" i="32"/>
  <c r="L209" i="32"/>
  <c r="L210" i="32"/>
  <c r="L211" i="32"/>
  <c r="L212" i="32"/>
  <c r="L213" i="32"/>
  <c r="L214" i="32"/>
  <c r="L215" i="32"/>
  <c r="L216" i="32"/>
  <c r="L217" i="32"/>
  <c r="L218" i="32"/>
  <c r="L219" i="32"/>
  <c r="L220" i="32"/>
  <c r="J220" i="32" s="1"/>
  <c r="L221" i="32"/>
  <c r="L222" i="32"/>
  <c r="L223" i="32"/>
  <c r="L224" i="32"/>
  <c r="L225" i="32"/>
  <c r="L226" i="32"/>
  <c r="L227" i="32"/>
  <c r="L228" i="32"/>
  <c r="L229" i="32"/>
  <c r="L230" i="32"/>
  <c r="L231" i="32"/>
  <c r="L232" i="32"/>
  <c r="L233" i="32"/>
  <c r="L234" i="32"/>
  <c r="L235" i="32"/>
  <c r="L236" i="32"/>
  <c r="L237" i="32"/>
  <c r="L238" i="32"/>
  <c r="L239" i="32"/>
  <c r="L240" i="32"/>
  <c r="L241" i="32"/>
  <c r="L242" i="32"/>
  <c r="L243" i="32"/>
  <c r="L244" i="32"/>
  <c r="L245" i="32"/>
  <c r="L246" i="32"/>
  <c r="L247" i="32"/>
  <c r="L248" i="32"/>
  <c r="L249" i="32"/>
  <c r="L250" i="32"/>
  <c r="L251" i="32"/>
  <c r="L252" i="32"/>
  <c r="L253" i="32"/>
  <c r="L254" i="32"/>
  <c r="L255" i="32"/>
  <c r="L256" i="32"/>
  <c r="L257" i="32"/>
  <c r="L258" i="32"/>
  <c r="L259" i="32"/>
  <c r="L260" i="32"/>
  <c r="L261" i="32"/>
  <c r="L262" i="32"/>
  <c r="L263" i="32"/>
  <c r="L21" i="32"/>
  <c r="K22" i="32"/>
  <c r="K23" i="32"/>
  <c r="K24" i="32"/>
  <c r="K25" i="32"/>
  <c r="K26" i="32"/>
  <c r="K27" i="32"/>
  <c r="K28" i="32"/>
  <c r="K29" i="32"/>
  <c r="K30" i="32"/>
  <c r="K31" i="32"/>
  <c r="K32" i="32"/>
  <c r="K33" i="32"/>
  <c r="K34" i="32"/>
  <c r="K35" i="32"/>
  <c r="K36" i="32"/>
  <c r="K37" i="32"/>
  <c r="K38" i="32"/>
  <c r="K39" i="32"/>
  <c r="K40" i="32"/>
  <c r="K41" i="32"/>
  <c r="K42" i="32"/>
  <c r="K43" i="32"/>
  <c r="K44" i="32"/>
  <c r="K45" i="32"/>
  <c r="K46" i="32"/>
  <c r="K47" i="32"/>
  <c r="K48" i="32"/>
  <c r="K49" i="32"/>
  <c r="K50" i="32"/>
  <c r="K51" i="32"/>
  <c r="K52" i="32"/>
  <c r="K53" i="32"/>
  <c r="K54" i="32"/>
  <c r="K55" i="32"/>
  <c r="K56" i="32"/>
  <c r="K57" i="32"/>
  <c r="K58" i="32"/>
  <c r="K59" i="32"/>
  <c r="K60" i="32"/>
  <c r="K61" i="32"/>
  <c r="K62" i="32"/>
  <c r="K63" i="32"/>
  <c r="K64" i="32"/>
  <c r="K65" i="32"/>
  <c r="K66" i="32"/>
  <c r="K67" i="32"/>
  <c r="K68" i="32"/>
  <c r="K69" i="32"/>
  <c r="K70" i="32"/>
  <c r="K71" i="32"/>
  <c r="K72" i="32"/>
  <c r="K73" i="32"/>
  <c r="K74" i="32"/>
  <c r="K75" i="32"/>
  <c r="K76" i="32"/>
  <c r="K77" i="32"/>
  <c r="K78" i="32"/>
  <c r="K79" i="32"/>
  <c r="K80" i="32"/>
  <c r="K81" i="32"/>
  <c r="K82" i="32"/>
  <c r="K83" i="32"/>
  <c r="K84" i="32"/>
  <c r="K85" i="32"/>
  <c r="K86" i="32"/>
  <c r="K87" i="32"/>
  <c r="K88" i="32"/>
  <c r="K89" i="32"/>
  <c r="K90" i="32"/>
  <c r="K91" i="32"/>
  <c r="K92" i="32"/>
  <c r="K93" i="32"/>
  <c r="K94" i="32"/>
  <c r="K95" i="32"/>
  <c r="K96" i="32"/>
  <c r="K97" i="32"/>
  <c r="K98" i="32"/>
  <c r="K99" i="32"/>
  <c r="K100" i="32"/>
  <c r="K101" i="32"/>
  <c r="K102" i="32"/>
  <c r="K103" i="32"/>
  <c r="K104" i="32"/>
  <c r="K105" i="32"/>
  <c r="K106" i="32"/>
  <c r="K107" i="32"/>
  <c r="K108" i="32"/>
  <c r="K109" i="32"/>
  <c r="K110" i="32"/>
  <c r="K111" i="32"/>
  <c r="K112" i="32"/>
  <c r="K113" i="32"/>
  <c r="K114" i="32"/>
  <c r="K115" i="32"/>
  <c r="K116" i="32"/>
  <c r="K117" i="32"/>
  <c r="K118" i="32"/>
  <c r="K119" i="32"/>
  <c r="K120" i="32"/>
  <c r="K121" i="32"/>
  <c r="K122" i="32"/>
  <c r="K123" i="32"/>
  <c r="K124" i="32"/>
  <c r="K125" i="32"/>
  <c r="J125" i="32" s="1"/>
  <c r="K126" i="32"/>
  <c r="K127" i="32"/>
  <c r="K128" i="32"/>
  <c r="K129" i="32"/>
  <c r="K130" i="32"/>
  <c r="K131" i="32"/>
  <c r="K132" i="32"/>
  <c r="K133" i="32"/>
  <c r="K134" i="32"/>
  <c r="K135" i="32"/>
  <c r="K136" i="32"/>
  <c r="K137" i="32"/>
  <c r="K138" i="32"/>
  <c r="K139" i="32"/>
  <c r="K140" i="32"/>
  <c r="K141" i="32"/>
  <c r="K142" i="32"/>
  <c r="K143" i="32"/>
  <c r="K144" i="32"/>
  <c r="K145" i="32"/>
  <c r="K146" i="32"/>
  <c r="K147" i="32"/>
  <c r="K148" i="32"/>
  <c r="K149" i="32"/>
  <c r="K150" i="32"/>
  <c r="K151" i="32"/>
  <c r="K152" i="32"/>
  <c r="K153" i="32"/>
  <c r="K154" i="32"/>
  <c r="K155" i="32"/>
  <c r="K156" i="32"/>
  <c r="K157" i="32"/>
  <c r="K158" i="32"/>
  <c r="K159" i="32"/>
  <c r="K160" i="32"/>
  <c r="K161" i="32"/>
  <c r="K162" i="32"/>
  <c r="K163" i="32"/>
  <c r="K164" i="32"/>
  <c r="K165" i="32"/>
  <c r="K166" i="32"/>
  <c r="K167" i="32"/>
  <c r="K168" i="32"/>
  <c r="K169" i="32"/>
  <c r="K170" i="32"/>
  <c r="K171" i="32"/>
  <c r="K172" i="32"/>
  <c r="K173" i="32"/>
  <c r="K174" i="32"/>
  <c r="K175" i="32"/>
  <c r="K176" i="32"/>
  <c r="K177" i="32"/>
  <c r="K178" i="32"/>
  <c r="K179" i="32"/>
  <c r="K180" i="32"/>
  <c r="K181" i="32"/>
  <c r="K182" i="32"/>
  <c r="K183" i="32"/>
  <c r="K184" i="32"/>
  <c r="K185" i="32"/>
  <c r="K186" i="32"/>
  <c r="K187" i="32"/>
  <c r="K188" i="32"/>
  <c r="K189" i="32"/>
  <c r="K190" i="32"/>
  <c r="K191" i="32"/>
  <c r="K192" i="32"/>
  <c r="K193" i="32"/>
  <c r="K194" i="32"/>
  <c r="K195" i="32"/>
  <c r="K196" i="32"/>
  <c r="K197" i="32"/>
  <c r="K198" i="32"/>
  <c r="K199" i="32"/>
  <c r="K200" i="32"/>
  <c r="K201" i="32"/>
  <c r="K202" i="32"/>
  <c r="K203" i="32"/>
  <c r="K204" i="32"/>
  <c r="K205" i="32"/>
  <c r="K206" i="32"/>
  <c r="K207" i="32"/>
  <c r="K208" i="32"/>
  <c r="K209" i="32"/>
  <c r="K210" i="32"/>
  <c r="K211" i="32"/>
  <c r="K212" i="32"/>
  <c r="K213" i="32"/>
  <c r="J213" i="32" s="1"/>
  <c r="K214" i="32"/>
  <c r="K215" i="32"/>
  <c r="K216" i="32"/>
  <c r="K217" i="32"/>
  <c r="K218" i="32"/>
  <c r="K219" i="32"/>
  <c r="K220" i="32"/>
  <c r="K221" i="32"/>
  <c r="K222" i="32"/>
  <c r="K223" i="32"/>
  <c r="K224" i="32"/>
  <c r="K225" i="32"/>
  <c r="K226" i="32"/>
  <c r="K227" i="32"/>
  <c r="K228" i="32"/>
  <c r="K229" i="32"/>
  <c r="K230" i="32"/>
  <c r="K231" i="32"/>
  <c r="K232" i="32"/>
  <c r="K233" i="32"/>
  <c r="K234" i="32"/>
  <c r="K235" i="32"/>
  <c r="K236" i="32"/>
  <c r="K237" i="32"/>
  <c r="K238" i="32"/>
  <c r="K239" i="32"/>
  <c r="K240" i="32"/>
  <c r="K241" i="32"/>
  <c r="K242" i="32"/>
  <c r="K243" i="32"/>
  <c r="K244" i="32"/>
  <c r="K245" i="32"/>
  <c r="K246" i="32"/>
  <c r="K247" i="32"/>
  <c r="K248" i="32"/>
  <c r="K249" i="32"/>
  <c r="K250" i="32"/>
  <c r="K251" i="32"/>
  <c r="K252" i="32"/>
  <c r="K253" i="32"/>
  <c r="K254" i="32"/>
  <c r="K255" i="32"/>
  <c r="K256" i="32"/>
  <c r="K257" i="32"/>
  <c r="K258" i="32"/>
  <c r="K259" i="32"/>
  <c r="K260" i="32"/>
  <c r="K261" i="32"/>
  <c r="K262" i="32"/>
  <c r="K263" i="32"/>
  <c r="K21" i="32"/>
  <c r="J45" i="32"/>
  <c r="I22" i="32"/>
  <c r="I23" i="32"/>
  <c r="I24" i="32"/>
  <c r="I25" i="32"/>
  <c r="I26" i="32"/>
  <c r="I27" i="32"/>
  <c r="I28" i="32"/>
  <c r="I29" i="32"/>
  <c r="I30" i="32"/>
  <c r="I31" i="32"/>
  <c r="I32" i="32"/>
  <c r="I33" i="32"/>
  <c r="I34" i="32"/>
  <c r="I35" i="32"/>
  <c r="I36" i="32"/>
  <c r="I37" i="32"/>
  <c r="I38" i="32"/>
  <c r="I39" i="32"/>
  <c r="I40" i="32"/>
  <c r="I41" i="32"/>
  <c r="I42" i="32"/>
  <c r="I43" i="32"/>
  <c r="I44" i="32"/>
  <c r="I45" i="32"/>
  <c r="I46" i="32"/>
  <c r="I47" i="32"/>
  <c r="I48" i="32"/>
  <c r="I49" i="32"/>
  <c r="I50" i="32"/>
  <c r="I51" i="32"/>
  <c r="I52" i="32"/>
  <c r="I53" i="32"/>
  <c r="I54" i="32"/>
  <c r="I55" i="32"/>
  <c r="I56" i="32"/>
  <c r="I57" i="32"/>
  <c r="I58" i="32"/>
  <c r="I59" i="32"/>
  <c r="I60" i="32"/>
  <c r="I61" i="32"/>
  <c r="I62" i="32"/>
  <c r="I63" i="32"/>
  <c r="I64" i="32"/>
  <c r="I65" i="32"/>
  <c r="I66" i="32"/>
  <c r="I67" i="32"/>
  <c r="I68" i="32"/>
  <c r="I69" i="32"/>
  <c r="I70" i="32"/>
  <c r="I71" i="32"/>
  <c r="I72" i="32"/>
  <c r="I73" i="32"/>
  <c r="I74" i="32"/>
  <c r="I75" i="32"/>
  <c r="I76" i="32"/>
  <c r="I77" i="32"/>
  <c r="I78" i="32"/>
  <c r="I79" i="32"/>
  <c r="I80" i="32"/>
  <c r="I81" i="32"/>
  <c r="I82" i="32"/>
  <c r="I83" i="32"/>
  <c r="I84" i="32"/>
  <c r="I85" i="32"/>
  <c r="I86" i="32"/>
  <c r="I87" i="32"/>
  <c r="I88" i="32"/>
  <c r="I89" i="32"/>
  <c r="I90" i="32"/>
  <c r="I91" i="32"/>
  <c r="I92" i="32"/>
  <c r="I93" i="32"/>
  <c r="I94" i="32"/>
  <c r="I95" i="32"/>
  <c r="I96" i="32"/>
  <c r="I97" i="32"/>
  <c r="I98" i="32"/>
  <c r="I99" i="32"/>
  <c r="I100" i="32"/>
  <c r="I101" i="32"/>
  <c r="I102" i="32"/>
  <c r="I103" i="32"/>
  <c r="I104" i="32"/>
  <c r="I105" i="32"/>
  <c r="I106" i="32"/>
  <c r="I107" i="32"/>
  <c r="I108" i="32"/>
  <c r="I109" i="32"/>
  <c r="I110" i="32"/>
  <c r="I111" i="32"/>
  <c r="I112" i="32"/>
  <c r="I113" i="32"/>
  <c r="I114" i="32"/>
  <c r="I115" i="32"/>
  <c r="I116" i="32"/>
  <c r="I117" i="32"/>
  <c r="I118" i="32"/>
  <c r="I119" i="32"/>
  <c r="I120" i="32"/>
  <c r="I121" i="32"/>
  <c r="I122" i="32"/>
  <c r="I123" i="32"/>
  <c r="I124" i="32"/>
  <c r="I125" i="32"/>
  <c r="I126" i="32"/>
  <c r="I127" i="32"/>
  <c r="I128" i="32"/>
  <c r="I129" i="32"/>
  <c r="I130" i="32"/>
  <c r="I131" i="32"/>
  <c r="I132" i="32"/>
  <c r="I133" i="32"/>
  <c r="I134" i="32"/>
  <c r="I135" i="32"/>
  <c r="I136" i="32"/>
  <c r="I137" i="32"/>
  <c r="I138" i="32"/>
  <c r="I139" i="32"/>
  <c r="I140" i="32"/>
  <c r="I141" i="32"/>
  <c r="I142" i="32"/>
  <c r="I143" i="32"/>
  <c r="I144" i="32"/>
  <c r="I145" i="32"/>
  <c r="I146" i="32"/>
  <c r="I147" i="32"/>
  <c r="I148" i="32"/>
  <c r="I149" i="32"/>
  <c r="I150" i="32"/>
  <c r="I151" i="32"/>
  <c r="I152" i="32"/>
  <c r="I153" i="32"/>
  <c r="I154" i="32"/>
  <c r="I155" i="32"/>
  <c r="I156" i="32"/>
  <c r="I157" i="32"/>
  <c r="I158" i="32"/>
  <c r="I159" i="32"/>
  <c r="I160" i="32"/>
  <c r="I161" i="32"/>
  <c r="I162" i="32"/>
  <c r="I163" i="32"/>
  <c r="I164" i="32"/>
  <c r="I165" i="32"/>
  <c r="I166" i="32"/>
  <c r="I167" i="32"/>
  <c r="I168" i="32"/>
  <c r="I169" i="32"/>
  <c r="I170" i="32"/>
  <c r="I171" i="32"/>
  <c r="I172" i="32"/>
  <c r="I173" i="32"/>
  <c r="I174" i="32"/>
  <c r="I175" i="32"/>
  <c r="I176" i="32"/>
  <c r="I177" i="32"/>
  <c r="I178" i="32"/>
  <c r="I179" i="32"/>
  <c r="I180" i="32"/>
  <c r="I181" i="32"/>
  <c r="I182" i="32"/>
  <c r="I183" i="32"/>
  <c r="I184" i="32"/>
  <c r="I185" i="32"/>
  <c r="I186" i="32"/>
  <c r="I187" i="32"/>
  <c r="I188" i="32"/>
  <c r="I189" i="32"/>
  <c r="I190" i="32"/>
  <c r="I191" i="32"/>
  <c r="I192" i="32"/>
  <c r="I193" i="32"/>
  <c r="I194" i="32"/>
  <c r="I195" i="32"/>
  <c r="I196" i="32"/>
  <c r="I197" i="32"/>
  <c r="I198" i="32"/>
  <c r="I199" i="32"/>
  <c r="I200" i="32"/>
  <c r="I201" i="32"/>
  <c r="I202" i="32"/>
  <c r="I203" i="32"/>
  <c r="I204" i="32"/>
  <c r="I205" i="32"/>
  <c r="I206" i="32"/>
  <c r="I207" i="32"/>
  <c r="I208" i="32"/>
  <c r="I209" i="32"/>
  <c r="I210" i="32"/>
  <c r="I211" i="32"/>
  <c r="I212" i="32"/>
  <c r="I213" i="32"/>
  <c r="I214" i="32"/>
  <c r="I215" i="32"/>
  <c r="I216" i="32"/>
  <c r="I217" i="32"/>
  <c r="I218" i="32"/>
  <c r="I219" i="32"/>
  <c r="I220" i="32"/>
  <c r="I221" i="32"/>
  <c r="I222" i="32"/>
  <c r="I223" i="32"/>
  <c r="I224" i="32"/>
  <c r="I225" i="32"/>
  <c r="I226" i="32"/>
  <c r="I227" i="32"/>
  <c r="I228" i="32"/>
  <c r="I229" i="32"/>
  <c r="I230" i="32"/>
  <c r="I231" i="32"/>
  <c r="I232" i="32"/>
  <c r="I233" i="32"/>
  <c r="I234" i="32"/>
  <c r="I235" i="32"/>
  <c r="I236" i="32"/>
  <c r="I237" i="32"/>
  <c r="I238" i="32"/>
  <c r="I239" i="32"/>
  <c r="I240" i="32"/>
  <c r="I241" i="32"/>
  <c r="I242" i="32"/>
  <c r="I243" i="32"/>
  <c r="I244" i="32"/>
  <c r="I245" i="32"/>
  <c r="I246" i="32"/>
  <c r="I247" i="32"/>
  <c r="I248" i="32"/>
  <c r="I249" i="32"/>
  <c r="I250" i="32"/>
  <c r="I251" i="32"/>
  <c r="I252" i="32"/>
  <c r="I253" i="32"/>
  <c r="I254" i="32"/>
  <c r="I255" i="32"/>
  <c r="I256" i="32"/>
  <c r="I257" i="32"/>
  <c r="I258" i="32"/>
  <c r="I259" i="32"/>
  <c r="I260" i="32"/>
  <c r="I261" i="32"/>
  <c r="I262" i="32"/>
  <c r="I263" i="32"/>
  <c r="I21" i="32"/>
  <c r="N22" i="61"/>
  <c r="N23" i="61"/>
  <c r="N24" i="61"/>
  <c r="N25" i="61"/>
  <c r="N26" i="61"/>
  <c r="N27" i="61"/>
  <c r="N28" i="61"/>
  <c r="N29" i="61"/>
  <c r="N30" i="61"/>
  <c r="N31" i="61"/>
  <c r="N32" i="61"/>
  <c r="N33" i="61"/>
  <c r="N27" i="47" s="1"/>
  <c r="N34" i="61"/>
  <c r="N35" i="61"/>
  <c r="N36" i="61"/>
  <c r="N37" i="61"/>
  <c r="N38" i="61"/>
  <c r="N39" i="61"/>
  <c r="N40" i="61"/>
  <c r="N41" i="61"/>
  <c r="N42" i="61"/>
  <c r="N43" i="61"/>
  <c r="N44" i="61"/>
  <c r="N45" i="61"/>
  <c r="N46" i="61"/>
  <c r="N47" i="61"/>
  <c r="N48" i="61"/>
  <c r="N49" i="61"/>
  <c r="N50" i="61"/>
  <c r="N51" i="61"/>
  <c r="N52" i="61"/>
  <c r="N53" i="61"/>
  <c r="N54" i="61"/>
  <c r="N55" i="61"/>
  <c r="N56" i="61"/>
  <c r="N57" i="61"/>
  <c r="N58" i="61"/>
  <c r="N45" i="47" s="1"/>
  <c r="N60" i="61"/>
  <c r="N61" i="61"/>
  <c r="N62" i="61"/>
  <c r="N63" i="61"/>
  <c r="N51" i="47" s="1"/>
  <c r="N64" i="61"/>
  <c r="N65" i="61"/>
  <c r="N57" i="47" s="1"/>
  <c r="N66" i="61"/>
  <c r="N67" i="61"/>
  <c r="N68" i="61"/>
  <c r="N69" i="61"/>
  <c r="N70" i="61"/>
  <c r="N71" i="61"/>
  <c r="N72" i="61"/>
  <c r="N73" i="61"/>
  <c r="N74" i="61"/>
  <c r="N75" i="61"/>
  <c r="N76" i="61"/>
  <c r="N77" i="61"/>
  <c r="N78" i="61"/>
  <c r="N79" i="61"/>
  <c r="N80" i="61"/>
  <c r="N81" i="61"/>
  <c r="N82" i="61"/>
  <c r="N83" i="61"/>
  <c r="N84" i="61"/>
  <c r="N85" i="61"/>
  <c r="N86" i="61"/>
  <c r="N87" i="61"/>
  <c r="N88" i="61"/>
  <c r="N89" i="61"/>
  <c r="N90" i="61"/>
  <c r="N91" i="61"/>
  <c r="N92" i="61"/>
  <c r="N93" i="61"/>
  <c r="N94" i="61"/>
  <c r="N95" i="61"/>
  <c r="N96" i="61"/>
  <c r="N97" i="61"/>
  <c r="N98" i="61"/>
  <c r="N99" i="61"/>
  <c r="N100" i="61"/>
  <c r="N101" i="61"/>
  <c r="N102" i="61"/>
  <c r="N103" i="61"/>
  <c r="N69" i="47" s="1"/>
  <c r="N104" i="61"/>
  <c r="N105" i="61"/>
  <c r="N106" i="61"/>
  <c r="N107" i="61"/>
  <c r="N108" i="61"/>
  <c r="N109" i="61"/>
  <c r="N110" i="61"/>
  <c r="N111" i="61"/>
  <c r="N112" i="61"/>
  <c r="N113" i="61"/>
  <c r="N114" i="61"/>
  <c r="N115" i="61"/>
  <c r="N116" i="61"/>
  <c r="N117" i="61"/>
  <c r="N118" i="61"/>
  <c r="N119" i="61"/>
  <c r="N120" i="61"/>
  <c r="N121" i="61"/>
  <c r="N122" i="61"/>
  <c r="N123" i="61"/>
  <c r="N124" i="61"/>
  <c r="N125" i="61"/>
  <c r="N126" i="61"/>
  <c r="N127" i="61"/>
  <c r="N128" i="61"/>
  <c r="N129" i="61"/>
  <c r="N130" i="61"/>
  <c r="N131" i="61"/>
  <c r="N132" i="61"/>
  <c r="N133" i="61"/>
  <c r="N134" i="61"/>
  <c r="N135" i="61"/>
  <c r="N136" i="61"/>
  <c r="N137" i="61"/>
  <c r="N138" i="61"/>
  <c r="N139" i="61"/>
  <c r="N140" i="61"/>
  <c r="N141" i="61"/>
  <c r="N142" i="61"/>
  <c r="N143" i="61"/>
  <c r="N144" i="61"/>
  <c r="N145" i="61"/>
  <c r="N146" i="61"/>
  <c r="N147" i="61"/>
  <c r="N148" i="61"/>
  <c r="N149" i="61"/>
  <c r="N150" i="61"/>
  <c r="N151" i="61"/>
  <c r="N152" i="61"/>
  <c r="N153" i="61"/>
  <c r="N154" i="61"/>
  <c r="N155" i="61"/>
  <c r="N156" i="61"/>
  <c r="N157" i="61"/>
  <c r="N158" i="61"/>
  <c r="N159" i="61"/>
  <c r="N160" i="61"/>
  <c r="N161" i="61"/>
  <c r="N162" i="61"/>
  <c r="N163" i="61"/>
  <c r="N164" i="61"/>
  <c r="N165" i="61"/>
  <c r="N166" i="61"/>
  <c r="N167" i="61"/>
  <c r="N168" i="61"/>
  <c r="N169" i="61"/>
  <c r="N170" i="61"/>
  <c r="N171" i="61"/>
  <c r="N172" i="61"/>
  <c r="N173" i="61"/>
  <c r="N174" i="61"/>
  <c r="N175" i="61"/>
  <c r="N176" i="61"/>
  <c r="N177" i="61"/>
  <c r="N178" i="61"/>
  <c r="N179" i="61"/>
  <c r="N180" i="61"/>
  <c r="N181" i="61"/>
  <c r="N182" i="61"/>
  <c r="N183" i="61"/>
  <c r="N184" i="61"/>
  <c r="N185" i="61"/>
  <c r="N186" i="61"/>
  <c r="N187" i="61"/>
  <c r="N188" i="61"/>
  <c r="N189" i="61"/>
  <c r="N190" i="61"/>
  <c r="N191" i="61"/>
  <c r="N192" i="61"/>
  <c r="N193" i="61"/>
  <c r="N194" i="61"/>
  <c r="N195" i="61"/>
  <c r="N196" i="61"/>
  <c r="N197" i="61"/>
  <c r="N198" i="61"/>
  <c r="N199" i="61"/>
  <c r="N200" i="61"/>
  <c r="N201" i="61"/>
  <c r="N202" i="61"/>
  <c r="N203" i="61"/>
  <c r="N204" i="61"/>
  <c r="N205" i="61"/>
  <c r="N206" i="61"/>
  <c r="N207" i="61"/>
  <c r="N208" i="61"/>
  <c r="N209" i="61"/>
  <c r="N210" i="61"/>
  <c r="N211" i="61"/>
  <c r="N212" i="61"/>
  <c r="N213" i="61"/>
  <c r="N214" i="61"/>
  <c r="N215" i="61"/>
  <c r="N216" i="61"/>
  <c r="N217" i="61"/>
  <c r="N218" i="61"/>
  <c r="N219" i="61"/>
  <c r="N220" i="61"/>
  <c r="N221" i="61"/>
  <c r="N222" i="61"/>
  <c r="N223" i="61"/>
  <c r="N224" i="61"/>
  <c r="N225" i="61"/>
  <c r="N141" i="47" s="1"/>
  <c r="N226" i="61"/>
  <c r="N227" i="61"/>
  <c r="N228" i="61"/>
  <c r="N229" i="61"/>
  <c r="N230" i="61"/>
  <c r="N231" i="61"/>
  <c r="N232" i="61"/>
  <c r="N233" i="61"/>
  <c r="N234" i="61"/>
  <c r="N235" i="61"/>
  <c r="N236" i="61"/>
  <c r="N237" i="61"/>
  <c r="N238" i="61"/>
  <c r="N239" i="61"/>
  <c r="N240" i="61"/>
  <c r="N241" i="61"/>
  <c r="N242" i="61"/>
  <c r="N243" i="61"/>
  <c r="N244" i="61"/>
  <c r="N245" i="61"/>
  <c r="N159" i="47" s="1"/>
  <c r="N246" i="61"/>
  <c r="N247" i="61"/>
  <c r="N248" i="61"/>
  <c r="N249" i="61"/>
  <c r="N250" i="61"/>
  <c r="N251" i="61"/>
  <c r="N252" i="61"/>
  <c r="N253" i="61"/>
  <c r="N254" i="61"/>
  <c r="N255" i="61"/>
  <c r="N256" i="61"/>
  <c r="N257" i="61"/>
  <c r="N258" i="61"/>
  <c r="N259" i="61"/>
  <c r="N260" i="61"/>
  <c r="N261" i="61"/>
  <c r="N262" i="61"/>
  <c r="N263" i="61"/>
  <c r="N21" i="61"/>
  <c r="N22" i="65"/>
  <c r="N23" i="65"/>
  <c r="N24" i="65"/>
  <c r="N265" i="65" s="1"/>
  <c r="N266" i="65" s="1"/>
  <c r="N25" i="65"/>
  <c r="N26" i="65"/>
  <c r="N27" i="65"/>
  <c r="N28" i="65"/>
  <c r="N29" i="65"/>
  <c r="N30" i="65"/>
  <c r="N31" i="65"/>
  <c r="N32" i="65"/>
  <c r="N21" i="50" s="1"/>
  <c r="N33" i="65"/>
  <c r="N34" i="65"/>
  <c r="N35" i="65"/>
  <c r="N36" i="65"/>
  <c r="N37" i="65"/>
  <c r="N38" i="65"/>
  <c r="N39" i="65"/>
  <c r="N40" i="65"/>
  <c r="N33" i="50" s="1"/>
  <c r="N41" i="65"/>
  <c r="N42" i="65"/>
  <c r="N43" i="65"/>
  <c r="N44" i="65"/>
  <c r="N45" i="65"/>
  <c r="N46" i="65"/>
  <c r="N47" i="65"/>
  <c r="N48" i="65"/>
  <c r="N49" i="65"/>
  <c r="N50" i="65"/>
  <c r="N51" i="65"/>
  <c r="N52" i="65"/>
  <c r="N53" i="65"/>
  <c r="N54" i="65"/>
  <c r="N55" i="65"/>
  <c r="N56" i="65"/>
  <c r="N57" i="65"/>
  <c r="N58" i="65"/>
  <c r="N60" i="65"/>
  <c r="N61" i="65"/>
  <c r="N62" i="65"/>
  <c r="N63" i="65"/>
  <c r="N64" i="65"/>
  <c r="N65" i="65"/>
  <c r="N57" i="50" s="1"/>
  <c r="N66" i="65"/>
  <c r="N67" i="65"/>
  <c r="N68" i="65"/>
  <c r="N69" i="65"/>
  <c r="N70" i="65"/>
  <c r="N71" i="65"/>
  <c r="N72" i="65"/>
  <c r="N73" i="65"/>
  <c r="N74" i="65"/>
  <c r="N75" i="65"/>
  <c r="N76" i="65"/>
  <c r="N77" i="65"/>
  <c r="N78" i="65"/>
  <c r="N79" i="65"/>
  <c r="N80" i="65"/>
  <c r="N81" i="65"/>
  <c r="N82" i="65"/>
  <c r="N83" i="65"/>
  <c r="N84" i="65"/>
  <c r="N85" i="65"/>
  <c r="N86" i="65"/>
  <c r="N87" i="65"/>
  <c r="N88" i="65"/>
  <c r="N89" i="65"/>
  <c r="N90" i="65"/>
  <c r="N91" i="65"/>
  <c r="N92" i="65"/>
  <c r="N93" i="65"/>
  <c r="N94" i="65"/>
  <c r="N95" i="65"/>
  <c r="N96" i="65"/>
  <c r="N97" i="65"/>
  <c r="N98" i="65"/>
  <c r="N99" i="65"/>
  <c r="N100" i="65"/>
  <c r="N101" i="65"/>
  <c r="N102" i="65"/>
  <c r="N103" i="65"/>
  <c r="N104" i="65"/>
  <c r="N105" i="65"/>
  <c r="N106" i="65"/>
  <c r="N107" i="65"/>
  <c r="N108" i="65"/>
  <c r="N109" i="65"/>
  <c r="N110" i="65"/>
  <c r="N111" i="65"/>
  <c r="N112" i="65"/>
  <c r="N113" i="65"/>
  <c r="N114" i="65"/>
  <c r="N115" i="65"/>
  <c r="N116" i="65"/>
  <c r="N117" i="65"/>
  <c r="N118" i="65"/>
  <c r="N119" i="65"/>
  <c r="N120" i="65"/>
  <c r="N121" i="65"/>
  <c r="N122" i="65"/>
  <c r="N123" i="65"/>
  <c r="N124" i="65"/>
  <c r="N125" i="65"/>
  <c r="N126" i="65"/>
  <c r="N127" i="65"/>
  <c r="N128" i="65"/>
  <c r="N129" i="65"/>
  <c r="N93" i="50" s="1"/>
  <c r="N130" i="65"/>
  <c r="N131" i="65"/>
  <c r="N132" i="65"/>
  <c r="N133" i="65"/>
  <c r="N134" i="65"/>
  <c r="N135" i="65"/>
  <c r="N136" i="65"/>
  <c r="N137" i="65"/>
  <c r="N138" i="65"/>
  <c r="N139" i="65"/>
  <c r="N140" i="65"/>
  <c r="N141" i="65"/>
  <c r="N142" i="65"/>
  <c r="N143" i="65"/>
  <c r="N144" i="65"/>
  <c r="N145" i="65"/>
  <c r="N146" i="65"/>
  <c r="N147" i="65"/>
  <c r="N148" i="65"/>
  <c r="N149" i="65"/>
  <c r="N150" i="65"/>
  <c r="N151" i="65"/>
  <c r="N152" i="65"/>
  <c r="N153" i="65"/>
  <c r="N154" i="65"/>
  <c r="N155" i="65"/>
  <c r="N156" i="65"/>
  <c r="N157" i="65"/>
  <c r="N158" i="65"/>
  <c r="N159" i="65"/>
  <c r="N160" i="65"/>
  <c r="N161" i="65"/>
  <c r="N162" i="65"/>
  <c r="N163" i="65"/>
  <c r="N164" i="65"/>
  <c r="N165" i="65"/>
  <c r="N166" i="65"/>
  <c r="N167" i="65"/>
  <c r="N168" i="65"/>
  <c r="N169" i="65"/>
  <c r="N170" i="65"/>
  <c r="N171" i="65"/>
  <c r="N172" i="65"/>
  <c r="N173" i="65"/>
  <c r="N117" i="50" s="1"/>
  <c r="N174" i="65"/>
  <c r="N175" i="65"/>
  <c r="N176" i="65"/>
  <c r="N177" i="65"/>
  <c r="N178" i="65"/>
  <c r="N179" i="65"/>
  <c r="N180" i="65"/>
  <c r="N181" i="65"/>
  <c r="N182" i="65"/>
  <c r="N183" i="65"/>
  <c r="N184" i="65"/>
  <c r="N185" i="65"/>
  <c r="N186" i="65"/>
  <c r="N187" i="65"/>
  <c r="N188" i="65"/>
  <c r="N189" i="65"/>
  <c r="N190" i="65"/>
  <c r="N191" i="65"/>
  <c r="N192" i="65"/>
  <c r="N193" i="65"/>
  <c r="N194" i="65"/>
  <c r="N195" i="65"/>
  <c r="N196" i="65"/>
  <c r="N197" i="65"/>
  <c r="N198" i="65"/>
  <c r="N199" i="65"/>
  <c r="N200" i="65"/>
  <c r="N201" i="65"/>
  <c r="N202" i="65"/>
  <c r="N203" i="65"/>
  <c r="N204" i="65"/>
  <c r="N205" i="65"/>
  <c r="N206" i="65"/>
  <c r="N207" i="65"/>
  <c r="N208" i="65"/>
  <c r="N209" i="65"/>
  <c r="N210" i="65"/>
  <c r="N211" i="65"/>
  <c r="N212" i="65"/>
  <c r="N213" i="65"/>
  <c r="N214" i="65"/>
  <c r="N215" i="65"/>
  <c r="N216" i="65"/>
  <c r="N217" i="65"/>
  <c r="N218" i="65"/>
  <c r="N219" i="65"/>
  <c r="N220" i="65"/>
  <c r="N221" i="65"/>
  <c r="N222" i="65"/>
  <c r="N223" i="65"/>
  <c r="N224" i="65"/>
  <c r="N225" i="65"/>
  <c r="N141" i="50" s="1"/>
  <c r="N226" i="65"/>
  <c r="N227" i="65"/>
  <c r="N228" i="65"/>
  <c r="N229" i="65"/>
  <c r="N230" i="65"/>
  <c r="N231" i="65"/>
  <c r="N232" i="65"/>
  <c r="N233" i="65"/>
  <c r="N234" i="65"/>
  <c r="N235" i="65"/>
  <c r="N236" i="65"/>
  <c r="N237" i="65"/>
  <c r="N238" i="65"/>
  <c r="N239" i="65"/>
  <c r="N240" i="65"/>
  <c r="N241" i="65"/>
  <c r="N242" i="65"/>
  <c r="N243" i="65"/>
  <c r="N244" i="65"/>
  <c r="N245" i="65"/>
  <c r="N159" i="50" s="1"/>
  <c r="N246" i="65"/>
  <c r="N247" i="65"/>
  <c r="N248" i="65"/>
  <c r="N249" i="65"/>
  <c r="N250" i="65"/>
  <c r="N251" i="65"/>
  <c r="N252" i="65"/>
  <c r="N253" i="65"/>
  <c r="N254" i="65"/>
  <c r="N255" i="65"/>
  <c r="N256" i="65"/>
  <c r="N257" i="65"/>
  <c r="N258" i="65"/>
  <c r="N259" i="65"/>
  <c r="N260" i="65"/>
  <c r="N261" i="65"/>
  <c r="N262" i="65"/>
  <c r="N263" i="65"/>
  <c r="N21" i="65"/>
  <c r="N22" i="70"/>
  <c r="N265" i="70" s="1"/>
  <c r="N266" i="70" s="1"/>
  <c r="N23" i="70"/>
  <c r="N24" i="70"/>
  <c r="N25" i="70"/>
  <c r="N26" i="70"/>
  <c r="N27" i="70"/>
  <c r="N28" i="70"/>
  <c r="N29" i="70"/>
  <c r="N30" i="70"/>
  <c r="N31" i="70"/>
  <c r="N32" i="70"/>
  <c r="N21" i="49" s="1"/>
  <c r="N33" i="70"/>
  <c r="N27" i="49" s="1"/>
  <c r="N34" i="70"/>
  <c r="N35" i="70"/>
  <c r="N36" i="70"/>
  <c r="N37" i="70"/>
  <c r="N38" i="70"/>
  <c r="N39" i="70"/>
  <c r="N40" i="70"/>
  <c r="N41" i="70"/>
  <c r="N42" i="70"/>
  <c r="N43" i="70"/>
  <c r="N44" i="70"/>
  <c r="N45" i="70"/>
  <c r="N46" i="70"/>
  <c r="N47" i="70"/>
  <c r="N48" i="70"/>
  <c r="N49" i="70"/>
  <c r="N50" i="70"/>
  <c r="N51" i="70"/>
  <c r="N52" i="70"/>
  <c r="N53" i="70"/>
  <c r="N54" i="70"/>
  <c r="N55" i="70"/>
  <c r="N56" i="70"/>
  <c r="N57" i="70"/>
  <c r="N58" i="70"/>
  <c r="N45" i="49" s="1"/>
  <c r="N60" i="70"/>
  <c r="N61" i="70"/>
  <c r="N62" i="70"/>
  <c r="N63" i="70"/>
  <c r="N51" i="49" s="1"/>
  <c r="N64" i="70"/>
  <c r="N65" i="70"/>
  <c r="N57" i="49" s="1"/>
  <c r="N66" i="70"/>
  <c r="N67" i="70"/>
  <c r="N68" i="70"/>
  <c r="N69" i="70"/>
  <c r="N70" i="70"/>
  <c r="N71" i="70"/>
  <c r="N72" i="70"/>
  <c r="N73" i="70"/>
  <c r="N74" i="70"/>
  <c r="N75" i="70"/>
  <c r="N76" i="70"/>
  <c r="N77" i="70"/>
  <c r="N78" i="70"/>
  <c r="N79" i="70"/>
  <c r="N80" i="70"/>
  <c r="N81" i="70"/>
  <c r="N82" i="70"/>
  <c r="N83" i="70"/>
  <c r="N84" i="70"/>
  <c r="N85" i="70"/>
  <c r="N86" i="70"/>
  <c r="N87" i="70"/>
  <c r="N88" i="70"/>
  <c r="N89" i="70"/>
  <c r="N90" i="70"/>
  <c r="N91" i="70"/>
  <c r="N92" i="70"/>
  <c r="N93" i="70"/>
  <c r="N94" i="70"/>
  <c r="N95" i="70"/>
  <c r="N96" i="70"/>
  <c r="N63" i="49" s="1"/>
  <c r="N97" i="70"/>
  <c r="N98" i="70"/>
  <c r="N99" i="70"/>
  <c r="N100" i="70"/>
  <c r="N101" i="70"/>
  <c r="N102" i="70"/>
  <c r="N103" i="70"/>
  <c r="N69" i="49" s="1"/>
  <c r="N104" i="70"/>
  <c r="N105" i="70"/>
  <c r="N106" i="70"/>
  <c r="N107" i="70"/>
  <c r="N108" i="70"/>
  <c r="N109" i="70"/>
  <c r="N110" i="70"/>
  <c r="N111" i="70"/>
  <c r="N112" i="70"/>
  <c r="N113" i="70"/>
  <c r="N114" i="70"/>
  <c r="N115" i="70"/>
  <c r="N116" i="70"/>
  <c r="N117" i="70"/>
  <c r="N118" i="70"/>
  <c r="N119" i="70"/>
  <c r="N120" i="70"/>
  <c r="N121" i="70"/>
  <c r="N122" i="70"/>
  <c r="N123" i="70"/>
  <c r="N124" i="70"/>
  <c r="N125" i="70"/>
  <c r="N126" i="70"/>
  <c r="N127" i="70"/>
  <c r="N87" i="49" s="1"/>
  <c r="N128" i="70"/>
  <c r="N129" i="70"/>
  <c r="N93" i="49" s="1"/>
  <c r="N130" i="70"/>
  <c r="N131" i="70"/>
  <c r="N132" i="70"/>
  <c r="N133" i="70"/>
  <c r="N134" i="70"/>
  <c r="N135" i="70"/>
  <c r="N136" i="70"/>
  <c r="N137" i="70"/>
  <c r="N138" i="70"/>
  <c r="N139" i="70"/>
  <c r="N140" i="70"/>
  <c r="N141" i="70"/>
  <c r="N142" i="70"/>
  <c r="N143" i="70"/>
  <c r="N144" i="70"/>
  <c r="N145" i="70"/>
  <c r="N146" i="70"/>
  <c r="N147" i="70"/>
  <c r="N148" i="70"/>
  <c r="N149" i="70"/>
  <c r="N150" i="70"/>
  <c r="N151" i="70"/>
  <c r="N152" i="70"/>
  <c r="N153" i="70"/>
  <c r="N154" i="70"/>
  <c r="N155" i="70"/>
  <c r="N156" i="70"/>
  <c r="N157" i="70"/>
  <c r="N158" i="70"/>
  <c r="N159" i="70"/>
  <c r="N160" i="70"/>
  <c r="N111" i="49" s="1"/>
  <c r="N161" i="70"/>
  <c r="N162" i="70"/>
  <c r="N163" i="70"/>
  <c r="N164" i="70"/>
  <c r="N165" i="70"/>
  <c r="N166" i="70"/>
  <c r="N167" i="70"/>
  <c r="N168" i="70"/>
  <c r="N169" i="70"/>
  <c r="N170" i="70"/>
  <c r="N171" i="70"/>
  <c r="N172" i="70"/>
  <c r="N173" i="70"/>
  <c r="N117" i="49" s="1"/>
  <c r="N174" i="70"/>
  <c r="N175" i="70"/>
  <c r="N176" i="70"/>
  <c r="N177" i="70"/>
  <c r="N178" i="70"/>
  <c r="N179" i="70"/>
  <c r="N180" i="70"/>
  <c r="N181" i="70"/>
  <c r="N182" i="70"/>
  <c r="N183" i="70"/>
  <c r="N184" i="70"/>
  <c r="N185" i="70"/>
  <c r="N186" i="70"/>
  <c r="N187" i="70"/>
  <c r="N188" i="70"/>
  <c r="N189" i="70"/>
  <c r="N190" i="70"/>
  <c r="N191" i="70"/>
  <c r="N192" i="70"/>
  <c r="N193" i="70"/>
  <c r="N194" i="70"/>
  <c r="N195" i="70"/>
  <c r="N196" i="70"/>
  <c r="N197" i="70"/>
  <c r="N198" i="70"/>
  <c r="N199" i="70"/>
  <c r="N200" i="70"/>
  <c r="N201" i="70"/>
  <c r="N202" i="70"/>
  <c r="N203" i="70"/>
  <c r="N204" i="70"/>
  <c r="N205" i="70"/>
  <c r="N206" i="70"/>
  <c r="N207" i="70"/>
  <c r="N208" i="70"/>
  <c r="N209" i="70"/>
  <c r="N210" i="70"/>
  <c r="N211" i="70"/>
  <c r="N212" i="70"/>
  <c r="N213" i="70"/>
  <c r="N214" i="70"/>
  <c r="N215" i="70"/>
  <c r="N216" i="70"/>
  <c r="N135" i="49" s="1"/>
  <c r="N217" i="70"/>
  <c r="N218" i="70"/>
  <c r="N219" i="70"/>
  <c r="N220" i="70"/>
  <c r="N221" i="70"/>
  <c r="N222" i="70"/>
  <c r="N223" i="70"/>
  <c r="N224" i="70"/>
  <c r="N225" i="70"/>
  <c r="N141" i="49" s="1"/>
  <c r="N226" i="70"/>
  <c r="N227" i="70"/>
  <c r="N228" i="70"/>
  <c r="N229" i="70"/>
  <c r="N230" i="70"/>
  <c r="N231" i="70"/>
  <c r="N232" i="70"/>
  <c r="N233" i="70"/>
  <c r="N234" i="70"/>
  <c r="N235" i="70"/>
  <c r="N236" i="70"/>
  <c r="N237" i="70"/>
  <c r="N238" i="70"/>
  <c r="N239" i="70"/>
  <c r="N240" i="70"/>
  <c r="N241" i="70"/>
  <c r="N242" i="70"/>
  <c r="N243" i="70"/>
  <c r="N244" i="70"/>
  <c r="N245" i="70"/>
  <c r="N159" i="49" s="1"/>
  <c r="N246" i="70"/>
  <c r="N247" i="70"/>
  <c r="N248" i="70"/>
  <c r="N249" i="70"/>
  <c r="N250" i="70"/>
  <c r="N251" i="70"/>
  <c r="N252" i="70"/>
  <c r="N253" i="70"/>
  <c r="N254" i="70"/>
  <c r="N255" i="70"/>
  <c r="N256" i="70"/>
  <c r="N257" i="70"/>
  <c r="N258" i="70"/>
  <c r="N259" i="70"/>
  <c r="N260" i="70"/>
  <c r="N261" i="70"/>
  <c r="N262" i="70"/>
  <c r="N263" i="70"/>
  <c r="N21" i="70"/>
  <c r="N22" i="67"/>
  <c r="N23" i="67"/>
  <c r="N24" i="67"/>
  <c r="N25" i="67"/>
  <c r="N26" i="67"/>
  <c r="N27" i="67"/>
  <c r="N28" i="67"/>
  <c r="N29" i="67"/>
  <c r="N30" i="67"/>
  <c r="N31" i="67"/>
  <c r="N32" i="67"/>
  <c r="N21" i="48" s="1"/>
  <c r="N33" i="67"/>
  <c r="N34" i="67"/>
  <c r="N35" i="67"/>
  <c r="N36" i="67"/>
  <c r="N37" i="67"/>
  <c r="N38" i="67"/>
  <c r="N39" i="67"/>
  <c r="N40" i="67"/>
  <c r="N33" i="48" s="1"/>
  <c r="N41" i="67"/>
  <c r="N42" i="67"/>
  <c r="N43" i="67"/>
  <c r="N44" i="67"/>
  <c r="N45" i="67"/>
  <c r="N46" i="67"/>
  <c r="N47" i="67"/>
  <c r="N48" i="67"/>
  <c r="N49" i="67"/>
  <c r="N39" i="48" s="1"/>
  <c r="N50" i="67"/>
  <c r="N51" i="67"/>
  <c r="N52" i="67"/>
  <c r="N53" i="67"/>
  <c r="N54" i="67"/>
  <c r="N55" i="67"/>
  <c r="N56" i="67"/>
  <c r="N57" i="67"/>
  <c r="N58" i="67"/>
  <c r="N60" i="67"/>
  <c r="N61" i="67"/>
  <c r="N62" i="67"/>
  <c r="N63" i="67"/>
  <c r="N64" i="67"/>
  <c r="N65" i="67"/>
  <c r="N57" i="48" s="1"/>
  <c r="N66" i="67"/>
  <c r="N67" i="67"/>
  <c r="N68" i="67"/>
  <c r="N69" i="67"/>
  <c r="N70" i="67"/>
  <c r="N71" i="67"/>
  <c r="N72" i="67"/>
  <c r="N73" i="67"/>
  <c r="N74" i="67"/>
  <c r="N75" i="67"/>
  <c r="N76" i="67"/>
  <c r="N77" i="67"/>
  <c r="N78" i="67"/>
  <c r="N79" i="67"/>
  <c r="N80" i="67"/>
  <c r="N81" i="67"/>
  <c r="N82" i="67"/>
  <c r="N83" i="67"/>
  <c r="N84" i="67"/>
  <c r="N85" i="67"/>
  <c r="N86" i="67"/>
  <c r="N87" i="67"/>
  <c r="N88" i="67"/>
  <c r="N89" i="67"/>
  <c r="N90" i="67"/>
  <c r="N91" i="67"/>
  <c r="N92" i="67"/>
  <c r="N93" i="67"/>
  <c r="N94" i="67"/>
  <c r="N95" i="67"/>
  <c r="N96" i="67"/>
  <c r="N97" i="67"/>
  <c r="N98" i="67"/>
  <c r="N99" i="67"/>
  <c r="N100" i="67"/>
  <c r="N101" i="67"/>
  <c r="N102" i="67"/>
  <c r="N103" i="67"/>
  <c r="N104" i="67"/>
  <c r="N105" i="67"/>
  <c r="N106" i="67"/>
  <c r="N107" i="67"/>
  <c r="N108" i="67"/>
  <c r="N109" i="67"/>
  <c r="N110" i="67"/>
  <c r="N111" i="67"/>
  <c r="N112" i="67"/>
  <c r="N113" i="67"/>
  <c r="N114" i="67"/>
  <c r="N115" i="67"/>
  <c r="N116" i="67"/>
  <c r="N117" i="67"/>
  <c r="N118" i="67"/>
  <c r="N119" i="67"/>
  <c r="N120" i="67"/>
  <c r="N75" i="48" s="1"/>
  <c r="N121" i="67"/>
  <c r="N122" i="67"/>
  <c r="N123" i="67"/>
  <c r="N124" i="67"/>
  <c r="N125" i="67"/>
  <c r="N126" i="67"/>
  <c r="N127" i="67"/>
  <c r="N128" i="67"/>
  <c r="N129" i="67"/>
  <c r="N130" i="67"/>
  <c r="N131" i="67"/>
  <c r="N132" i="67"/>
  <c r="N133" i="67"/>
  <c r="N134" i="67"/>
  <c r="N135" i="67"/>
  <c r="N136" i="67"/>
  <c r="N137" i="67"/>
  <c r="N138" i="67"/>
  <c r="N139" i="67"/>
  <c r="N140" i="67"/>
  <c r="N141" i="67"/>
  <c r="N142" i="67"/>
  <c r="N143" i="67"/>
  <c r="N144" i="67"/>
  <c r="N145" i="67"/>
  <c r="N146" i="67"/>
  <c r="N147" i="67"/>
  <c r="N148" i="67"/>
  <c r="N105" i="48" s="1"/>
  <c r="N149" i="67"/>
  <c r="N150" i="67"/>
  <c r="N151" i="67"/>
  <c r="N152" i="67"/>
  <c r="N153" i="67"/>
  <c r="N154" i="67"/>
  <c r="N155" i="67"/>
  <c r="N156" i="67"/>
  <c r="N157" i="67"/>
  <c r="N158" i="67"/>
  <c r="N159" i="67"/>
  <c r="N160" i="67"/>
  <c r="N111" i="48" s="1"/>
  <c r="N161" i="67"/>
  <c r="N162" i="67"/>
  <c r="N163" i="67"/>
  <c r="N164" i="67"/>
  <c r="N165" i="67"/>
  <c r="N166" i="67"/>
  <c r="N167" i="67"/>
  <c r="N168" i="67"/>
  <c r="N169" i="67"/>
  <c r="N170" i="67"/>
  <c r="N171" i="67"/>
  <c r="N172" i="67"/>
  <c r="N173" i="67"/>
  <c r="N117" i="48" s="1"/>
  <c r="N174" i="67"/>
  <c r="N175" i="67"/>
  <c r="N176" i="67"/>
  <c r="N177" i="67"/>
  <c r="N178" i="67"/>
  <c r="N179" i="67"/>
  <c r="N180" i="67"/>
  <c r="N181" i="67"/>
  <c r="N182" i="67"/>
  <c r="N183" i="67"/>
  <c r="N184" i="67"/>
  <c r="N185" i="67"/>
  <c r="N186" i="67"/>
  <c r="N187" i="67"/>
  <c r="N188" i="67"/>
  <c r="N189" i="67"/>
  <c r="N190" i="67"/>
  <c r="N191" i="67"/>
  <c r="N192" i="67"/>
  <c r="N193" i="67"/>
  <c r="N194" i="67"/>
  <c r="N195" i="67"/>
  <c r="N196" i="67"/>
  <c r="N197" i="67"/>
  <c r="N198" i="67"/>
  <c r="N199" i="67"/>
  <c r="N200" i="67"/>
  <c r="N201" i="67"/>
  <c r="N202" i="67"/>
  <c r="N203" i="67"/>
  <c r="N204" i="67"/>
  <c r="N205" i="67"/>
  <c r="N206" i="67"/>
  <c r="N207" i="67"/>
  <c r="N208" i="67"/>
  <c r="N129" i="48" s="1"/>
  <c r="N209" i="67"/>
  <c r="N210" i="67"/>
  <c r="N211" i="67"/>
  <c r="N212" i="67"/>
  <c r="N213" i="67"/>
  <c r="N214" i="67"/>
  <c r="N215" i="67"/>
  <c r="N216" i="67"/>
  <c r="N217" i="67"/>
  <c r="N218" i="67"/>
  <c r="N219" i="67"/>
  <c r="N220" i="67"/>
  <c r="N221" i="67"/>
  <c r="N222" i="67"/>
  <c r="N223" i="67"/>
  <c r="N224" i="67"/>
  <c r="N225" i="67"/>
  <c r="N141" i="48" s="1"/>
  <c r="N226" i="67"/>
  <c r="N227" i="67"/>
  <c r="N228" i="67"/>
  <c r="N229" i="67"/>
  <c r="N230" i="67"/>
  <c r="N231" i="67"/>
  <c r="N232" i="67"/>
  <c r="N233" i="67"/>
  <c r="N234" i="67"/>
  <c r="N235" i="67"/>
  <c r="N236" i="67"/>
  <c r="N237" i="67"/>
  <c r="N238" i="67"/>
  <c r="N239" i="67"/>
  <c r="N240" i="67"/>
  <c r="N241" i="67"/>
  <c r="N242" i="67"/>
  <c r="N243" i="67"/>
  <c r="N244" i="67"/>
  <c r="N245" i="67"/>
  <c r="N159" i="48" s="1"/>
  <c r="N246" i="67"/>
  <c r="N247" i="67"/>
  <c r="N248" i="67"/>
  <c r="N249" i="67"/>
  <c r="N250" i="67"/>
  <c r="N251" i="67"/>
  <c r="N252" i="67"/>
  <c r="N253" i="67"/>
  <c r="N254" i="67"/>
  <c r="N255" i="67"/>
  <c r="N256" i="67"/>
  <c r="N257" i="67"/>
  <c r="N258" i="67"/>
  <c r="N259" i="67"/>
  <c r="N260" i="67"/>
  <c r="N261" i="67"/>
  <c r="N262" i="67"/>
  <c r="N263" i="67"/>
  <c r="N21" i="67"/>
  <c r="J22" i="61"/>
  <c r="J23" i="61"/>
  <c r="J24" i="61"/>
  <c r="J25" i="61"/>
  <c r="J26" i="61"/>
  <c r="J27" i="61"/>
  <c r="J28" i="61"/>
  <c r="J29" i="61"/>
  <c r="J30" i="61"/>
  <c r="J31" i="61"/>
  <c r="J32" i="61"/>
  <c r="J33" i="61"/>
  <c r="J27" i="47" s="1"/>
  <c r="J34" i="61"/>
  <c r="J35" i="61"/>
  <c r="J36" i="61"/>
  <c r="J37" i="61"/>
  <c r="J38" i="61"/>
  <c r="J39" i="61"/>
  <c r="J40" i="61"/>
  <c r="J41" i="61"/>
  <c r="J42" i="61"/>
  <c r="J43" i="61"/>
  <c r="J44" i="61"/>
  <c r="J45" i="61"/>
  <c r="J46" i="61"/>
  <c r="J47" i="61"/>
  <c r="J48" i="61"/>
  <c r="J49" i="61"/>
  <c r="J39" i="47" s="1"/>
  <c r="J50" i="61"/>
  <c r="J51" i="61"/>
  <c r="J52" i="61"/>
  <c r="J53" i="61"/>
  <c r="J54" i="61"/>
  <c r="J55" i="61"/>
  <c r="J56" i="61"/>
  <c r="J57" i="61"/>
  <c r="J58" i="61"/>
  <c r="J45" i="47" s="1"/>
  <c r="J60" i="61"/>
  <c r="J61" i="61"/>
  <c r="J62" i="61"/>
  <c r="J63" i="61"/>
  <c r="J51" i="47" s="1"/>
  <c r="J64" i="61"/>
  <c r="J65" i="61"/>
  <c r="J66" i="61"/>
  <c r="J67" i="61"/>
  <c r="J68" i="61"/>
  <c r="J69" i="61"/>
  <c r="J70" i="61"/>
  <c r="J71" i="61"/>
  <c r="J72" i="61"/>
  <c r="J73" i="61"/>
  <c r="J74" i="61"/>
  <c r="J75" i="61"/>
  <c r="J76" i="61"/>
  <c r="J77" i="61"/>
  <c r="J78" i="61"/>
  <c r="J79" i="61"/>
  <c r="J80" i="61"/>
  <c r="J81" i="61"/>
  <c r="J82" i="61"/>
  <c r="J83" i="61"/>
  <c r="J84" i="61"/>
  <c r="J85" i="61"/>
  <c r="J86" i="61"/>
  <c r="J87" i="61"/>
  <c r="J88" i="61"/>
  <c r="J89" i="61"/>
  <c r="J90" i="61"/>
  <c r="J91" i="61"/>
  <c r="J92" i="61"/>
  <c r="J93" i="61"/>
  <c r="J94" i="61"/>
  <c r="J95" i="61"/>
  <c r="J96" i="61"/>
  <c r="J97" i="61"/>
  <c r="J98" i="61"/>
  <c r="J99" i="61"/>
  <c r="J100" i="61"/>
  <c r="J101" i="61"/>
  <c r="J102" i="61"/>
  <c r="J103" i="61"/>
  <c r="J69" i="47" s="1"/>
  <c r="J104" i="61"/>
  <c r="J105" i="61"/>
  <c r="J106" i="61"/>
  <c r="J107" i="61"/>
  <c r="J108" i="61"/>
  <c r="J109" i="61"/>
  <c r="J110" i="61"/>
  <c r="J111" i="61"/>
  <c r="J112" i="61"/>
  <c r="J113" i="61"/>
  <c r="J114" i="61"/>
  <c r="J115" i="61"/>
  <c r="J116" i="61"/>
  <c r="J117" i="61"/>
  <c r="J118" i="61"/>
  <c r="J119" i="61"/>
  <c r="J120" i="61"/>
  <c r="J121" i="61"/>
  <c r="J122" i="61"/>
  <c r="J123" i="61"/>
  <c r="J124" i="61"/>
  <c r="J125" i="61"/>
  <c r="J126" i="61"/>
  <c r="J127" i="61"/>
  <c r="J87" i="47" s="1"/>
  <c r="J128" i="61"/>
  <c r="J129" i="61"/>
  <c r="J130" i="61"/>
  <c r="J131" i="61"/>
  <c r="J132" i="61"/>
  <c r="J133" i="61"/>
  <c r="J134" i="61"/>
  <c r="J135" i="61"/>
  <c r="J136" i="61"/>
  <c r="J137" i="61"/>
  <c r="J138" i="61"/>
  <c r="J139" i="61"/>
  <c r="J140" i="61"/>
  <c r="J141" i="61"/>
  <c r="J142" i="61"/>
  <c r="J143" i="61"/>
  <c r="J144" i="61"/>
  <c r="J145" i="61"/>
  <c r="J146" i="61"/>
  <c r="J147" i="61"/>
  <c r="J148" i="61"/>
  <c r="J149" i="61"/>
  <c r="J150" i="61"/>
  <c r="J151" i="61"/>
  <c r="J152" i="61"/>
  <c r="J153" i="61"/>
  <c r="J154" i="61"/>
  <c r="J155" i="61"/>
  <c r="J156" i="61"/>
  <c r="J157" i="61"/>
  <c r="J158" i="61"/>
  <c r="J159" i="61"/>
  <c r="J160" i="61"/>
  <c r="J161" i="61"/>
  <c r="J162" i="61"/>
  <c r="J163" i="61"/>
  <c r="J164" i="61"/>
  <c r="J165" i="61"/>
  <c r="J166" i="61"/>
  <c r="J167" i="61"/>
  <c r="J168" i="61"/>
  <c r="J169" i="61"/>
  <c r="J170" i="61"/>
  <c r="J171" i="61"/>
  <c r="J172" i="61"/>
  <c r="J173" i="61"/>
  <c r="J117" i="47" s="1"/>
  <c r="J174" i="61"/>
  <c r="J175" i="61"/>
  <c r="J176" i="61"/>
  <c r="J177" i="61"/>
  <c r="J178" i="61"/>
  <c r="J179" i="61"/>
  <c r="J180" i="61"/>
  <c r="J181" i="61"/>
  <c r="J182" i="61"/>
  <c r="J183" i="61"/>
  <c r="J184" i="61"/>
  <c r="J185" i="61"/>
  <c r="J186" i="61"/>
  <c r="J187" i="61"/>
  <c r="J188" i="61"/>
  <c r="J189" i="61"/>
  <c r="J190" i="61"/>
  <c r="J191" i="61"/>
  <c r="J192" i="61"/>
  <c r="J193" i="61"/>
  <c r="J194" i="61"/>
  <c r="J195" i="61"/>
  <c r="J196" i="61"/>
  <c r="J197" i="61"/>
  <c r="J198" i="61"/>
  <c r="J123" i="47" s="1"/>
  <c r="J199" i="61"/>
  <c r="J200" i="61"/>
  <c r="J201" i="61"/>
  <c r="J202" i="61"/>
  <c r="J203" i="61"/>
  <c r="J204" i="61"/>
  <c r="J205" i="61"/>
  <c r="J206" i="61"/>
  <c r="J207" i="61"/>
  <c r="J208" i="61"/>
  <c r="J209" i="61"/>
  <c r="J210" i="61"/>
  <c r="J211" i="61"/>
  <c r="J212" i="61"/>
  <c r="J213" i="61"/>
  <c r="J214" i="61"/>
  <c r="J215" i="61"/>
  <c r="J216" i="61"/>
  <c r="J217" i="61"/>
  <c r="J218" i="61"/>
  <c r="J219" i="61"/>
  <c r="J220" i="61"/>
  <c r="J221" i="61"/>
  <c r="J222" i="61"/>
  <c r="J223" i="61"/>
  <c r="J224" i="61"/>
  <c r="J225" i="61"/>
  <c r="J141" i="47" s="1"/>
  <c r="J226" i="61"/>
  <c r="J147" i="47" s="1"/>
  <c r="J227" i="61"/>
  <c r="J228" i="61"/>
  <c r="J229" i="61"/>
  <c r="J230" i="61"/>
  <c r="J231" i="61"/>
  <c r="J232" i="61"/>
  <c r="J233" i="61"/>
  <c r="J234" i="61"/>
  <c r="J235" i="61"/>
  <c r="J236" i="61"/>
  <c r="J237" i="61"/>
  <c r="J238" i="61"/>
  <c r="J153" i="47" s="1"/>
  <c r="J239" i="61"/>
  <c r="J240" i="61"/>
  <c r="J241" i="61"/>
  <c r="J242" i="61"/>
  <c r="J243" i="61"/>
  <c r="J244" i="61"/>
  <c r="J245" i="61"/>
  <c r="J159" i="47" s="1"/>
  <c r="J246" i="61"/>
  <c r="J165" i="47" s="1"/>
  <c r="J247" i="61"/>
  <c r="J248" i="61"/>
  <c r="J249" i="61"/>
  <c r="J250" i="61"/>
  <c r="J251" i="61"/>
  <c r="J252" i="61"/>
  <c r="J253" i="61"/>
  <c r="J254" i="61"/>
  <c r="J255" i="61"/>
  <c r="J256" i="61"/>
  <c r="J257" i="61"/>
  <c r="J258" i="61"/>
  <c r="J259" i="61"/>
  <c r="J260" i="61"/>
  <c r="J261" i="61"/>
  <c r="J262" i="61"/>
  <c r="J263" i="61"/>
  <c r="J21" i="61"/>
  <c r="J22" i="65"/>
  <c r="J23" i="65"/>
  <c r="J24" i="65"/>
  <c r="J25" i="65"/>
  <c r="J26" i="65"/>
  <c r="J27" i="65"/>
  <c r="J28" i="65"/>
  <c r="J29" i="65"/>
  <c r="J30" i="65"/>
  <c r="J31" i="65"/>
  <c r="J32" i="65"/>
  <c r="J21" i="50" s="1"/>
  <c r="J33" i="65"/>
  <c r="J27" i="50" s="1"/>
  <c r="J34" i="65"/>
  <c r="J35" i="65"/>
  <c r="J36" i="65"/>
  <c r="J37" i="65"/>
  <c r="J38" i="65"/>
  <c r="J39" i="65"/>
  <c r="J40" i="65"/>
  <c r="J33" i="50" s="1"/>
  <c r="J41" i="65"/>
  <c r="J42" i="65"/>
  <c r="J43" i="65"/>
  <c r="J44" i="65"/>
  <c r="J45" i="65"/>
  <c r="J46" i="65"/>
  <c r="J47" i="65"/>
  <c r="J48" i="65"/>
  <c r="J49" i="65"/>
  <c r="J39" i="50" s="1"/>
  <c r="J50" i="65"/>
  <c r="J51" i="65"/>
  <c r="J52" i="65"/>
  <c r="J53" i="65"/>
  <c r="J54" i="65"/>
  <c r="J55" i="65"/>
  <c r="J56" i="65"/>
  <c r="J57" i="65"/>
  <c r="J58" i="65"/>
  <c r="J60" i="65"/>
  <c r="J61" i="65"/>
  <c r="J62" i="65"/>
  <c r="J63" i="65"/>
  <c r="J64" i="65"/>
  <c r="J65" i="65"/>
  <c r="J57" i="50" s="1"/>
  <c r="J66" i="65"/>
  <c r="J67" i="65"/>
  <c r="J68" i="65"/>
  <c r="J69" i="65"/>
  <c r="J70" i="65"/>
  <c r="J71" i="65"/>
  <c r="J72" i="65"/>
  <c r="J73" i="65"/>
  <c r="J74" i="65"/>
  <c r="J75" i="65"/>
  <c r="J76" i="65"/>
  <c r="J77" i="65"/>
  <c r="J78" i="65"/>
  <c r="J79" i="65"/>
  <c r="J80" i="65"/>
  <c r="J81" i="65"/>
  <c r="J82" i="65"/>
  <c r="J83" i="65"/>
  <c r="J84" i="65"/>
  <c r="J85" i="65"/>
  <c r="J86" i="65"/>
  <c r="J87" i="65"/>
  <c r="J88" i="65"/>
  <c r="J89" i="65"/>
  <c r="J90" i="65"/>
  <c r="J91" i="65"/>
  <c r="J92" i="65"/>
  <c r="J93" i="65"/>
  <c r="J94" i="65"/>
  <c r="J95" i="65"/>
  <c r="J96" i="65"/>
  <c r="J63" i="50" s="1"/>
  <c r="J97" i="65"/>
  <c r="J98" i="65"/>
  <c r="J99" i="65"/>
  <c r="J100" i="65"/>
  <c r="J101" i="65"/>
  <c r="J102" i="65"/>
  <c r="J103" i="65"/>
  <c r="J104" i="65"/>
  <c r="J105" i="65"/>
  <c r="J106" i="65"/>
  <c r="J107" i="65"/>
  <c r="J108" i="65"/>
  <c r="J109" i="65"/>
  <c r="J110" i="65"/>
  <c r="J111" i="65"/>
  <c r="J112" i="65"/>
  <c r="J113" i="65"/>
  <c r="J114" i="65"/>
  <c r="J115" i="65"/>
  <c r="J116" i="65"/>
  <c r="J117" i="65"/>
  <c r="J118" i="65"/>
  <c r="J119" i="65"/>
  <c r="J120" i="65"/>
  <c r="J121" i="65"/>
  <c r="J122" i="65"/>
  <c r="J123" i="65"/>
  <c r="J124" i="65"/>
  <c r="J81" i="50" s="1"/>
  <c r="J125" i="65"/>
  <c r="J126" i="65"/>
  <c r="J127" i="65"/>
  <c r="J128" i="65"/>
  <c r="J129" i="65"/>
  <c r="J93" i="50" s="1"/>
  <c r="J130" i="65"/>
  <c r="J131" i="65"/>
  <c r="J132" i="65"/>
  <c r="J133" i="65"/>
  <c r="J134" i="65"/>
  <c r="J135" i="65"/>
  <c r="J136" i="65"/>
  <c r="J99" i="50" s="1"/>
  <c r="J137" i="65"/>
  <c r="J138" i="65"/>
  <c r="J139" i="65"/>
  <c r="J140" i="65"/>
  <c r="J141" i="65"/>
  <c r="J142" i="65"/>
  <c r="J143" i="65"/>
  <c r="J144" i="65"/>
  <c r="J145" i="65"/>
  <c r="J146" i="65"/>
  <c r="J147" i="65"/>
  <c r="J148" i="65"/>
  <c r="J105" i="50" s="1"/>
  <c r="J149" i="65"/>
  <c r="J150" i="65"/>
  <c r="J151" i="65"/>
  <c r="J152" i="65"/>
  <c r="J153" i="65"/>
  <c r="J154" i="65"/>
  <c r="J155" i="65"/>
  <c r="J156" i="65"/>
  <c r="J157" i="65"/>
  <c r="J158" i="65"/>
  <c r="J159" i="65"/>
  <c r="J160" i="65"/>
  <c r="J111" i="50" s="1"/>
  <c r="J161" i="65"/>
  <c r="J162" i="65"/>
  <c r="J163" i="65"/>
  <c r="J164" i="65"/>
  <c r="J165" i="65"/>
  <c r="J166" i="65"/>
  <c r="J167" i="65"/>
  <c r="J168" i="65"/>
  <c r="J169" i="65"/>
  <c r="J170" i="65"/>
  <c r="J171" i="65"/>
  <c r="J172" i="65"/>
  <c r="J173" i="65"/>
  <c r="J117" i="50" s="1"/>
  <c r="J174" i="65"/>
  <c r="J175" i="65"/>
  <c r="J176" i="65"/>
  <c r="J177" i="65"/>
  <c r="J178" i="65"/>
  <c r="J179" i="65"/>
  <c r="J180" i="65"/>
  <c r="J181" i="65"/>
  <c r="J182" i="65"/>
  <c r="J183" i="65"/>
  <c r="J184" i="65"/>
  <c r="J185" i="65"/>
  <c r="J186" i="65"/>
  <c r="J187" i="65"/>
  <c r="J188" i="65"/>
  <c r="J189" i="65"/>
  <c r="J190" i="65"/>
  <c r="J191" i="65"/>
  <c r="J192" i="65"/>
  <c r="J193" i="65"/>
  <c r="J194" i="65"/>
  <c r="J195" i="65"/>
  <c r="J196" i="65"/>
  <c r="J197" i="65"/>
  <c r="J198" i="65"/>
  <c r="J199" i="65"/>
  <c r="J200" i="65"/>
  <c r="J201" i="65"/>
  <c r="J202" i="65"/>
  <c r="J203" i="65"/>
  <c r="J204" i="65"/>
  <c r="J205" i="65"/>
  <c r="J206" i="65"/>
  <c r="J207" i="65"/>
  <c r="J208" i="65"/>
  <c r="J129" i="50" s="1"/>
  <c r="J209" i="65"/>
  <c r="J210" i="65"/>
  <c r="J211" i="65"/>
  <c r="J212" i="65"/>
  <c r="J213" i="65"/>
  <c r="J214" i="65"/>
  <c r="J215" i="65"/>
  <c r="J216" i="65"/>
  <c r="J135" i="50" s="1"/>
  <c r="J217" i="65"/>
  <c r="J218" i="65"/>
  <c r="J219" i="65"/>
  <c r="J220" i="65"/>
  <c r="J221" i="65"/>
  <c r="J222" i="65"/>
  <c r="J223" i="65"/>
  <c r="J224" i="65"/>
  <c r="J225" i="65"/>
  <c r="J141" i="50" s="1"/>
  <c r="J226" i="65"/>
  <c r="J227" i="65"/>
  <c r="J228" i="65"/>
  <c r="J229" i="65"/>
  <c r="J230" i="65"/>
  <c r="J231" i="65"/>
  <c r="J232" i="65"/>
  <c r="J233" i="65"/>
  <c r="J234" i="65"/>
  <c r="J235" i="65"/>
  <c r="J236" i="65"/>
  <c r="J237" i="65"/>
  <c r="J238" i="65"/>
  <c r="J239" i="65"/>
  <c r="J240" i="65"/>
  <c r="J241" i="65"/>
  <c r="J242" i="65"/>
  <c r="J243" i="65"/>
  <c r="J244" i="65"/>
  <c r="J245" i="65"/>
  <c r="J159" i="50" s="1"/>
  <c r="J246" i="65"/>
  <c r="J247" i="65"/>
  <c r="J248" i="65"/>
  <c r="J249" i="65"/>
  <c r="J250" i="65"/>
  <c r="J251" i="65"/>
  <c r="J252" i="65"/>
  <c r="J253" i="65"/>
  <c r="J254" i="65"/>
  <c r="J255" i="65"/>
  <c r="J256" i="65"/>
  <c r="J257" i="65"/>
  <c r="J258" i="65"/>
  <c r="J259" i="65"/>
  <c r="J260" i="65"/>
  <c r="J261" i="65"/>
  <c r="J262" i="65"/>
  <c r="J263" i="65"/>
  <c r="J21" i="65"/>
  <c r="J22" i="70"/>
  <c r="J23" i="70"/>
  <c r="J24" i="70"/>
  <c r="J25" i="70"/>
  <c r="J26" i="70"/>
  <c r="J27" i="70"/>
  <c r="J28" i="70"/>
  <c r="J29" i="70"/>
  <c r="J30" i="70"/>
  <c r="J31" i="70"/>
  <c r="J32" i="70"/>
  <c r="J33" i="70"/>
  <c r="J34" i="70"/>
  <c r="J35" i="70"/>
  <c r="J36" i="70"/>
  <c r="J37" i="70"/>
  <c r="J38" i="70"/>
  <c r="J39" i="70"/>
  <c r="J40" i="70"/>
  <c r="J41" i="70"/>
  <c r="J42" i="70"/>
  <c r="J43" i="70"/>
  <c r="J44" i="70"/>
  <c r="J45" i="70"/>
  <c r="J46" i="70"/>
  <c r="J47" i="70"/>
  <c r="J48" i="70"/>
  <c r="J49" i="70"/>
  <c r="J39" i="49" s="1"/>
  <c r="J50" i="70"/>
  <c r="J51" i="70"/>
  <c r="J52" i="70"/>
  <c r="J53" i="70"/>
  <c r="J54" i="70"/>
  <c r="J55" i="70"/>
  <c r="J56" i="70"/>
  <c r="J57" i="70"/>
  <c r="J58" i="70"/>
  <c r="J60" i="70"/>
  <c r="J61" i="70"/>
  <c r="J62" i="70"/>
  <c r="J63" i="70"/>
  <c r="J64" i="70"/>
  <c r="J65" i="70"/>
  <c r="J66" i="70"/>
  <c r="J67" i="70"/>
  <c r="J68" i="70"/>
  <c r="J69" i="70"/>
  <c r="J70" i="70"/>
  <c r="J71" i="70"/>
  <c r="J72" i="70"/>
  <c r="J73" i="70"/>
  <c r="J74" i="70"/>
  <c r="J75" i="70"/>
  <c r="J76" i="70"/>
  <c r="J77" i="70"/>
  <c r="J78" i="70"/>
  <c r="J79" i="70"/>
  <c r="J80" i="70"/>
  <c r="J81" i="70"/>
  <c r="J82" i="70"/>
  <c r="J83" i="70"/>
  <c r="J84" i="70"/>
  <c r="J85" i="70"/>
  <c r="J86" i="70"/>
  <c r="J87" i="70"/>
  <c r="J88" i="70"/>
  <c r="J89" i="70"/>
  <c r="J90" i="70"/>
  <c r="J91" i="70"/>
  <c r="J92" i="70"/>
  <c r="J93" i="70"/>
  <c r="J94" i="70"/>
  <c r="J95" i="70"/>
  <c r="J96" i="70"/>
  <c r="J97" i="70"/>
  <c r="J98" i="70"/>
  <c r="J99" i="70"/>
  <c r="J100" i="70"/>
  <c r="J101" i="70"/>
  <c r="J102" i="70"/>
  <c r="J103" i="70"/>
  <c r="J69" i="49" s="1"/>
  <c r="J104" i="70"/>
  <c r="J105" i="70"/>
  <c r="J106" i="70"/>
  <c r="J107" i="70"/>
  <c r="J108" i="70"/>
  <c r="J109" i="70"/>
  <c r="J110" i="70"/>
  <c r="J111" i="70"/>
  <c r="J112" i="70"/>
  <c r="J113" i="70"/>
  <c r="J114" i="70"/>
  <c r="J115" i="70"/>
  <c r="J116" i="70"/>
  <c r="J117" i="70"/>
  <c r="J118" i="70"/>
  <c r="J119" i="70"/>
  <c r="J120" i="70"/>
  <c r="J121" i="70"/>
  <c r="J122" i="70"/>
  <c r="J123" i="70"/>
  <c r="J124" i="70"/>
  <c r="J125" i="70"/>
  <c r="J126" i="70"/>
  <c r="J127" i="70"/>
  <c r="J87" i="49" s="1"/>
  <c r="J128" i="70"/>
  <c r="J129" i="70"/>
  <c r="J93" i="49" s="1"/>
  <c r="J130" i="70"/>
  <c r="J131" i="70"/>
  <c r="J132" i="70"/>
  <c r="J133" i="70"/>
  <c r="J134" i="70"/>
  <c r="J135" i="70"/>
  <c r="J136" i="70"/>
  <c r="J137" i="70"/>
  <c r="J138" i="70"/>
  <c r="J139" i="70"/>
  <c r="J140" i="70"/>
  <c r="J141" i="70"/>
  <c r="J142" i="70"/>
  <c r="J143" i="70"/>
  <c r="J144" i="70"/>
  <c r="J145" i="70"/>
  <c r="J146" i="70"/>
  <c r="J147" i="70"/>
  <c r="J148" i="70"/>
  <c r="J149" i="70"/>
  <c r="J150" i="70"/>
  <c r="J151" i="70"/>
  <c r="J152" i="70"/>
  <c r="J153" i="70"/>
  <c r="J154" i="70"/>
  <c r="J155" i="70"/>
  <c r="J156" i="70"/>
  <c r="J157" i="70"/>
  <c r="J158" i="70"/>
  <c r="J159" i="70"/>
  <c r="J160" i="70"/>
  <c r="J161" i="70"/>
  <c r="J162" i="70"/>
  <c r="J163" i="70"/>
  <c r="J164" i="70"/>
  <c r="J165" i="70"/>
  <c r="J166" i="70"/>
  <c r="J167" i="70"/>
  <c r="J168" i="70"/>
  <c r="J169" i="70"/>
  <c r="J170" i="70"/>
  <c r="J171" i="70"/>
  <c r="J172" i="70"/>
  <c r="J173" i="70"/>
  <c r="J117" i="49" s="1"/>
  <c r="J174" i="70"/>
  <c r="J175" i="70"/>
  <c r="J176" i="70"/>
  <c r="J177" i="70"/>
  <c r="J178" i="70"/>
  <c r="J179" i="70"/>
  <c r="J180" i="70"/>
  <c r="J181" i="70"/>
  <c r="J182" i="70"/>
  <c r="J183" i="70"/>
  <c r="J184" i="70"/>
  <c r="J185" i="70"/>
  <c r="J186" i="70"/>
  <c r="J187" i="70"/>
  <c r="J188" i="70"/>
  <c r="J189" i="70"/>
  <c r="J190" i="70"/>
  <c r="J191" i="70"/>
  <c r="J192" i="70"/>
  <c r="J193" i="70"/>
  <c r="J194" i="70"/>
  <c r="J195" i="70"/>
  <c r="J196" i="70"/>
  <c r="J197" i="70"/>
  <c r="J198" i="70"/>
  <c r="J123" i="49" s="1"/>
  <c r="J199" i="70"/>
  <c r="J200" i="70"/>
  <c r="J201" i="70"/>
  <c r="J202" i="70"/>
  <c r="J203" i="70"/>
  <c r="J204" i="70"/>
  <c r="J205" i="70"/>
  <c r="J206" i="70"/>
  <c r="J207" i="70"/>
  <c r="J208" i="70"/>
  <c r="J209" i="70"/>
  <c r="J210" i="70"/>
  <c r="J211" i="70"/>
  <c r="J212" i="70"/>
  <c r="J213" i="70"/>
  <c r="J214" i="70"/>
  <c r="J215" i="70"/>
  <c r="J216" i="70"/>
  <c r="J217" i="70"/>
  <c r="J218" i="70"/>
  <c r="J219" i="70"/>
  <c r="J220" i="70"/>
  <c r="J221" i="70"/>
  <c r="J222" i="70"/>
  <c r="J223" i="70"/>
  <c r="J224" i="70"/>
  <c r="J225" i="70"/>
  <c r="J141" i="49" s="1"/>
  <c r="J226" i="70"/>
  <c r="J147" i="49" s="1"/>
  <c r="J227" i="70"/>
  <c r="J228" i="70"/>
  <c r="J229" i="70"/>
  <c r="J230" i="70"/>
  <c r="J231" i="70"/>
  <c r="J232" i="70"/>
  <c r="J233" i="70"/>
  <c r="J234" i="70"/>
  <c r="J235" i="70"/>
  <c r="J236" i="70"/>
  <c r="J237" i="70"/>
  <c r="J238" i="70"/>
  <c r="J153" i="49" s="1"/>
  <c r="J239" i="70"/>
  <c r="J240" i="70"/>
  <c r="J241" i="70"/>
  <c r="J242" i="70"/>
  <c r="J243" i="70"/>
  <c r="J244" i="70"/>
  <c r="J245" i="70"/>
  <c r="J246" i="70"/>
  <c r="J247" i="70"/>
  <c r="J248" i="70"/>
  <c r="J249" i="70"/>
  <c r="J250" i="70"/>
  <c r="J251" i="70"/>
  <c r="J252" i="70"/>
  <c r="J253" i="70"/>
  <c r="J254" i="70"/>
  <c r="J255" i="70"/>
  <c r="J256" i="70"/>
  <c r="J257" i="70"/>
  <c r="J258" i="70"/>
  <c r="J259" i="70"/>
  <c r="J260" i="70"/>
  <c r="J261" i="70"/>
  <c r="J262" i="70"/>
  <c r="J263" i="70"/>
  <c r="J21" i="70"/>
  <c r="J22" i="67"/>
  <c r="J23" i="67"/>
  <c r="J24" i="67"/>
  <c r="J25" i="67"/>
  <c r="J26" i="67"/>
  <c r="J27" i="67"/>
  <c r="J28" i="67"/>
  <c r="J29" i="67"/>
  <c r="J30" i="67"/>
  <c r="J31" i="67"/>
  <c r="J32" i="67"/>
  <c r="J21" i="48" s="1"/>
  <c r="J33" i="67"/>
  <c r="J27" i="48" s="1"/>
  <c r="J34" i="67"/>
  <c r="J35" i="67"/>
  <c r="J36" i="67"/>
  <c r="J37" i="67"/>
  <c r="J38" i="67"/>
  <c r="J39" i="67"/>
  <c r="J40" i="67"/>
  <c r="J33" i="48" s="1"/>
  <c r="J41" i="67"/>
  <c r="J42" i="67"/>
  <c r="J43" i="67"/>
  <c r="J44" i="67"/>
  <c r="J45" i="67"/>
  <c r="J46" i="67"/>
  <c r="J47" i="67"/>
  <c r="J48" i="67"/>
  <c r="J49" i="67"/>
  <c r="J50" i="67"/>
  <c r="J51" i="67"/>
  <c r="J52" i="67"/>
  <c r="J53" i="67"/>
  <c r="J54" i="67"/>
  <c r="J55" i="67"/>
  <c r="J56" i="67"/>
  <c r="J57" i="67"/>
  <c r="J58" i="67"/>
  <c r="J60" i="67"/>
  <c r="J61" i="67"/>
  <c r="J62" i="67"/>
  <c r="J63" i="67"/>
  <c r="J64" i="67"/>
  <c r="J65" i="67"/>
  <c r="J57" i="48" s="1"/>
  <c r="J66" i="67"/>
  <c r="J67" i="67"/>
  <c r="J68" i="67"/>
  <c r="J69" i="67"/>
  <c r="J70" i="67"/>
  <c r="J71" i="67"/>
  <c r="J72" i="67"/>
  <c r="J73" i="67"/>
  <c r="J74" i="67"/>
  <c r="J75" i="67"/>
  <c r="J76" i="67"/>
  <c r="J77" i="67"/>
  <c r="J78" i="67"/>
  <c r="J79" i="67"/>
  <c r="J80" i="67"/>
  <c r="J81" i="67"/>
  <c r="J82" i="67"/>
  <c r="J83" i="67"/>
  <c r="J84" i="67"/>
  <c r="J85" i="67"/>
  <c r="J86" i="67"/>
  <c r="J87" i="67"/>
  <c r="J88" i="67"/>
  <c r="J89" i="67"/>
  <c r="J90" i="67"/>
  <c r="J91" i="67"/>
  <c r="J92" i="67"/>
  <c r="J93" i="67"/>
  <c r="J94" i="67"/>
  <c r="J95" i="67"/>
  <c r="J96" i="67"/>
  <c r="J97" i="67"/>
  <c r="J98" i="67"/>
  <c r="J99" i="67"/>
  <c r="J100" i="67"/>
  <c r="J101" i="67"/>
  <c r="J102" i="67"/>
  <c r="J103" i="67"/>
  <c r="J104" i="67"/>
  <c r="J105" i="67"/>
  <c r="J106" i="67"/>
  <c r="J107" i="67"/>
  <c r="J108" i="67"/>
  <c r="J109" i="67"/>
  <c r="J110" i="67"/>
  <c r="J111" i="67"/>
  <c r="J112" i="67"/>
  <c r="J113" i="67"/>
  <c r="J114" i="67"/>
  <c r="J115" i="67"/>
  <c r="J116" i="67"/>
  <c r="J117" i="67"/>
  <c r="J118" i="67"/>
  <c r="J119" i="67"/>
  <c r="J120" i="67"/>
  <c r="J75" i="48" s="1"/>
  <c r="J121" i="67"/>
  <c r="J122" i="67"/>
  <c r="J123" i="67"/>
  <c r="J124" i="67"/>
  <c r="J81" i="48" s="1"/>
  <c r="J125" i="67"/>
  <c r="J126" i="67"/>
  <c r="J127" i="67"/>
  <c r="J128" i="67"/>
  <c r="J129" i="67"/>
  <c r="J93" i="48" s="1"/>
  <c r="J130" i="67"/>
  <c r="J131" i="67"/>
  <c r="J132" i="67"/>
  <c r="J133" i="67"/>
  <c r="J134" i="67"/>
  <c r="J135" i="67"/>
  <c r="J136" i="67"/>
  <c r="J99" i="48" s="1"/>
  <c r="J137" i="67"/>
  <c r="J138" i="67"/>
  <c r="J139" i="67"/>
  <c r="J140" i="67"/>
  <c r="J141" i="67"/>
  <c r="J142" i="67"/>
  <c r="J143" i="67"/>
  <c r="J144" i="67"/>
  <c r="J145" i="67"/>
  <c r="J146" i="67"/>
  <c r="J147" i="67"/>
  <c r="J148" i="67"/>
  <c r="J105" i="48" s="1"/>
  <c r="J149" i="67"/>
  <c r="J150" i="67"/>
  <c r="J151" i="67"/>
  <c r="J152" i="67"/>
  <c r="J153" i="67"/>
  <c r="J154" i="67"/>
  <c r="J155" i="67"/>
  <c r="J156" i="67"/>
  <c r="J157" i="67"/>
  <c r="J158" i="67"/>
  <c r="J159" i="67"/>
  <c r="J160" i="67"/>
  <c r="J111" i="48" s="1"/>
  <c r="J161" i="67"/>
  <c r="J162" i="67"/>
  <c r="J163" i="67"/>
  <c r="J164" i="67"/>
  <c r="J165" i="67"/>
  <c r="J166" i="67"/>
  <c r="J167" i="67"/>
  <c r="J168" i="67"/>
  <c r="J169" i="67"/>
  <c r="J170" i="67"/>
  <c r="J171" i="67"/>
  <c r="J172" i="67"/>
  <c r="J173" i="67"/>
  <c r="J117" i="48" s="1"/>
  <c r="J174" i="67"/>
  <c r="J175" i="67"/>
  <c r="J176" i="67"/>
  <c r="J177" i="67"/>
  <c r="J178" i="67"/>
  <c r="J179" i="67"/>
  <c r="J180" i="67"/>
  <c r="J181" i="67"/>
  <c r="J182" i="67"/>
  <c r="J183" i="67"/>
  <c r="J184" i="67"/>
  <c r="J185" i="67"/>
  <c r="J186" i="67"/>
  <c r="J187" i="67"/>
  <c r="J188" i="67"/>
  <c r="J189" i="67"/>
  <c r="J190" i="67"/>
  <c r="J191" i="67"/>
  <c r="J192" i="67"/>
  <c r="J193" i="67"/>
  <c r="J194" i="67"/>
  <c r="J195" i="67"/>
  <c r="J196" i="67"/>
  <c r="J197" i="67"/>
  <c r="J198" i="67"/>
  <c r="J199" i="67"/>
  <c r="J200" i="67"/>
  <c r="J201" i="67"/>
  <c r="J202" i="67"/>
  <c r="J203" i="67"/>
  <c r="J204" i="67"/>
  <c r="J205" i="67"/>
  <c r="J206" i="67"/>
  <c r="J207" i="67"/>
  <c r="J208" i="67"/>
  <c r="J129" i="48" s="1"/>
  <c r="J209" i="67"/>
  <c r="J210" i="67"/>
  <c r="J211" i="67"/>
  <c r="J212" i="67"/>
  <c r="J213" i="67"/>
  <c r="J214" i="67"/>
  <c r="J215" i="67"/>
  <c r="J216" i="67"/>
  <c r="J135" i="48" s="1"/>
  <c r="J217" i="67"/>
  <c r="J218" i="67"/>
  <c r="J219" i="67"/>
  <c r="J220" i="67"/>
  <c r="J221" i="67"/>
  <c r="J222" i="67"/>
  <c r="J223" i="67"/>
  <c r="J224" i="67"/>
  <c r="J225" i="67"/>
  <c r="J141" i="48" s="1"/>
  <c r="J226" i="67"/>
  <c r="J227" i="67"/>
  <c r="J228" i="67"/>
  <c r="J229" i="67"/>
  <c r="J230" i="67"/>
  <c r="J231" i="67"/>
  <c r="J232" i="67"/>
  <c r="J233" i="67"/>
  <c r="J234" i="67"/>
  <c r="J235" i="67"/>
  <c r="J236" i="67"/>
  <c r="J237" i="67"/>
  <c r="J238" i="67"/>
  <c r="J239" i="67"/>
  <c r="J240" i="67"/>
  <c r="J241" i="67"/>
  <c r="J242" i="67"/>
  <c r="J243" i="67"/>
  <c r="J244" i="67"/>
  <c r="J245" i="67"/>
  <c r="J159" i="48" s="1"/>
  <c r="J246" i="67"/>
  <c r="J247" i="67"/>
  <c r="J248" i="67"/>
  <c r="J249" i="67"/>
  <c r="J250" i="67"/>
  <c r="J251" i="67"/>
  <c r="J252" i="67"/>
  <c r="J253" i="67"/>
  <c r="J254" i="67"/>
  <c r="J255" i="67"/>
  <c r="J256" i="67"/>
  <c r="J257" i="67"/>
  <c r="J258" i="67"/>
  <c r="J259" i="67"/>
  <c r="J260" i="67"/>
  <c r="J261" i="67"/>
  <c r="J262" i="67"/>
  <c r="J263" i="67"/>
  <c r="J21" i="67"/>
  <c r="J22" i="68"/>
  <c r="J23" i="68"/>
  <c r="J24" i="68"/>
  <c r="J25" i="68"/>
  <c r="J26" i="68"/>
  <c r="J27" i="68"/>
  <c r="J28" i="68"/>
  <c r="J29" i="68"/>
  <c r="J30" i="68"/>
  <c r="J31" i="68"/>
  <c r="J32" i="68"/>
  <c r="J33" i="68"/>
  <c r="J27" i="34" s="1"/>
  <c r="J34" i="68"/>
  <c r="J35" i="68"/>
  <c r="J36" i="68"/>
  <c r="J37" i="68"/>
  <c r="J38" i="68"/>
  <c r="J39" i="68"/>
  <c r="J40" i="68"/>
  <c r="J41" i="68"/>
  <c r="J42" i="68"/>
  <c r="J43" i="68"/>
  <c r="J44" i="68"/>
  <c r="J45" i="68"/>
  <c r="J46" i="68"/>
  <c r="J47" i="68"/>
  <c r="J48" i="68"/>
  <c r="J49" i="68"/>
  <c r="J39" i="34" s="1"/>
  <c r="J50" i="68"/>
  <c r="J51" i="68"/>
  <c r="J52" i="68"/>
  <c r="J53" i="68"/>
  <c r="J54" i="68"/>
  <c r="J55" i="68"/>
  <c r="J56" i="68"/>
  <c r="J57" i="68"/>
  <c r="J58" i="68"/>
  <c r="J45" i="34" s="1"/>
  <c r="J60" i="68"/>
  <c r="J61" i="68"/>
  <c r="J62" i="68"/>
  <c r="J63" i="68"/>
  <c r="J51" i="34" s="1"/>
  <c r="J64" i="68"/>
  <c r="J65" i="68"/>
  <c r="J66" i="68"/>
  <c r="J67" i="68"/>
  <c r="J68" i="68"/>
  <c r="J69" i="68"/>
  <c r="J70" i="68"/>
  <c r="J71" i="68"/>
  <c r="J72" i="68"/>
  <c r="J73" i="68"/>
  <c r="J74" i="68"/>
  <c r="J75" i="68"/>
  <c r="J76" i="68"/>
  <c r="J77" i="68"/>
  <c r="J78" i="68"/>
  <c r="J79" i="68"/>
  <c r="J80" i="68"/>
  <c r="J81" i="68"/>
  <c r="J82" i="68"/>
  <c r="J83" i="68"/>
  <c r="J84" i="68"/>
  <c r="J85" i="68"/>
  <c r="J86" i="68"/>
  <c r="J87" i="68"/>
  <c r="J88" i="68"/>
  <c r="J89" i="68"/>
  <c r="J90" i="68"/>
  <c r="J91" i="68"/>
  <c r="J92" i="68"/>
  <c r="J93" i="68"/>
  <c r="J94" i="68"/>
  <c r="J95" i="68"/>
  <c r="J96" i="68"/>
  <c r="J97" i="68"/>
  <c r="J98" i="68"/>
  <c r="J99" i="68"/>
  <c r="J100" i="68"/>
  <c r="J101" i="68"/>
  <c r="J102" i="68"/>
  <c r="J103" i="68"/>
  <c r="J69" i="34" s="1"/>
  <c r="J104" i="68"/>
  <c r="J105" i="68"/>
  <c r="J106" i="68"/>
  <c r="J107" i="68"/>
  <c r="J108" i="68"/>
  <c r="J109" i="68"/>
  <c r="J110" i="68"/>
  <c r="J111" i="68"/>
  <c r="J112" i="68"/>
  <c r="J113" i="68"/>
  <c r="J114" i="68"/>
  <c r="J115" i="68"/>
  <c r="J116" i="68"/>
  <c r="J117" i="68"/>
  <c r="J118" i="68"/>
  <c r="J119" i="68"/>
  <c r="J120" i="68"/>
  <c r="J121" i="68"/>
  <c r="J122" i="68"/>
  <c r="J123" i="68"/>
  <c r="J124" i="68"/>
  <c r="J125" i="68"/>
  <c r="J126" i="68"/>
  <c r="J127" i="68"/>
  <c r="J87" i="34" s="1"/>
  <c r="J128" i="68"/>
  <c r="J129" i="68"/>
  <c r="J93" i="34" s="1"/>
  <c r="J130" i="68"/>
  <c r="J131" i="68"/>
  <c r="J132" i="68"/>
  <c r="J133" i="68"/>
  <c r="J134" i="68"/>
  <c r="J135" i="68"/>
  <c r="J136" i="68"/>
  <c r="J137" i="68"/>
  <c r="J138" i="68"/>
  <c r="J139" i="68"/>
  <c r="J140" i="68"/>
  <c r="J141" i="68"/>
  <c r="J142" i="68"/>
  <c r="J143" i="68"/>
  <c r="J144" i="68"/>
  <c r="J145" i="68"/>
  <c r="J146" i="68"/>
  <c r="J147" i="68"/>
  <c r="J148" i="68"/>
  <c r="J149" i="68"/>
  <c r="J150" i="68"/>
  <c r="J151" i="68"/>
  <c r="J152" i="68"/>
  <c r="J153" i="68"/>
  <c r="J154" i="68"/>
  <c r="J155" i="68"/>
  <c r="J156" i="68"/>
  <c r="J157" i="68"/>
  <c r="J158" i="68"/>
  <c r="J159" i="68"/>
  <c r="J160" i="68"/>
  <c r="J161" i="68"/>
  <c r="J162" i="68"/>
  <c r="J163" i="68"/>
  <c r="J164" i="68"/>
  <c r="J165" i="68"/>
  <c r="J166" i="68"/>
  <c r="J167" i="68"/>
  <c r="J168" i="68"/>
  <c r="J169" i="68"/>
  <c r="J170" i="68"/>
  <c r="J171" i="68"/>
  <c r="J172" i="68"/>
  <c r="J173" i="68"/>
  <c r="J117" i="34" s="1"/>
  <c r="J174" i="68"/>
  <c r="J175" i="68"/>
  <c r="J176" i="68"/>
  <c r="J177" i="68"/>
  <c r="J178" i="68"/>
  <c r="J179" i="68"/>
  <c r="J180" i="68"/>
  <c r="J181" i="68"/>
  <c r="J182" i="68"/>
  <c r="J183" i="68"/>
  <c r="J184" i="68"/>
  <c r="J185" i="68"/>
  <c r="J186" i="68"/>
  <c r="J187" i="68"/>
  <c r="J188" i="68"/>
  <c r="J189" i="68"/>
  <c r="J190" i="68"/>
  <c r="J191" i="68"/>
  <c r="J192" i="68"/>
  <c r="J193" i="68"/>
  <c r="J194" i="68"/>
  <c r="J195" i="68"/>
  <c r="J196" i="68"/>
  <c r="J197" i="68"/>
  <c r="J198" i="68"/>
  <c r="J123" i="34" s="1"/>
  <c r="J199" i="68"/>
  <c r="J200" i="68"/>
  <c r="J201" i="68"/>
  <c r="J202" i="68"/>
  <c r="J203" i="68"/>
  <c r="J204" i="68"/>
  <c r="J205" i="68"/>
  <c r="J206" i="68"/>
  <c r="J207" i="68"/>
  <c r="J208" i="68"/>
  <c r="J209" i="68"/>
  <c r="J210" i="68"/>
  <c r="J211" i="68"/>
  <c r="J212" i="68"/>
  <c r="J213" i="68"/>
  <c r="J214" i="68"/>
  <c r="J215" i="68"/>
  <c r="J216" i="68"/>
  <c r="J217" i="68"/>
  <c r="J218" i="68"/>
  <c r="J219" i="68"/>
  <c r="J220" i="68"/>
  <c r="J221" i="68"/>
  <c r="J222" i="68"/>
  <c r="J223" i="68"/>
  <c r="J224" i="68"/>
  <c r="J225" i="68"/>
  <c r="J141" i="34" s="1"/>
  <c r="J226" i="68"/>
  <c r="J227" i="68"/>
  <c r="J228" i="68"/>
  <c r="J229" i="68"/>
  <c r="J230" i="68"/>
  <c r="J231" i="68"/>
  <c r="J232" i="68"/>
  <c r="J233" i="68"/>
  <c r="J234" i="68"/>
  <c r="J235" i="68"/>
  <c r="J236" i="68"/>
  <c r="J237" i="68"/>
  <c r="J238" i="68"/>
  <c r="J153" i="34" s="1"/>
  <c r="J239" i="68"/>
  <c r="J240" i="68"/>
  <c r="J241" i="68"/>
  <c r="J242" i="68"/>
  <c r="J243" i="68"/>
  <c r="J244" i="68"/>
  <c r="J245" i="68"/>
  <c r="J159" i="34" s="1"/>
  <c r="J246" i="68"/>
  <c r="J247" i="68"/>
  <c r="J248" i="68"/>
  <c r="J249" i="68"/>
  <c r="J250" i="68"/>
  <c r="J251" i="68"/>
  <c r="J252" i="68"/>
  <c r="J253" i="68"/>
  <c r="J254" i="68"/>
  <c r="J255" i="68"/>
  <c r="J256" i="68"/>
  <c r="J257" i="68"/>
  <c r="J258" i="68"/>
  <c r="J259" i="68"/>
  <c r="J260" i="68"/>
  <c r="J261" i="68"/>
  <c r="J262" i="68"/>
  <c r="J263" i="68"/>
  <c r="J21" i="68"/>
  <c r="G5" i="60"/>
  <c r="J264" i="32"/>
  <c r="J263" i="32"/>
  <c r="H263" i="32" s="1"/>
  <c r="J262" i="32"/>
  <c r="H262" i="32" s="1"/>
  <c r="J258" i="32"/>
  <c r="H258" i="32" s="1"/>
  <c r="J254" i="32"/>
  <c r="J252" i="32"/>
  <c r="J250" i="32"/>
  <c r="J246" i="32"/>
  <c r="J242" i="32"/>
  <c r="J238" i="32"/>
  <c r="J234" i="32"/>
  <c r="J231" i="32"/>
  <c r="H231" i="32" s="1"/>
  <c r="M231" i="32" s="1"/>
  <c r="J230" i="32"/>
  <c r="J226" i="32"/>
  <c r="J222" i="32"/>
  <c r="J218" i="32"/>
  <c r="J214" i="32"/>
  <c r="J210" i="32"/>
  <c r="J206" i="32"/>
  <c r="J202" i="32"/>
  <c r="J199" i="32"/>
  <c r="H199" i="32" s="1"/>
  <c r="M199" i="32" s="1"/>
  <c r="J198" i="32"/>
  <c r="J194" i="32"/>
  <c r="J190" i="32"/>
  <c r="J188" i="32"/>
  <c r="J186" i="32"/>
  <c r="J182" i="32"/>
  <c r="J178" i="32"/>
  <c r="H178" i="32" s="1"/>
  <c r="J174" i="32"/>
  <c r="H174" i="32" s="1"/>
  <c r="J170" i="32"/>
  <c r="H170" i="32" s="1"/>
  <c r="J167" i="32"/>
  <c r="J166" i="32"/>
  <c r="H166" i="32" s="1"/>
  <c r="J162" i="32"/>
  <c r="H162" i="32" s="1"/>
  <c r="J158" i="32"/>
  <c r="H158" i="32" s="1"/>
  <c r="J154" i="32"/>
  <c r="J151" i="32"/>
  <c r="J150" i="32"/>
  <c r="J146" i="32"/>
  <c r="J142" i="32"/>
  <c r="J138" i="32"/>
  <c r="J135" i="32"/>
  <c r="J134" i="32"/>
  <c r="H134" i="32" s="1"/>
  <c r="M134" i="32" s="1"/>
  <c r="J131" i="32"/>
  <c r="J130" i="32"/>
  <c r="H130" i="32" s="1"/>
  <c r="M130" i="32" s="1"/>
  <c r="J126" i="32"/>
  <c r="H126" i="32" s="1"/>
  <c r="M126" i="32" s="1"/>
  <c r="J122" i="32"/>
  <c r="H122" i="32" s="1"/>
  <c r="M122" i="32" s="1"/>
  <c r="J118" i="32"/>
  <c r="H118" i="32" s="1"/>
  <c r="J115" i="32"/>
  <c r="H115" i="32" s="1"/>
  <c r="J114" i="32"/>
  <c r="H114" i="32" s="1"/>
  <c r="M114" i="32" s="1"/>
  <c r="J110" i="32"/>
  <c r="H110" i="32" s="1"/>
  <c r="M110" i="32" s="1"/>
  <c r="J106" i="32"/>
  <c r="H106" i="32" s="1"/>
  <c r="M106" i="32" s="1"/>
  <c r="J104" i="32"/>
  <c r="H104" i="32" s="1"/>
  <c r="M104" i="32" s="1"/>
  <c r="J102" i="32"/>
  <c r="H102" i="32" s="1"/>
  <c r="J99" i="32"/>
  <c r="H99" i="32" s="1"/>
  <c r="J98" i="32"/>
  <c r="H98" i="32" s="1"/>
  <c r="M98" i="32" s="1"/>
  <c r="J95" i="32"/>
  <c r="J94" i="32"/>
  <c r="J90" i="32"/>
  <c r="J86" i="32"/>
  <c r="J82" i="32"/>
  <c r="J78" i="32"/>
  <c r="J75" i="32"/>
  <c r="H75" i="32" s="1"/>
  <c r="J74" i="32"/>
  <c r="J70" i="32"/>
  <c r="J66" i="32"/>
  <c r="H66" i="32" s="1"/>
  <c r="J62" i="32"/>
  <c r="J60" i="32"/>
  <c r="H60" i="32" s="1"/>
  <c r="M60" i="32" s="1"/>
  <c r="J58" i="32"/>
  <c r="H58" i="32" s="1"/>
  <c r="J54" i="32"/>
  <c r="H54" i="32" s="1"/>
  <c r="J51" i="32"/>
  <c r="J50" i="32"/>
  <c r="H50" i="32" s="1"/>
  <c r="J47" i="32"/>
  <c r="H47" i="32" s="1"/>
  <c r="J46" i="32"/>
  <c r="J42" i="32"/>
  <c r="H42" i="32" s="1"/>
  <c r="J38" i="32"/>
  <c r="H38" i="32" s="1"/>
  <c r="J34" i="32"/>
  <c r="H34" i="32" s="1"/>
  <c r="J30" i="32"/>
  <c r="J28" i="32"/>
  <c r="H28" i="32" s="1"/>
  <c r="J26" i="32"/>
  <c r="H26" i="32" s="1"/>
  <c r="J23" i="32"/>
  <c r="H23" i="32" s="1"/>
  <c r="J22" i="32"/>
  <c r="H22" i="32" s="1"/>
  <c r="M7" i="32"/>
  <c r="K7" i="32"/>
  <c r="H7" i="32"/>
  <c r="M4" i="32"/>
  <c r="K4" i="32"/>
  <c r="H4" i="32"/>
  <c r="S172" i="47"/>
  <c r="R172" i="47"/>
  <c r="Q172" i="47"/>
  <c r="O172" i="47"/>
  <c r="N172" i="47"/>
  <c r="M172" i="47"/>
  <c r="L172" i="47"/>
  <c r="J172" i="47"/>
  <c r="I172" i="47"/>
  <c r="T171" i="47"/>
  <c r="W171" i="47" s="1"/>
  <c r="H170" i="47"/>
  <c r="T170" i="47" s="1"/>
  <c r="U169" i="47"/>
  <c r="T169" i="47"/>
  <c r="H169" i="47"/>
  <c r="H167" i="47"/>
  <c r="T167" i="47" s="1"/>
  <c r="S165" i="47"/>
  <c r="R165" i="47"/>
  <c r="Q165" i="47"/>
  <c r="O165" i="47"/>
  <c r="N165" i="47"/>
  <c r="M165" i="47"/>
  <c r="I165" i="47"/>
  <c r="U164" i="47"/>
  <c r="T164" i="47"/>
  <c r="H164" i="47"/>
  <c r="V163" i="47"/>
  <c r="U163" i="47"/>
  <c r="H163" i="47"/>
  <c r="T163" i="47" s="1"/>
  <c r="W163" i="47" s="1"/>
  <c r="H161" i="47"/>
  <c r="T161" i="47" s="1"/>
  <c r="S159" i="47"/>
  <c r="R159" i="47"/>
  <c r="Q159" i="47"/>
  <c r="O159" i="47"/>
  <c r="M159" i="47"/>
  <c r="I159" i="47"/>
  <c r="H158" i="47"/>
  <c r="T158" i="47" s="1"/>
  <c r="W157" i="47"/>
  <c r="H157" i="47"/>
  <c r="T157" i="47" s="1"/>
  <c r="U157" i="47" s="1"/>
  <c r="T155" i="47"/>
  <c r="H155" i="47"/>
  <c r="S153" i="47"/>
  <c r="R153" i="47"/>
  <c r="Q153" i="47"/>
  <c r="O153" i="47"/>
  <c r="N153" i="47"/>
  <c r="M153" i="47"/>
  <c r="I153" i="47"/>
  <c r="W152" i="47"/>
  <c r="V152" i="47"/>
  <c r="H152" i="47"/>
  <c r="T152" i="47" s="1"/>
  <c r="U152" i="47" s="1"/>
  <c r="T151" i="47"/>
  <c r="H151" i="47"/>
  <c r="V149" i="47"/>
  <c r="U149" i="47"/>
  <c r="H149" i="47"/>
  <c r="T149" i="47" s="1"/>
  <c r="W149" i="47" s="1"/>
  <c r="S147" i="47"/>
  <c r="R147" i="47"/>
  <c r="Q147" i="47"/>
  <c r="O147" i="47"/>
  <c r="N147" i="47"/>
  <c r="M147" i="47"/>
  <c r="I147" i="47"/>
  <c r="W146" i="47"/>
  <c r="T146" i="47"/>
  <c r="H146" i="47"/>
  <c r="T145" i="47"/>
  <c r="H145" i="47"/>
  <c r="W143" i="47"/>
  <c r="V143" i="47"/>
  <c r="H143" i="47"/>
  <c r="T143" i="47" s="1"/>
  <c r="U143" i="47" s="1"/>
  <c r="S141" i="47"/>
  <c r="R141" i="47"/>
  <c r="Q141" i="47"/>
  <c r="O141" i="47"/>
  <c r="M141" i="47"/>
  <c r="I141" i="47"/>
  <c r="T140" i="47"/>
  <c r="H140" i="47"/>
  <c r="V139" i="47"/>
  <c r="U139" i="47"/>
  <c r="T139" i="47"/>
  <c r="W139" i="47" s="1"/>
  <c r="H139" i="47"/>
  <c r="W137" i="47"/>
  <c r="T137" i="47"/>
  <c r="H137" i="47"/>
  <c r="S135" i="47"/>
  <c r="R135" i="47"/>
  <c r="Q135" i="47"/>
  <c r="O135" i="47"/>
  <c r="N135" i="47"/>
  <c r="M135" i="47"/>
  <c r="J135" i="47"/>
  <c r="I135" i="47"/>
  <c r="V134" i="47"/>
  <c r="U134" i="47"/>
  <c r="T134" i="47"/>
  <c r="W134" i="47" s="1"/>
  <c r="H134" i="47"/>
  <c r="W133" i="47"/>
  <c r="V133" i="47"/>
  <c r="U133" i="47"/>
  <c r="H133" i="47"/>
  <c r="T133" i="47" s="1"/>
  <c r="W131" i="47"/>
  <c r="U131" i="47"/>
  <c r="T131" i="47"/>
  <c r="V131" i="47" s="1"/>
  <c r="H131" i="47"/>
  <c r="S129" i="47"/>
  <c r="R129" i="47"/>
  <c r="Q129" i="47"/>
  <c r="O129" i="47"/>
  <c r="N129" i="47"/>
  <c r="M129" i="47"/>
  <c r="J129" i="47"/>
  <c r="I129" i="47"/>
  <c r="W128" i="47"/>
  <c r="V128" i="47"/>
  <c r="U128" i="47"/>
  <c r="H128" i="47"/>
  <c r="T128" i="47" s="1"/>
  <c r="W127" i="47"/>
  <c r="V127" i="47"/>
  <c r="T127" i="47"/>
  <c r="U127" i="47" s="1"/>
  <c r="H127" i="47"/>
  <c r="V125" i="47"/>
  <c r="U125" i="47"/>
  <c r="T125" i="47"/>
  <c r="W125" i="47" s="1"/>
  <c r="H125" i="47"/>
  <c r="S123" i="47"/>
  <c r="R123" i="47"/>
  <c r="Q123" i="47"/>
  <c r="O123" i="47"/>
  <c r="N123" i="47"/>
  <c r="M123" i="47"/>
  <c r="I123" i="47"/>
  <c r="V122" i="47"/>
  <c r="T122" i="47"/>
  <c r="U122" i="47" s="1"/>
  <c r="H122" i="47"/>
  <c r="U121" i="47"/>
  <c r="T121" i="47"/>
  <c r="V121" i="47" s="1"/>
  <c r="H121" i="47"/>
  <c r="U119" i="47"/>
  <c r="H119" i="47"/>
  <c r="T119" i="47" s="1"/>
  <c r="W119" i="47" s="1"/>
  <c r="S117" i="47"/>
  <c r="R117" i="47"/>
  <c r="Q117" i="47"/>
  <c r="O117" i="47"/>
  <c r="N117" i="47"/>
  <c r="M117" i="47"/>
  <c r="I117" i="47"/>
  <c r="H116" i="47"/>
  <c r="T116" i="47" s="1"/>
  <c r="V115" i="47"/>
  <c r="T115" i="47"/>
  <c r="W115" i="47" s="1"/>
  <c r="H115" i="47"/>
  <c r="H113" i="47"/>
  <c r="T113" i="47" s="1"/>
  <c r="S111" i="47"/>
  <c r="R111" i="47"/>
  <c r="Q111" i="47"/>
  <c r="O111" i="47"/>
  <c r="N111" i="47"/>
  <c r="M111" i="47"/>
  <c r="J111" i="47"/>
  <c r="I111" i="47"/>
  <c r="U110" i="47"/>
  <c r="T110" i="47"/>
  <c r="W110" i="47" s="1"/>
  <c r="H110" i="47"/>
  <c r="W109" i="47"/>
  <c r="V109" i="47"/>
  <c r="U109" i="47"/>
  <c r="H109" i="47"/>
  <c r="T109" i="47" s="1"/>
  <c r="U107" i="47"/>
  <c r="T107" i="47"/>
  <c r="V107" i="47" s="1"/>
  <c r="H107" i="47"/>
  <c r="S105" i="47"/>
  <c r="R105" i="47"/>
  <c r="Q105" i="47"/>
  <c r="O105" i="47"/>
  <c r="N105" i="47"/>
  <c r="M105" i="47"/>
  <c r="J105" i="47"/>
  <c r="I105" i="47"/>
  <c r="W104" i="47"/>
  <c r="V104" i="47"/>
  <c r="U104" i="47"/>
  <c r="H104" i="47"/>
  <c r="T104" i="47" s="1"/>
  <c r="V103" i="47"/>
  <c r="T103" i="47"/>
  <c r="U103" i="47" s="1"/>
  <c r="H103" i="47"/>
  <c r="U101" i="47"/>
  <c r="T101" i="47"/>
  <c r="W101" i="47" s="1"/>
  <c r="H101" i="47"/>
  <c r="S99" i="47"/>
  <c r="R99" i="47"/>
  <c r="Q99" i="47"/>
  <c r="O99" i="47"/>
  <c r="N99" i="47"/>
  <c r="M99" i="47"/>
  <c r="J99" i="47"/>
  <c r="I99" i="47"/>
  <c r="T98" i="47"/>
  <c r="H98" i="47"/>
  <c r="T97" i="47"/>
  <c r="H97" i="47"/>
  <c r="H95" i="47"/>
  <c r="T95" i="47" s="1"/>
  <c r="S93" i="47"/>
  <c r="R93" i="47"/>
  <c r="Q93" i="47"/>
  <c r="O93" i="47"/>
  <c r="N93" i="47"/>
  <c r="M93" i="47"/>
  <c r="J93" i="47"/>
  <c r="I93" i="47"/>
  <c r="H92" i="47"/>
  <c r="T92" i="47" s="1"/>
  <c r="V91" i="47"/>
  <c r="U91" i="47"/>
  <c r="T91" i="47"/>
  <c r="W91" i="47" s="1"/>
  <c r="H91" i="47"/>
  <c r="W89" i="47"/>
  <c r="V89" i="47"/>
  <c r="T89" i="47"/>
  <c r="U89" i="47" s="1"/>
  <c r="H89" i="47"/>
  <c r="S87" i="47"/>
  <c r="R87" i="47"/>
  <c r="Q87" i="47"/>
  <c r="O87" i="47"/>
  <c r="N87" i="47"/>
  <c r="M87" i="47"/>
  <c r="I87" i="47"/>
  <c r="T86" i="47"/>
  <c r="H86" i="47"/>
  <c r="U85" i="47"/>
  <c r="H85" i="47"/>
  <c r="T85" i="47" s="1"/>
  <c r="W85" i="47" s="1"/>
  <c r="T83" i="47"/>
  <c r="H83" i="47"/>
  <c r="S81" i="47"/>
  <c r="R81" i="47"/>
  <c r="Q81" i="47"/>
  <c r="O81" i="47"/>
  <c r="N81" i="47"/>
  <c r="M81" i="47"/>
  <c r="J81" i="47"/>
  <c r="I81" i="47"/>
  <c r="U80" i="47"/>
  <c r="H80" i="47"/>
  <c r="T80" i="47" s="1"/>
  <c r="W80" i="47" s="1"/>
  <c r="T79" i="47"/>
  <c r="H79" i="47"/>
  <c r="T77" i="47"/>
  <c r="H77" i="47"/>
  <c r="S75" i="47"/>
  <c r="R75" i="47"/>
  <c r="Q75" i="47"/>
  <c r="O75" i="47"/>
  <c r="N75" i="47"/>
  <c r="M75" i="47"/>
  <c r="J75" i="47"/>
  <c r="I75" i="47"/>
  <c r="H74" i="47"/>
  <c r="T74" i="47" s="1"/>
  <c r="H73" i="47"/>
  <c r="T73" i="47" s="1"/>
  <c r="W71" i="47"/>
  <c r="V71" i="47"/>
  <c r="U71" i="47"/>
  <c r="H71" i="47"/>
  <c r="T71" i="47" s="1"/>
  <c r="S69" i="47"/>
  <c r="R69" i="47"/>
  <c r="Q69" i="47"/>
  <c r="O69" i="47"/>
  <c r="M69" i="47"/>
  <c r="I69" i="47"/>
  <c r="U68" i="47"/>
  <c r="T68" i="47"/>
  <c r="V68" i="47" s="1"/>
  <c r="H68" i="47"/>
  <c r="U67" i="47"/>
  <c r="T67" i="47"/>
  <c r="W67" i="47" s="1"/>
  <c r="H67" i="47"/>
  <c r="V65" i="47"/>
  <c r="T65" i="47"/>
  <c r="U65" i="47" s="1"/>
  <c r="H65" i="47"/>
  <c r="S63" i="47"/>
  <c r="R63" i="47"/>
  <c r="Q63" i="47"/>
  <c r="O63" i="47"/>
  <c r="N63" i="47"/>
  <c r="M63" i="47"/>
  <c r="J63" i="47"/>
  <c r="I63" i="47"/>
  <c r="V62" i="47"/>
  <c r="U62" i="47"/>
  <c r="T62" i="47"/>
  <c r="W62" i="47" s="1"/>
  <c r="H62" i="47"/>
  <c r="H61" i="47"/>
  <c r="T61" i="47" s="1"/>
  <c r="H59" i="47"/>
  <c r="T59" i="47" s="1"/>
  <c r="S57" i="47"/>
  <c r="R57" i="47"/>
  <c r="Q57" i="47"/>
  <c r="O57" i="47"/>
  <c r="M57" i="47"/>
  <c r="J57" i="47"/>
  <c r="I57" i="47"/>
  <c r="H56" i="47"/>
  <c r="T56" i="47" s="1"/>
  <c r="H55" i="47"/>
  <c r="T55" i="47" s="1"/>
  <c r="V53" i="47"/>
  <c r="U53" i="47"/>
  <c r="T53" i="47"/>
  <c r="W53" i="47" s="1"/>
  <c r="H53" i="47"/>
  <c r="S51" i="47"/>
  <c r="R51" i="47"/>
  <c r="Q51" i="47"/>
  <c r="O51" i="47"/>
  <c r="M51" i="47"/>
  <c r="I51" i="47"/>
  <c r="W50" i="47"/>
  <c r="H50" i="47"/>
  <c r="T50" i="47" s="1"/>
  <c r="W49" i="47"/>
  <c r="H49" i="47"/>
  <c r="T49" i="47" s="1"/>
  <c r="V47" i="47"/>
  <c r="U47" i="47"/>
  <c r="H47" i="47"/>
  <c r="T47" i="47" s="1"/>
  <c r="W47" i="47" s="1"/>
  <c r="S45" i="47"/>
  <c r="R45" i="47"/>
  <c r="Q45" i="47"/>
  <c r="O45" i="47"/>
  <c r="M45" i="47"/>
  <c r="I45" i="47"/>
  <c r="T44" i="47"/>
  <c r="H44" i="47"/>
  <c r="T43" i="47"/>
  <c r="H43" i="47"/>
  <c r="T41" i="47"/>
  <c r="H41" i="47"/>
  <c r="S39" i="47"/>
  <c r="R39" i="47"/>
  <c r="Q39" i="47"/>
  <c r="O39" i="47"/>
  <c r="N39" i="47"/>
  <c r="M39" i="47"/>
  <c r="I39" i="47"/>
  <c r="T38" i="47"/>
  <c r="H38" i="47"/>
  <c r="U37" i="47"/>
  <c r="T37" i="47"/>
  <c r="W37" i="47" s="1"/>
  <c r="H37" i="47"/>
  <c r="H35" i="47"/>
  <c r="T35" i="47" s="1"/>
  <c r="S33" i="47"/>
  <c r="R33" i="47"/>
  <c r="Q33" i="47"/>
  <c r="O33" i="47"/>
  <c r="N33" i="47"/>
  <c r="M33" i="47"/>
  <c r="J33" i="47"/>
  <c r="I33" i="47"/>
  <c r="U32" i="47"/>
  <c r="T32" i="47"/>
  <c r="W32" i="47" s="1"/>
  <c r="H32" i="47"/>
  <c r="V31" i="47"/>
  <c r="U31" i="47"/>
  <c r="T31" i="47"/>
  <c r="W31" i="47" s="1"/>
  <c r="H31" i="47"/>
  <c r="T29" i="47"/>
  <c r="H29" i="47"/>
  <c r="S27" i="47"/>
  <c r="R27" i="47"/>
  <c r="Q27" i="47"/>
  <c r="O27" i="47"/>
  <c r="M27" i="47"/>
  <c r="I27" i="47"/>
  <c r="V26" i="47"/>
  <c r="U26" i="47"/>
  <c r="T26" i="47"/>
  <c r="W26" i="47" s="1"/>
  <c r="H26" i="47"/>
  <c r="W25" i="47"/>
  <c r="H25" i="47"/>
  <c r="T25" i="47" s="1"/>
  <c r="U23" i="47"/>
  <c r="T23" i="47"/>
  <c r="W23" i="47" s="1"/>
  <c r="H23" i="47"/>
  <c r="S21" i="47"/>
  <c r="S173" i="47" s="1"/>
  <c r="S174" i="47" s="1"/>
  <c r="R21" i="47"/>
  <c r="Q21" i="47"/>
  <c r="O21" i="47"/>
  <c r="N21" i="47"/>
  <c r="M21" i="47"/>
  <c r="J21" i="47"/>
  <c r="I21" i="47"/>
  <c r="M7" i="47"/>
  <c r="K7" i="47"/>
  <c r="H7" i="47"/>
  <c r="M4" i="47"/>
  <c r="K4" i="47"/>
  <c r="H4" i="47"/>
  <c r="S172" i="50"/>
  <c r="R172" i="50"/>
  <c r="Q172" i="50"/>
  <c r="O172" i="50"/>
  <c r="N172" i="50"/>
  <c r="M172" i="50"/>
  <c r="L172" i="50"/>
  <c r="J172" i="50"/>
  <c r="I172" i="50"/>
  <c r="T171" i="50"/>
  <c r="T170" i="50"/>
  <c r="H170" i="50"/>
  <c r="V169" i="50"/>
  <c r="U169" i="50"/>
  <c r="T169" i="50"/>
  <c r="W169" i="50" s="1"/>
  <c r="H169" i="50"/>
  <c r="T167" i="50"/>
  <c r="H167" i="50"/>
  <c r="S165" i="50"/>
  <c r="R165" i="50"/>
  <c r="Q165" i="50"/>
  <c r="O165" i="50"/>
  <c r="N165" i="50"/>
  <c r="M165" i="50"/>
  <c r="J165" i="50"/>
  <c r="I165" i="50"/>
  <c r="V164" i="50"/>
  <c r="U164" i="50"/>
  <c r="T164" i="50"/>
  <c r="W164" i="50" s="1"/>
  <c r="H164" i="50"/>
  <c r="W163" i="50"/>
  <c r="V163" i="50"/>
  <c r="H163" i="50"/>
  <c r="T163" i="50" s="1"/>
  <c r="U163" i="50" s="1"/>
  <c r="T161" i="50"/>
  <c r="H161" i="50"/>
  <c r="S159" i="50"/>
  <c r="R159" i="50"/>
  <c r="Q159" i="50"/>
  <c r="O159" i="50"/>
  <c r="M159" i="50"/>
  <c r="I159" i="50"/>
  <c r="H158" i="50"/>
  <c r="T158" i="50" s="1"/>
  <c r="T157" i="50"/>
  <c r="H157" i="50"/>
  <c r="V155" i="50"/>
  <c r="U155" i="50"/>
  <c r="T155" i="50"/>
  <c r="W155" i="50" s="1"/>
  <c r="H155" i="50"/>
  <c r="S153" i="50"/>
  <c r="R153" i="50"/>
  <c r="Q153" i="50"/>
  <c r="O153" i="50"/>
  <c r="N153" i="50"/>
  <c r="M153" i="50"/>
  <c r="J153" i="50"/>
  <c r="I153" i="50"/>
  <c r="T152" i="50"/>
  <c r="H152" i="50"/>
  <c r="T151" i="50"/>
  <c r="H151" i="50"/>
  <c r="W149" i="50"/>
  <c r="V149" i="50"/>
  <c r="H149" i="50"/>
  <c r="T149" i="50" s="1"/>
  <c r="U149" i="50" s="1"/>
  <c r="S147" i="50"/>
  <c r="R147" i="50"/>
  <c r="Q147" i="50"/>
  <c r="O147" i="50"/>
  <c r="N147" i="50"/>
  <c r="M147" i="50"/>
  <c r="J147" i="50"/>
  <c r="I147" i="50"/>
  <c r="T146" i="50"/>
  <c r="H146" i="50"/>
  <c r="V145" i="50"/>
  <c r="U145" i="50"/>
  <c r="T145" i="50"/>
  <c r="W145" i="50" s="1"/>
  <c r="H145" i="50"/>
  <c r="H143" i="50"/>
  <c r="T143" i="50" s="1"/>
  <c r="S141" i="50"/>
  <c r="R141" i="50"/>
  <c r="Q141" i="50"/>
  <c r="O141" i="50"/>
  <c r="M141" i="50"/>
  <c r="I141" i="50"/>
  <c r="V140" i="50"/>
  <c r="U140" i="50"/>
  <c r="T140" i="50"/>
  <c r="W140" i="50" s="1"/>
  <c r="H140" i="50"/>
  <c r="W139" i="50"/>
  <c r="H139" i="50"/>
  <c r="T139" i="50" s="1"/>
  <c r="U139" i="50" s="1"/>
  <c r="U137" i="50"/>
  <c r="T137" i="50"/>
  <c r="H137" i="50"/>
  <c r="S135" i="50"/>
  <c r="R135" i="50"/>
  <c r="Q135" i="50"/>
  <c r="O135" i="50"/>
  <c r="N135" i="50"/>
  <c r="M135" i="50"/>
  <c r="I135" i="50"/>
  <c r="W134" i="50"/>
  <c r="V134" i="50"/>
  <c r="H134" i="50"/>
  <c r="T134" i="50" s="1"/>
  <c r="U134" i="50" s="1"/>
  <c r="H133" i="50"/>
  <c r="T133" i="50" s="1"/>
  <c r="V131" i="50"/>
  <c r="U131" i="50"/>
  <c r="T131" i="50"/>
  <c r="W131" i="50" s="1"/>
  <c r="H131" i="50"/>
  <c r="S129" i="50"/>
  <c r="R129" i="50"/>
  <c r="Q129" i="50"/>
  <c r="O129" i="50"/>
  <c r="N129" i="50"/>
  <c r="M129" i="50"/>
  <c r="I129" i="50"/>
  <c r="H128" i="50"/>
  <c r="T128" i="50" s="1"/>
  <c r="T127" i="50"/>
  <c r="H127" i="50"/>
  <c r="W125" i="50"/>
  <c r="H125" i="50"/>
  <c r="T125" i="50" s="1"/>
  <c r="U125" i="50" s="1"/>
  <c r="S123" i="50"/>
  <c r="R123" i="50"/>
  <c r="Q123" i="50"/>
  <c r="O123" i="50"/>
  <c r="N123" i="50"/>
  <c r="M123" i="50"/>
  <c r="J123" i="50"/>
  <c r="I123" i="50"/>
  <c r="T122" i="50"/>
  <c r="H122" i="50"/>
  <c r="V121" i="50"/>
  <c r="U121" i="50"/>
  <c r="T121" i="50"/>
  <c r="W121" i="50" s="1"/>
  <c r="H121" i="50"/>
  <c r="T119" i="50"/>
  <c r="H119" i="50"/>
  <c r="S117" i="50"/>
  <c r="R117" i="50"/>
  <c r="Q117" i="50"/>
  <c r="O117" i="50"/>
  <c r="M117" i="50"/>
  <c r="I117" i="50"/>
  <c r="V116" i="50"/>
  <c r="U116" i="50"/>
  <c r="T116" i="50"/>
  <c r="W116" i="50" s="1"/>
  <c r="H116" i="50"/>
  <c r="V115" i="50"/>
  <c r="H115" i="50"/>
  <c r="T115" i="50" s="1"/>
  <c r="U115" i="50" s="1"/>
  <c r="T113" i="50"/>
  <c r="H113" i="50"/>
  <c r="S111" i="50"/>
  <c r="R111" i="50"/>
  <c r="Q111" i="50"/>
  <c r="O111" i="50"/>
  <c r="N111" i="50"/>
  <c r="M111" i="50"/>
  <c r="I111" i="50"/>
  <c r="W110" i="50"/>
  <c r="H110" i="50"/>
  <c r="T110" i="50" s="1"/>
  <c r="U110" i="50" s="1"/>
  <c r="T109" i="50"/>
  <c r="H109" i="50"/>
  <c r="V107" i="50"/>
  <c r="U107" i="50"/>
  <c r="T107" i="50"/>
  <c r="W107" i="50" s="1"/>
  <c r="H107" i="50"/>
  <c r="S105" i="50"/>
  <c r="R105" i="50"/>
  <c r="Q105" i="50"/>
  <c r="O105" i="50"/>
  <c r="N105" i="50"/>
  <c r="M105" i="50"/>
  <c r="I105" i="50"/>
  <c r="T104" i="50"/>
  <c r="H104" i="50"/>
  <c r="U103" i="50"/>
  <c r="T103" i="50"/>
  <c r="H103" i="50"/>
  <c r="V101" i="50"/>
  <c r="H101" i="50"/>
  <c r="T101" i="50" s="1"/>
  <c r="U101" i="50" s="1"/>
  <c r="S99" i="50"/>
  <c r="R99" i="50"/>
  <c r="Q99" i="50"/>
  <c r="O99" i="50"/>
  <c r="N99" i="50"/>
  <c r="M99" i="50"/>
  <c r="I99" i="50"/>
  <c r="U98" i="50"/>
  <c r="T98" i="50"/>
  <c r="H98" i="50"/>
  <c r="V97" i="50"/>
  <c r="U97" i="50"/>
  <c r="T97" i="50"/>
  <c r="W97" i="50" s="1"/>
  <c r="H97" i="50"/>
  <c r="H95" i="50"/>
  <c r="T95" i="50" s="1"/>
  <c r="S93" i="50"/>
  <c r="R93" i="50"/>
  <c r="Q93" i="50"/>
  <c r="O93" i="50"/>
  <c r="M93" i="50"/>
  <c r="I93" i="50"/>
  <c r="T92" i="50"/>
  <c r="H92" i="50"/>
  <c r="W91" i="50"/>
  <c r="V91" i="50"/>
  <c r="U91" i="50"/>
  <c r="H91" i="50"/>
  <c r="T91" i="50" s="1"/>
  <c r="T89" i="50"/>
  <c r="H89" i="50"/>
  <c r="S87" i="50"/>
  <c r="R87" i="50"/>
  <c r="Q87" i="50"/>
  <c r="O87" i="50"/>
  <c r="N87" i="50"/>
  <c r="M87" i="50"/>
  <c r="J87" i="50"/>
  <c r="I87" i="50"/>
  <c r="W86" i="50"/>
  <c r="V86" i="50"/>
  <c r="U86" i="50"/>
  <c r="H86" i="50"/>
  <c r="T86" i="50" s="1"/>
  <c r="T85" i="50"/>
  <c r="H85" i="50"/>
  <c r="T83" i="50"/>
  <c r="H83" i="50"/>
  <c r="S81" i="50"/>
  <c r="R81" i="50"/>
  <c r="Q81" i="50"/>
  <c r="O81" i="50"/>
  <c r="N81" i="50"/>
  <c r="M81" i="50"/>
  <c r="I81" i="50"/>
  <c r="H80" i="50"/>
  <c r="T80" i="50" s="1"/>
  <c r="H79" i="50"/>
  <c r="T79" i="50" s="1"/>
  <c r="W77" i="50"/>
  <c r="U77" i="50"/>
  <c r="H77" i="50"/>
  <c r="T77" i="50" s="1"/>
  <c r="V77" i="50" s="1"/>
  <c r="S75" i="50"/>
  <c r="R75" i="50"/>
  <c r="Q75" i="50"/>
  <c r="O75" i="50"/>
  <c r="N75" i="50"/>
  <c r="M75" i="50"/>
  <c r="J75" i="50"/>
  <c r="I75" i="50"/>
  <c r="H74" i="50"/>
  <c r="T74" i="50" s="1"/>
  <c r="V73" i="50"/>
  <c r="U73" i="50"/>
  <c r="T73" i="50"/>
  <c r="W73" i="50" s="1"/>
  <c r="H73" i="50"/>
  <c r="V71" i="50"/>
  <c r="H71" i="50"/>
  <c r="T71" i="50" s="1"/>
  <c r="S69" i="50"/>
  <c r="R69" i="50"/>
  <c r="Q69" i="50"/>
  <c r="O69" i="50"/>
  <c r="N69" i="50"/>
  <c r="M69" i="50"/>
  <c r="J69" i="50"/>
  <c r="I69" i="50"/>
  <c r="U68" i="50"/>
  <c r="T68" i="50"/>
  <c r="W68" i="50" s="1"/>
  <c r="H68" i="50"/>
  <c r="H67" i="50"/>
  <c r="T67" i="50" s="1"/>
  <c r="H65" i="50"/>
  <c r="T65" i="50" s="1"/>
  <c r="S63" i="50"/>
  <c r="R63" i="50"/>
  <c r="Q63" i="50"/>
  <c r="O63" i="50"/>
  <c r="N63" i="50"/>
  <c r="M63" i="50"/>
  <c r="I63" i="50"/>
  <c r="H62" i="50"/>
  <c r="T62" i="50" s="1"/>
  <c r="H61" i="50"/>
  <c r="T61" i="50" s="1"/>
  <c r="U59" i="50"/>
  <c r="T59" i="50"/>
  <c r="W59" i="50" s="1"/>
  <c r="H59" i="50"/>
  <c r="S57" i="50"/>
  <c r="R57" i="50"/>
  <c r="Q57" i="50"/>
  <c r="O57" i="50"/>
  <c r="M57" i="50"/>
  <c r="I57" i="50"/>
  <c r="W56" i="50"/>
  <c r="T56" i="50"/>
  <c r="U56" i="50" s="1"/>
  <c r="H56" i="50"/>
  <c r="W55" i="50"/>
  <c r="T55" i="50"/>
  <c r="V55" i="50" s="1"/>
  <c r="H55" i="50"/>
  <c r="H53" i="50"/>
  <c r="T53" i="50" s="1"/>
  <c r="S51" i="50"/>
  <c r="R51" i="50"/>
  <c r="Q51" i="50"/>
  <c r="O51" i="50"/>
  <c r="N51" i="50"/>
  <c r="M51" i="50"/>
  <c r="J51" i="50"/>
  <c r="I51" i="50"/>
  <c r="T50" i="50"/>
  <c r="H50" i="50"/>
  <c r="T49" i="50"/>
  <c r="H49" i="50"/>
  <c r="T47" i="50"/>
  <c r="H47" i="50"/>
  <c r="S45" i="50"/>
  <c r="R45" i="50"/>
  <c r="Q45" i="50"/>
  <c r="O45" i="50"/>
  <c r="N45" i="50"/>
  <c r="M45" i="50"/>
  <c r="J45" i="50"/>
  <c r="I45" i="50"/>
  <c r="T44" i="50"/>
  <c r="H44" i="50"/>
  <c r="W43" i="50"/>
  <c r="U43" i="50"/>
  <c r="H43" i="50"/>
  <c r="T43" i="50" s="1"/>
  <c r="V43" i="50" s="1"/>
  <c r="T41" i="50"/>
  <c r="H41" i="50"/>
  <c r="S39" i="50"/>
  <c r="R39" i="50"/>
  <c r="Q39" i="50"/>
  <c r="O39" i="50"/>
  <c r="N39" i="50"/>
  <c r="M39" i="50"/>
  <c r="I39" i="50"/>
  <c r="W38" i="50"/>
  <c r="U38" i="50"/>
  <c r="H38" i="50"/>
  <c r="T38" i="50" s="1"/>
  <c r="V38" i="50" s="1"/>
  <c r="H37" i="50"/>
  <c r="T37" i="50" s="1"/>
  <c r="T35" i="50"/>
  <c r="H35" i="50"/>
  <c r="H34" i="50"/>
  <c r="T34" i="50" s="1"/>
  <c r="S33" i="50"/>
  <c r="R33" i="50"/>
  <c r="Q33" i="50"/>
  <c r="O33" i="50"/>
  <c r="M33" i="50"/>
  <c r="I33" i="50"/>
  <c r="W32" i="50"/>
  <c r="V32" i="50"/>
  <c r="H32" i="50"/>
  <c r="T32" i="50" s="1"/>
  <c r="U32" i="50" s="1"/>
  <c r="H31" i="50"/>
  <c r="T31" i="50" s="1"/>
  <c r="W29" i="50"/>
  <c r="V29" i="50"/>
  <c r="U29" i="50"/>
  <c r="H29" i="50"/>
  <c r="T29" i="50" s="1"/>
  <c r="S27" i="50"/>
  <c r="R27" i="50"/>
  <c r="Q27" i="50"/>
  <c r="O27" i="50"/>
  <c r="N27" i="50"/>
  <c r="M27" i="50"/>
  <c r="I27" i="50"/>
  <c r="H26" i="50"/>
  <c r="T26" i="50" s="1"/>
  <c r="T25" i="50"/>
  <c r="H25" i="50"/>
  <c r="H23" i="50"/>
  <c r="T23" i="50" s="1"/>
  <c r="S21" i="50"/>
  <c r="R21" i="50"/>
  <c r="Q21" i="50"/>
  <c r="Q173" i="50" s="1"/>
  <c r="Q174" i="50" s="1"/>
  <c r="O21" i="50"/>
  <c r="M21" i="50"/>
  <c r="I21" i="50"/>
  <c r="M7" i="50"/>
  <c r="K7" i="50"/>
  <c r="H7" i="50"/>
  <c r="M4" i="50"/>
  <c r="K4" i="50"/>
  <c r="H4" i="50"/>
  <c r="S172" i="49"/>
  <c r="R172" i="49"/>
  <c r="Q172" i="49"/>
  <c r="O172" i="49"/>
  <c r="N172" i="49"/>
  <c r="M172" i="49"/>
  <c r="L172" i="49"/>
  <c r="J172" i="49"/>
  <c r="I172" i="49"/>
  <c r="T171" i="49"/>
  <c r="H170" i="49"/>
  <c r="T170" i="49" s="1"/>
  <c r="W169" i="49"/>
  <c r="H169" i="49"/>
  <c r="T169" i="49" s="1"/>
  <c r="H167" i="49"/>
  <c r="T167" i="49" s="1"/>
  <c r="U167" i="49" s="1"/>
  <c r="S165" i="49"/>
  <c r="R165" i="49"/>
  <c r="Q165" i="49"/>
  <c r="O165" i="49"/>
  <c r="N165" i="49"/>
  <c r="M165" i="49"/>
  <c r="J165" i="49"/>
  <c r="I165" i="49"/>
  <c r="W164" i="49"/>
  <c r="U164" i="49"/>
  <c r="T164" i="49"/>
  <c r="V164" i="49" s="1"/>
  <c r="H164" i="49"/>
  <c r="V163" i="49"/>
  <c r="U163" i="49"/>
  <c r="T163" i="49"/>
  <c r="W163" i="49" s="1"/>
  <c r="H163" i="49"/>
  <c r="T161" i="49"/>
  <c r="H161" i="49"/>
  <c r="S159" i="49"/>
  <c r="R159" i="49"/>
  <c r="Q159" i="49"/>
  <c r="O159" i="49"/>
  <c r="M159" i="49"/>
  <c r="J159" i="49"/>
  <c r="I159" i="49"/>
  <c r="T158" i="49"/>
  <c r="H158" i="49"/>
  <c r="H157" i="49"/>
  <c r="T157" i="49" s="1"/>
  <c r="H155" i="49"/>
  <c r="T155" i="49" s="1"/>
  <c r="S153" i="49"/>
  <c r="R153" i="49"/>
  <c r="Q153" i="49"/>
  <c r="O153" i="49"/>
  <c r="N153" i="49"/>
  <c r="M153" i="49"/>
  <c r="I153" i="49"/>
  <c r="H152" i="49"/>
  <c r="T152" i="49" s="1"/>
  <c r="V151" i="49"/>
  <c r="T151" i="49"/>
  <c r="W151" i="49" s="1"/>
  <c r="H151" i="49"/>
  <c r="W149" i="49"/>
  <c r="H149" i="49"/>
  <c r="T149" i="49" s="1"/>
  <c r="S147" i="49"/>
  <c r="R147" i="49"/>
  <c r="Q147" i="49"/>
  <c r="O147" i="49"/>
  <c r="N147" i="49"/>
  <c r="M147" i="49"/>
  <c r="I147" i="49"/>
  <c r="T146" i="49"/>
  <c r="H146" i="49"/>
  <c r="W145" i="49"/>
  <c r="V145" i="49"/>
  <c r="U145" i="49"/>
  <c r="H145" i="49"/>
  <c r="T145" i="49" s="1"/>
  <c r="T143" i="49"/>
  <c r="H143" i="49"/>
  <c r="S141" i="49"/>
  <c r="R141" i="49"/>
  <c r="Q141" i="49"/>
  <c r="O141" i="49"/>
  <c r="M141" i="49"/>
  <c r="I141" i="49"/>
  <c r="V140" i="49"/>
  <c r="H140" i="49"/>
  <c r="T140" i="49" s="1"/>
  <c r="H139" i="49"/>
  <c r="T139" i="49" s="1"/>
  <c r="U137" i="49"/>
  <c r="H137" i="49"/>
  <c r="T137" i="49" s="1"/>
  <c r="S135" i="49"/>
  <c r="R135" i="49"/>
  <c r="Q135" i="49"/>
  <c r="O135" i="49"/>
  <c r="M135" i="49"/>
  <c r="J135" i="49"/>
  <c r="I135" i="49"/>
  <c r="H134" i="49"/>
  <c r="T134" i="49" s="1"/>
  <c r="T133" i="49"/>
  <c r="H133" i="49"/>
  <c r="H131" i="49"/>
  <c r="T131" i="49" s="1"/>
  <c r="S129" i="49"/>
  <c r="R129" i="49"/>
  <c r="Q129" i="49"/>
  <c r="O129" i="49"/>
  <c r="N129" i="49"/>
  <c r="M129" i="49"/>
  <c r="J129" i="49"/>
  <c r="I129" i="49"/>
  <c r="T128" i="49"/>
  <c r="H128" i="49"/>
  <c r="H127" i="49"/>
  <c r="T127" i="49" s="1"/>
  <c r="W125" i="49"/>
  <c r="H125" i="49"/>
  <c r="T125" i="49" s="1"/>
  <c r="S123" i="49"/>
  <c r="R123" i="49"/>
  <c r="Q123" i="49"/>
  <c r="O123" i="49"/>
  <c r="N123" i="49"/>
  <c r="M123" i="49"/>
  <c r="I123" i="49"/>
  <c r="H122" i="49"/>
  <c r="T122" i="49" s="1"/>
  <c r="H121" i="49"/>
  <c r="T121" i="49" s="1"/>
  <c r="T119" i="49"/>
  <c r="H119" i="49"/>
  <c r="S117" i="49"/>
  <c r="R117" i="49"/>
  <c r="Q117" i="49"/>
  <c r="O117" i="49"/>
  <c r="M117" i="49"/>
  <c r="I117" i="49"/>
  <c r="V116" i="49"/>
  <c r="H116" i="49"/>
  <c r="T116" i="49" s="1"/>
  <c r="H115" i="49"/>
  <c r="T115" i="49" s="1"/>
  <c r="H113" i="49"/>
  <c r="T113" i="49" s="1"/>
  <c r="S111" i="49"/>
  <c r="R111" i="49"/>
  <c r="Q111" i="49"/>
  <c r="O111" i="49"/>
  <c r="M111" i="49"/>
  <c r="J111" i="49"/>
  <c r="I111" i="49"/>
  <c r="H110" i="49"/>
  <c r="T110" i="49" s="1"/>
  <c r="T109" i="49"/>
  <c r="H109" i="49"/>
  <c r="V107" i="49"/>
  <c r="H107" i="49"/>
  <c r="T107" i="49" s="1"/>
  <c r="S105" i="49"/>
  <c r="R105" i="49"/>
  <c r="Q105" i="49"/>
  <c r="O105" i="49"/>
  <c r="N105" i="49"/>
  <c r="M105" i="49"/>
  <c r="J105" i="49"/>
  <c r="I105" i="49"/>
  <c r="T104" i="49"/>
  <c r="H104" i="49"/>
  <c r="H103" i="49"/>
  <c r="T103" i="49" s="1"/>
  <c r="H101" i="49"/>
  <c r="T101" i="49" s="1"/>
  <c r="S99" i="49"/>
  <c r="R99" i="49"/>
  <c r="Q99" i="49"/>
  <c r="O99" i="49"/>
  <c r="N99" i="49"/>
  <c r="M99" i="49"/>
  <c r="J99" i="49"/>
  <c r="I99" i="49"/>
  <c r="H98" i="49"/>
  <c r="T98" i="49" s="1"/>
  <c r="V97" i="49"/>
  <c r="H97" i="49"/>
  <c r="T97" i="49" s="1"/>
  <c r="T95" i="49"/>
  <c r="H95" i="49"/>
  <c r="S93" i="49"/>
  <c r="R93" i="49"/>
  <c r="Q93" i="49"/>
  <c r="O93" i="49"/>
  <c r="M93" i="49"/>
  <c r="I93" i="49"/>
  <c r="H92" i="49"/>
  <c r="T92" i="49" s="1"/>
  <c r="H91" i="49"/>
  <c r="T91" i="49" s="1"/>
  <c r="H89" i="49"/>
  <c r="T89" i="49" s="1"/>
  <c r="S87" i="49"/>
  <c r="R87" i="49"/>
  <c r="Q87" i="49"/>
  <c r="O87" i="49"/>
  <c r="M87" i="49"/>
  <c r="I87" i="49"/>
  <c r="W86" i="49"/>
  <c r="H86" i="49"/>
  <c r="T86" i="49" s="1"/>
  <c r="T85" i="49"/>
  <c r="H85" i="49"/>
  <c r="H83" i="49"/>
  <c r="T83" i="49" s="1"/>
  <c r="S81" i="49"/>
  <c r="R81" i="49"/>
  <c r="Q81" i="49"/>
  <c r="O81" i="49"/>
  <c r="M81" i="49"/>
  <c r="J81" i="49"/>
  <c r="I81" i="49"/>
  <c r="T80" i="49"/>
  <c r="H80" i="49"/>
  <c r="H79" i="49"/>
  <c r="T79" i="49" s="1"/>
  <c r="H77" i="49"/>
  <c r="T77" i="49" s="1"/>
  <c r="S75" i="49"/>
  <c r="R75" i="49"/>
  <c r="Q75" i="49"/>
  <c r="O75" i="49"/>
  <c r="N75" i="49"/>
  <c r="M75" i="49"/>
  <c r="J75" i="49"/>
  <c r="I75" i="49"/>
  <c r="U74" i="49"/>
  <c r="H74" i="49"/>
  <c r="T74" i="49" s="1"/>
  <c r="H73" i="49"/>
  <c r="T73" i="49" s="1"/>
  <c r="T71" i="49"/>
  <c r="H71" i="49"/>
  <c r="S69" i="49"/>
  <c r="R69" i="49"/>
  <c r="Q69" i="49"/>
  <c r="O69" i="49"/>
  <c r="M69" i="49"/>
  <c r="I69" i="49"/>
  <c r="H68" i="49"/>
  <c r="T68" i="49" s="1"/>
  <c r="W67" i="49"/>
  <c r="H67" i="49"/>
  <c r="T67" i="49" s="1"/>
  <c r="H65" i="49"/>
  <c r="T65" i="49" s="1"/>
  <c r="S63" i="49"/>
  <c r="R63" i="49"/>
  <c r="Q63" i="49"/>
  <c r="O63" i="49"/>
  <c r="M63" i="49"/>
  <c r="J63" i="49"/>
  <c r="I63" i="49"/>
  <c r="H62" i="49"/>
  <c r="T62" i="49" s="1"/>
  <c r="T61" i="49"/>
  <c r="H61" i="49"/>
  <c r="H59" i="49"/>
  <c r="T59" i="49" s="1"/>
  <c r="S57" i="49"/>
  <c r="R57" i="49"/>
  <c r="Q57" i="49"/>
  <c r="O57" i="49"/>
  <c r="M57" i="49"/>
  <c r="J57" i="49"/>
  <c r="I57" i="49"/>
  <c r="T56" i="49"/>
  <c r="H56" i="49"/>
  <c r="U55" i="49"/>
  <c r="H55" i="49"/>
  <c r="T55" i="49" s="1"/>
  <c r="H53" i="49"/>
  <c r="T53" i="49" s="1"/>
  <c r="S51" i="49"/>
  <c r="R51" i="49"/>
  <c r="Q51" i="49"/>
  <c r="O51" i="49"/>
  <c r="M51" i="49"/>
  <c r="J51" i="49"/>
  <c r="I51" i="49"/>
  <c r="U50" i="49"/>
  <c r="H50" i="49"/>
  <c r="T50" i="49" s="1"/>
  <c r="H49" i="49"/>
  <c r="T49" i="49" s="1"/>
  <c r="T47" i="49"/>
  <c r="H47" i="49"/>
  <c r="S45" i="49"/>
  <c r="R45" i="49"/>
  <c r="Q45" i="49"/>
  <c r="O45" i="49"/>
  <c r="M45" i="49"/>
  <c r="J45" i="49"/>
  <c r="I45" i="49"/>
  <c r="H44" i="49"/>
  <c r="T44" i="49" s="1"/>
  <c r="H43" i="49"/>
  <c r="T43" i="49" s="1"/>
  <c r="U41" i="49"/>
  <c r="H41" i="49"/>
  <c r="T41" i="49" s="1"/>
  <c r="S39" i="49"/>
  <c r="R39" i="49"/>
  <c r="Q39" i="49"/>
  <c r="O39" i="49"/>
  <c r="N39" i="49"/>
  <c r="M39" i="49"/>
  <c r="I39" i="49"/>
  <c r="H38" i="49"/>
  <c r="T38" i="49" s="1"/>
  <c r="T37" i="49"/>
  <c r="H37" i="49"/>
  <c r="H35" i="49"/>
  <c r="T35" i="49" s="1"/>
  <c r="S33" i="49"/>
  <c r="R33" i="49"/>
  <c r="Q33" i="49"/>
  <c r="O33" i="49"/>
  <c r="N33" i="49"/>
  <c r="M33" i="49"/>
  <c r="J33" i="49"/>
  <c r="I33" i="49"/>
  <c r="T32" i="49"/>
  <c r="H32" i="49"/>
  <c r="H31" i="49"/>
  <c r="T31" i="49" s="1"/>
  <c r="W29" i="49"/>
  <c r="H29" i="49"/>
  <c r="T29" i="49" s="1"/>
  <c r="S27" i="49"/>
  <c r="R27" i="49"/>
  <c r="Q27" i="49"/>
  <c r="O27" i="49"/>
  <c r="M27" i="49"/>
  <c r="J27" i="49"/>
  <c r="I27" i="49"/>
  <c r="H26" i="49"/>
  <c r="T26" i="49" s="1"/>
  <c r="H25" i="49"/>
  <c r="T25" i="49" s="1"/>
  <c r="T23" i="49"/>
  <c r="H23" i="49"/>
  <c r="S21" i="49"/>
  <c r="R21" i="49"/>
  <c r="R173" i="49" s="1"/>
  <c r="Q21" i="49"/>
  <c r="O21" i="49"/>
  <c r="M21" i="49"/>
  <c r="J21" i="49"/>
  <c r="I21" i="49"/>
  <c r="M7" i="49"/>
  <c r="K7" i="49"/>
  <c r="H7" i="49"/>
  <c r="M4" i="49"/>
  <c r="K4" i="49"/>
  <c r="H4" i="49"/>
  <c r="S172" i="48"/>
  <c r="R172" i="48"/>
  <c r="Q172" i="48"/>
  <c r="O172" i="48"/>
  <c r="N172" i="48"/>
  <c r="M172" i="48"/>
  <c r="L172" i="48"/>
  <c r="J172" i="48"/>
  <c r="I172" i="48"/>
  <c r="T171" i="48"/>
  <c r="T170" i="48"/>
  <c r="H170" i="48"/>
  <c r="V169" i="48"/>
  <c r="U169" i="48"/>
  <c r="T169" i="48"/>
  <c r="W169" i="48" s="1"/>
  <c r="H169" i="48"/>
  <c r="H167" i="48"/>
  <c r="T167" i="48" s="1"/>
  <c r="S165" i="48"/>
  <c r="R165" i="48"/>
  <c r="Q165" i="48"/>
  <c r="O165" i="48"/>
  <c r="N165" i="48"/>
  <c r="J165" i="48"/>
  <c r="I165" i="48"/>
  <c r="V164" i="48"/>
  <c r="U164" i="48"/>
  <c r="T164" i="48"/>
  <c r="W164" i="48" s="1"/>
  <c r="H164" i="48"/>
  <c r="H163" i="48"/>
  <c r="T163" i="48" s="1"/>
  <c r="T161" i="48"/>
  <c r="H161" i="48"/>
  <c r="S159" i="48"/>
  <c r="R159" i="48"/>
  <c r="Q159" i="48"/>
  <c r="O159" i="48"/>
  <c r="M159" i="48"/>
  <c r="I159" i="48"/>
  <c r="H158" i="48"/>
  <c r="T158" i="48" s="1"/>
  <c r="H157" i="48"/>
  <c r="T157" i="48" s="1"/>
  <c r="V155" i="48"/>
  <c r="U155" i="48"/>
  <c r="T155" i="48"/>
  <c r="W155" i="48" s="1"/>
  <c r="H155" i="48"/>
  <c r="S153" i="48"/>
  <c r="R153" i="48"/>
  <c r="Q153" i="48"/>
  <c r="O153" i="48"/>
  <c r="N153" i="48"/>
  <c r="M153" i="48"/>
  <c r="J153" i="48"/>
  <c r="I153" i="48"/>
  <c r="W152" i="48"/>
  <c r="H152" i="48"/>
  <c r="T152" i="48" s="1"/>
  <c r="T151" i="48"/>
  <c r="H151" i="48"/>
  <c r="H149" i="48"/>
  <c r="T149" i="48" s="1"/>
  <c r="S147" i="48"/>
  <c r="R147" i="48"/>
  <c r="Q147" i="48"/>
  <c r="O147" i="48"/>
  <c r="N147" i="48"/>
  <c r="M147" i="48"/>
  <c r="J147" i="48"/>
  <c r="I147" i="48"/>
  <c r="T146" i="48"/>
  <c r="H146" i="48"/>
  <c r="V145" i="48"/>
  <c r="U145" i="48"/>
  <c r="T145" i="48"/>
  <c r="W145" i="48" s="1"/>
  <c r="H145" i="48"/>
  <c r="H143" i="48"/>
  <c r="T143" i="48" s="1"/>
  <c r="S141" i="48"/>
  <c r="R141" i="48"/>
  <c r="Q141" i="48"/>
  <c r="O141" i="48"/>
  <c r="M141" i="48"/>
  <c r="I141" i="48"/>
  <c r="V140" i="48"/>
  <c r="U140" i="48"/>
  <c r="T140" i="48"/>
  <c r="W140" i="48" s="1"/>
  <c r="H140" i="48"/>
  <c r="H139" i="48"/>
  <c r="T139" i="48" s="1"/>
  <c r="U137" i="48"/>
  <c r="T137" i="48"/>
  <c r="H137" i="48"/>
  <c r="S135" i="48"/>
  <c r="R135" i="48"/>
  <c r="Q135" i="48"/>
  <c r="O135" i="48"/>
  <c r="N135" i="48"/>
  <c r="M135" i="48"/>
  <c r="I135" i="48"/>
  <c r="H134" i="48"/>
  <c r="T134" i="48" s="1"/>
  <c r="H133" i="48"/>
  <c r="T133" i="48" s="1"/>
  <c r="V131" i="48"/>
  <c r="U131" i="48"/>
  <c r="T131" i="48"/>
  <c r="W131" i="48" s="1"/>
  <c r="H131" i="48"/>
  <c r="S129" i="48"/>
  <c r="R129" i="48"/>
  <c r="Q129" i="48"/>
  <c r="O129" i="48"/>
  <c r="M129" i="48"/>
  <c r="I129" i="48"/>
  <c r="T128" i="48"/>
  <c r="H128" i="48"/>
  <c r="T127" i="48"/>
  <c r="H127" i="48"/>
  <c r="H125" i="48"/>
  <c r="T125" i="48" s="1"/>
  <c r="S123" i="48"/>
  <c r="R123" i="48"/>
  <c r="Q123" i="48"/>
  <c r="O123" i="48"/>
  <c r="N123" i="48"/>
  <c r="M123" i="48"/>
  <c r="J123" i="48"/>
  <c r="I123" i="48"/>
  <c r="T122" i="48"/>
  <c r="H122" i="48"/>
  <c r="V121" i="48"/>
  <c r="U121" i="48"/>
  <c r="T121" i="48"/>
  <c r="W121" i="48" s="1"/>
  <c r="H121" i="48"/>
  <c r="T119" i="48"/>
  <c r="H119" i="48"/>
  <c r="S117" i="48"/>
  <c r="R117" i="48"/>
  <c r="Q117" i="48"/>
  <c r="O117" i="48"/>
  <c r="M117" i="48"/>
  <c r="I117" i="48"/>
  <c r="V116" i="48"/>
  <c r="U116" i="48"/>
  <c r="T116" i="48"/>
  <c r="W116" i="48" s="1"/>
  <c r="H116" i="48"/>
  <c r="W115" i="48"/>
  <c r="V115" i="48"/>
  <c r="H115" i="48"/>
  <c r="T115" i="48" s="1"/>
  <c r="U115" i="48" s="1"/>
  <c r="H113" i="48"/>
  <c r="T113" i="48" s="1"/>
  <c r="V113" i="48" s="1"/>
  <c r="S111" i="48"/>
  <c r="R111" i="48"/>
  <c r="Q111" i="48"/>
  <c r="O111" i="48"/>
  <c r="M111" i="48"/>
  <c r="I111" i="48"/>
  <c r="W110" i="48"/>
  <c r="V110" i="48"/>
  <c r="H110" i="48"/>
  <c r="T110" i="48" s="1"/>
  <c r="U110" i="48" s="1"/>
  <c r="H109" i="48"/>
  <c r="T109" i="48" s="1"/>
  <c r="U109" i="48" s="1"/>
  <c r="V107" i="48"/>
  <c r="U107" i="48"/>
  <c r="T107" i="48"/>
  <c r="W107" i="48" s="1"/>
  <c r="H107" i="48"/>
  <c r="S105" i="48"/>
  <c r="R105" i="48"/>
  <c r="Q105" i="48"/>
  <c r="O105" i="48"/>
  <c r="M105" i="48"/>
  <c r="I105" i="48"/>
  <c r="T104" i="48"/>
  <c r="H104" i="48"/>
  <c r="T103" i="48"/>
  <c r="H103" i="48"/>
  <c r="H101" i="48"/>
  <c r="T101" i="48" s="1"/>
  <c r="S99" i="48"/>
  <c r="R99" i="48"/>
  <c r="Q99" i="48"/>
  <c r="O99" i="48"/>
  <c r="N99" i="48"/>
  <c r="M99" i="48"/>
  <c r="I99" i="48"/>
  <c r="W98" i="48"/>
  <c r="H98" i="48"/>
  <c r="T98" i="48" s="1"/>
  <c r="V97" i="48"/>
  <c r="T97" i="48"/>
  <c r="W97" i="48" s="1"/>
  <c r="H97" i="48"/>
  <c r="H95" i="48"/>
  <c r="T95" i="48" s="1"/>
  <c r="S93" i="48"/>
  <c r="R93" i="48"/>
  <c r="Q93" i="48"/>
  <c r="O93" i="48"/>
  <c r="M93" i="48"/>
  <c r="I93" i="48"/>
  <c r="T92" i="48"/>
  <c r="H92" i="48"/>
  <c r="W91" i="48"/>
  <c r="V91" i="48"/>
  <c r="U91" i="48"/>
  <c r="H91" i="48"/>
  <c r="T91" i="48" s="1"/>
  <c r="T89" i="48"/>
  <c r="H89" i="48"/>
  <c r="S87" i="48"/>
  <c r="R87" i="48"/>
  <c r="Q87" i="48"/>
  <c r="O87" i="48"/>
  <c r="N87" i="48"/>
  <c r="M87" i="48"/>
  <c r="J87" i="48"/>
  <c r="I87" i="48"/>
  <c r="W86" i="48"/>
  <c r="V86" i="48"/>
  <c r="U86" i="48"/>
  <c r="H86" i="48"/>
  <c r="T86" i="48" s="1"/>
  <c r="T85" i="48"/>
  <c r="H85" i="48"/>
  <c r="T83" i="48"/>
  <c r="H83" i="48"/>
  <c r="S81" i="48"/>
  <c r="R81" i="48"/>
  <c r="Q81" i="48"/>
  <c r="O81" i="48"/>
  <c r="N81" i="48"/>
  <c r="M81" i="48"/>
  <c r="I81" i="48"/>
  <c r="H80" i="48"/>
  <c r="T80" i="48" s="1"/>
  <c r="T79" i="48"/>
  <c r="H79" i="48"/>
  <c r="W77" i="48"/>
  <c r="H77" i="48"/>
  <c r="T77" i="48" s="1"/>
  <c r="U77" i="48" s="1"/>
  <c r="S75" i="48"/>
  <c r="R75" i="48"/>
  <c r="Q75" i="48"/>
  <c r="O75" i="48"/>
  <c r="M75" i="48"/>
  <c r="I75" i="48"/>
  <c r="T74" i="48"/>
  <c r="H74" i="48"/>
  <c r="H73" i="48"/>
  <c r="T73" i="48" s="1"/>
  <c r="H71" i="48"/>
  <c r="T71" i="48" s="1"/>
  <c r="S69" i="48"/>
  <c r="R69" i="48"/>
  <c r="Q69" i="48"/>
  <c r="O69" i="48"/>
  <c r="N69" i="48"/>
  <c r="M69" i="48"/>
  <c r="J69" i="48"/>
  <c r="I69" i="48"/>
  <c r="V68" i="48"/>
  <c r="H68" i="48"/>
  <c r="T68" i="48" s="1"/>
  <c r="W68" i="48" s="1"/>
  <c r="W67" i="48"/>
  <c r="V67" i="48"/>
  <c r="H67" i="48"/>
  <c r="T67" i="48" s="1"/>
  <c r="U67" i="48" s="1"/>
  <c r="T65" i="48"/>
  <c r="H65" i="48"/>
  <c r="S63" i="48"/>
  <c r="R63" i="48"/>
  <c r="Q63" i="48"/>
  <c r="O63" i="48"/>
  <c r="N63" i="48"/>
  <c r="M63" i="48"/>
  <c r="J63" i="48"/>
  <c r="I63" i="48"/>
  <c r="H62" i="48"/>
  <c r="T62" i="48" s="1"/>
  <c r="H61" i="48"/>
  <c r="T61" i="48" s="1"/>
  <c r="H59" i="48"/>
  <c r="T59" i="48" s="1"/>
  <c r="S57" i="48"/>
  <c r="R57" i="48"/>
  <c r="Q57" i="48"/>
  <c r="O57" i="48"/>
  <c r="M57" i="48"/>
  <c r="I57" i="48"/>
  <c r="H56" i="48"/>
  <c r="T56" i="48" s="1"/>
  <c r="T55" i="48"/>
  <c r="H55" i="48"/>
  <c r="H53" i="48"/>
  <c r="T53" i="48" s="1"/>
  <c r="S51" i="48"/>
  <c r="R51" i="48"/>
  <c r="Q51" i="48"/>
  <c r="O51" i="48"/>
  <c r="N51" i="48"/>
  <c r="M51" i="48"/>
  <c r="J51" i="48"/>
  <c r="I51" i="48"/>
  <c r="T50" i="48"/>
  <c r="H50" i="48"/>
  <c r="V49" i="48"/>
  <c r="H49" i="48"/>
  <c r="T49" i="48" s="1"/>
  <c r="W49" i="48" s="1"/>
  <c r="H47" i="48"/>
  <c r="T47" i="48" s="1"/>
  <c r="S45" i="48"/>
  <c r="R45" i="48"/>
  <c r="Q45" i="48"/>
  <c r="O45" i="48"/>
  <c r="N45" i="48"/>
  <c r="M45" i="48"/>
  <c r="J45" i="48"/>
  <c r="I45" i="48"/>
  <c r="H44" i="48"/>
  <c r="T44" i="48" s="1"/>
  <c r="V43" i="48"/>
  <c r="H43" i="48"/>
  <c r="T43" i="48" s="1"/>
  <c r="U43" i="48" s="1"/>
  <c r="T41" i="48"/>
  <c r="H41" i="48"/>
  <c r="S39" i="48"/>
  <c r="R39" i="48"/>
  <c r="Q39" i="48"/>
  <c r="O39" i="48"/>
  <c r="M39" i="48"/>
  <c r="J39" i="48"/>
  <c r="I39" i="48"/>
  <c r="W38" i="48"/>
  <c r="H38" i="48"/>
  <c r="T38" i="48" s="1"/>
  <c r="U38" i="48" s="1"/>
  <c r="T37" i="48"/>
  <c r="H37" i="48"/>
  <c r="V35" i="48"/>
  <c r="H35" i="48"/>
  <c r="T35" i="48" s="1"/>
  <c r="W35" i="48" s="1"/>
  <c r="S33" i="48"/>
  <c r="R33" i="48"/>
  <c r="Q33" i="48"/>
  <c r="O33" i="48"/>
  <c r="M33" i="48"/>
  <c r="I33" i="48"/>
  <c r="H32" i="48"/>
  <c r="T32" i="48" s="1"/>
  <c r="T31" i="48"/>
  <c r="H31" i="48"/>
  <c r="W29" i="48"/>
  <c r="H29" i="48"/>
  <c r="T29" i="48" s="1"/>
  <c r="U29" i="48" s="1"/>
  <c r="S27" i="48"/>
  <c r="R27" i="48"/>
  <c r="Q27" i="48"/>
  <c r="O27" i="48"/>
  <c r="N27" i="48"/>
  <c r="M27" i="48"/>
  <c r="I27" i="48"/>
  <c r="T26" i="48"/>
  <c r="H26" i="48"/>
  <c r="H25" i="48"/>
  <c r="T25" i="48" s="1"/>
  <c r="H23" i="48"/>
  <c r="T23" i="48" s="1"/>
  <c r="S21" i="48"/>
  <c r="R21" i="48"/>
  <c r="Q21" i="48"/>
  <c r="O21" i="48"/>
  <c r="M21" i="48"/>
  <c r="I21" i="48"/>
  <c r="M7" i="48"/>
  <c r="K7" i="48"/>
  <c r="H7" i="48"/>
  <c r="M4" i="48"/>
  <c r="K4" i="48"/>
  <c r="H4" i="48"/>
  <c r="S172" i="34"/>
  <c r="R172" i="34"/>
  <c r="Q172" i="34"/>
  <c r="O172" i="34"/>
  <c r="N172" i="34"/>
  <c r="M172" i="34"/>
  <c r="L172" i="34"/>
  <c r="J172" i="34"/>
  <c r="I172" i="34"/>
  <c r="T171" i="34"/>
  <c r="W171" i="34" s="1"/>
  <c r="H170" i="34"/>
  <c r="T170" i="34" s="1"/>
  <c r="T169" i="34"/>
  <c r="H169" i="34"/>
  <c r="W167" i="34"/>
  <c r="H167" i="34"/>
  <c r="T167" i="34" s="1"/>
  <c r="U167" i="34" s="1"/>
  <c r="S165" i="34"/>
  <c r="R165" i="34"/>
  <c r="Q165" i="34"/>
  <c r="O165" i="34"/>
  <c r="N165" i="34"/>
  <c r="M165" i="34"/>
  <c r="J165" i="34"/>
  <c r="I165" i="34"/>
  <c r="T164" i="34"/>
  <c r="H164" i="34"/>
  <c r="H163" i="34"/>
  <c r="T163" i="34" s="1"/>
  <c r="H161" i="34"/>
  <c r="T161" i="34" s="1"/>
  <c r="S159" i="34"/>
  <c r="R159" i="34"/>
  <c r="Q159" i="34"/>
  <c r="O159" i="34"/>
  <c r="M159" i="34"/>
  <c r="I159" i="34"/>
  <c r="V158" i="34"/>
  <c r="H158" i="34"/>
  <c r="T158" i="34" s="1"/>
  <c r="W158" i="34" s="1"/>
  <c r="W157" i="34"/>
  <c r="V157" i="34"/>
  <c r="H157" i="34"/>
  <c r="T157" i="34" s="1"/>
  <c r="U157" i="34" s="1"/>
  <c r="T155" i="34"/>
  <c r="H155" i="34"/>
  <c r="S153" i="34"/>
  <c r="R153" i="34"/>
  <c r="Q153" i="34"/>
  <c r="O153" i="34"/>
  <c r="N153" i="34"/>
  <c r="M153" i="34"/>
  <c r="I153" i="34"/>
  <c r="H152" i="34"/>
  <c r="T152" i="34" s="1"/>
  <c r="T151" i="34"/>
  <c r="H151" i="34"/>
  <c r="H149" i="34"/>
  <c r="T149" i="34" s="1"/>
  <c r="S147" i="34"/>
  <c r="R147" i="34"/>
  <c r="Q147" i="34"/>
  <c r="O147" i="34"/>
  <c r="N147" i="34"/>
  <c r="M147" i="34"/>
  <c r="J147" i="34"/>
  <c r="I147" i="34"/>
  <c r="H146" i="34"/>
  <c r="T146" i="34" s="1"/>
  <c r="T145" i="34"/>
  <c r="H145" i="34"/>
  <c r="H143" i="34"/>
  <c r="T143" i="34" s="1"/>
  <c r="S141" i="34"/>
  <c r="R141" i="34"/>
  <c r="Q141" i="34"/>
  <c r="O141" i="34"/>
  <c r="M141" i="34"/>
  <c r="I141" i="34"/>
  <c r="T140" i="34"/>
  <c r="H140" i="34"/>
  <c r="V139" i="34"/>
  <c r="H139" i="34"/>
  <c r="T139" i="34" s="1"/>
  <c r="W139" i="34" s="1"/>
  <c r="H137" i="34"/>
  <c r="T137" i="34" s="1"/>
  <c r="S135" i="34"/>
  <c r="R135" i="34"/>
  <c r="Q135" i="34"/>
  <c r="O135" i="34"/>
  <c r="N135" i="34"/>
  <c r="M135" i="34"/>
  <c r="J135" i="34"/>
  <c r="I135" i="34"/>
  <c r="H134" i="34"/>
  <c r="T134" i="34" s="1"/>
  <c r="V133" i="34"/>
  <c r="H133" i="34"/>
  <c r="T133" i="34" s="1"/>
  <c r="U133" i="34" s="1"/>
  <c r="T131" i="34"/>
  <c r="H131" i="34"/>
  <c r="S129" i="34"/>
  <c r="R129" i="34"/>
  <c r="Q129" i="34"/>
  <c r="O129" i="34"/>
  <c r="N129" i="34"/>
  <c r="M129" i="34"/>
  <c r="J129" i="34"/>
  <c r="I129" i="34"/>
  <c r="W128" i="34"/>
  <c r="H128" i="34"/>
  <c r="T128" i="34" s="1"/>
  <c r="U128" i="34" s="1"/>
  <c r="T127" i="34"/>
  <c r="H127" i="34"/>
  <c r="V125" i="34"/>
  <c r="H125" i="34"/>
  <c r="T125" i="34" s="1"/>
  <c r="W125" i="34" s="1"/>
  <c r="S123" i="34"/>
  <c r="R123" i="34"/>
  <c r="Q123" i="34"/>
  <c r="O123" i="34"/>
  <c r="N123" i="34"/>
  <c r="M123" i="34"/>
  <c r="I123" i="34"/>
  <c r="W122" i="34"/>
  <c r="H122" i="34"/>
  <c r="T122" i="34" s="1"/>
  <c r="T121" i="34"/>
  <c r="H121" i="34"/>
  <c r="H119" i="34"/>
  <c r="T119" i="34" s="1"/>
  <c r="S117" i="34"/>
  <c r="R117" i="34"/>
  <c r="Q117" i="34"/>
  <c r="O117" i="34"/>
  <c r="M117" i="34"/>
  <c r="I117" i="34"/>
  <c r="T116" i="34"/>
  <c r="H116" i="34"/>
  <c r="H115" i="34"/>
  <c r="T115" i="34" s="1"/>
  <c r="W113" i="34"/>
  <c r="H113" i="34"/>
  <c r="T113" i="34" s="1"/>
  <c r="S111" i="34"/>
  <c r="R111" i="34"/>
  <c r="Q111" i="34"/>
  <c r="O111" i="34"/>
  <c r="N111" i="34"/>
  <c r="M111" i="34"/>
  <c r="J111" i="34"/>
  <c r="I111" i="34"/>
  <c r="H110" i="34"/>
  <c r="T110" i="34" s="1"/>
  <c r="W109" i="34"/>
  <c r="V109" i="34"/>
  <c r="H109" i="34"/>
  <c r="T109" i="34" s="1"/>
  <c r="U109" i="34" s="1"/>
  <c r="T107" i="34"/>
  <c r="H107" i="34"/>
  <c r="S105" i="34"/>
  <c r="R105" i="34"/>
  <c r="Q105" i="34"/>
  <c r="O105" i="34"/>
  <c r="N105" i="34"/>
  <c r="M105" i="34"/>
  <c r="J105" i="34"/>
  <c r="I105" i="34"/>
  <c r="H104" i="34"/>
  <c r="T104" i="34" s="1"/>
  <c r="T103" i="34"/>
  <c r="H103" i="34"/>
  <c r="H101" i="34"/>
  <c r="T101" i="34" s="1"/>
  <c r="S99" i="34"/>
  <c r="R99" i="34"/>
  <c r="Q99" i="34"/>
  <c r="O99" i="34"/>
  <c r="N99" i="34"/>
  <c r="M99" i="34"/>
  <c r="J99" i="34"/>
  <c r="I99" i="34"/>
  <c r="W98" i="34"/>
  <c r="H98" i="34"/>
  <c r="T98" i="34" s="1"/>
  <c r="T97" i="34"/>
  <c r="H97" i="34"/>
  <c r="H95" i="34"/>
  <c r="T95" i="34" s="1"/>
  <c r="S93" i="34"/>
  <c r="R93" i="34"/>
  <c r="Q93" i="34"/>
  <c r="O93" i="34"/>
  <c r="M93" i="34"/>
  <c r="I93" i="34"/>
  <c r="T92" i="34"/>
  <c r="H92" i="34"/>
  <c r="H91" i="34"/>
  <c r="T91" i="34" s="1"/>
  <c r="W89" i="34"/>
  <c r="H89" i="34"/>
  <c r="T89" i="34" s="1"/>
  <c r="S87" i="34"/>
  <c r="R87" i="34"/>
  <c r="Q87" i="34"/>
  <c r="O87" i="34"/>
  <c r="N87" i="34"/>
  <c r="M87" i="34"/>
  <c r="I87" i="34"/>
  <c r="H86" i="34"/>
  <c r="T86" i="34" s="1"/>
  <c r="V85" i="34"/>
  <c r="H85" i="34"/>
  <c r="T85" i="34" s="1"/>
  <c r="V83" i="34"/>
  <c r="U83" i="34"/>
  <c r="T83" i="34"/>
  <c r="W83" i="34" s="1"/>
  <c r="H83" i="34"/>
  <c r="S81" i="34"/>
  <c r="R81" i="34"/>
  <c r="Q81" i="34"/>
  <c r="O81" i="34"/>
  <c r="N81" i="34"/>
  <c r="M81" i="34"/>
  <c r="J81" i="34"/>
  <c r="I81" i="34"/>
  <c r="T80" i="34"/>
  <c r="H80" i="34"/>
  <c r="W79" i="34"/>
  <c r="T79" i="34"/>
  <c r="H79" i="34"/>
  <c r="H77" i="34"/>
  <c r="T77" i="34" s="1"/>
  <c r="S75" i="34"/>
  <c r="R75" i="34"/>
  <c r="Q75" i="34"/>
  <c r="O75" i="34"/>
  <c r="N75" i="34"/>
  <c r="M75" i="34"/>
  <c r="J75" i="34"/>
  <c r="I75" i="34"/>
  <c r="W74" i="34"/>
  <c r="T74" i="34"/>
  <c r="H74" i="34"/>
  <c r="T73" i="34"/>
  <c r="H73" i="34"/>
  <c r="W71" i="34"/>
  <c r="T71" i="34"/>
  <c r="H71" i="34"/>
  <c r="S69" i="34"/>
  <c r="R69" i="34"/>
  <c r="Q69" i="34"/>
  <c r="O69" i="34"/>
  <c r="N69" i="34"/>
  <c r="M69" i="34"/>
  <c r="I69" i="34"/>
  <c r="T68" i="34"/>
  <c r="H68" i="34"/>
  <c r="W67" i="34"/>
  <c r="V67" i="34"/>
  <c r="U67" i="34"/>
  <c r="H67" i="34"/>
  <c r="T67" i="34" s="1"/>
  <c r="T65" i="34"/>
  <c r="H65" i="34"/>
  <c r="S63" i="34"/>
  <c r="R63" i="34"/>
  <c r="Q63" i="34"/>
  <c r="O63" i="34"/>
  <c r="N63" i="34"/>
  <c r="M63" i="34"/>
  <c r="J63" i="34"/>
  <c r="I63" i="34"/>
  <c r="W62" i="34"/>
  <c r="V62" i="34"/>
  <c r="U62" i="34"/>
  <c r="H62" i="34"/>
  <c r="T62" i="34" s="1"/>
  <c r="H61" i="34"/>
  <c r="T61" i="34" s="1"/>
  <c r="V61" i="34" s="1"/>
  <c r="H59" i="34"/>
  <c r="T59" i="34" s="1"/>
  <c r="V59" i="34" s="1"/>
  <c r="S57" i="34"/>
  <c r="R57" i="34"/>
  <c r="Q57" i="34"/>
  <c r="O57" i="34"/>
  <c r="O174" i="34" s="1"/>
  <c r="M57" i="34"/>
  <c r="J57" i="34"/>
  <c r="I57" i="34"/>
  <c r="W56" i="34"/>
  <c r="U56" i="34"/>
  <c r="H56" i="34"/>
  <c r="T56" i="34" s="1"/>
  <c r="V56" i="34" s="1"/>
  <c r="T55" i="34"/>
  <c r="H55" i="34"/>
  <c r="V53" i="34"/>
  <c r="T53" i="34"/>
  <c r="H53" i="34"/>
  <c r="S51" i="34"/>
  <c r="R51" i="34"/>
  <c r="Q51" i="34"/>
  <c r="O51" i="34"/>
  <c r="N51" i="34"/>
  <c r="M51" i="34"/>
  <c r="I51" i="34"/>
  <c r="T50" i="34"/>
  <c r="H50" i="34"/>
  <c r="H49" i="34"/>
  <c r="T49" i="34" s="1"/>
  <c r="V49" i="34" s="1"/>
  <c r="W47" i="34"/>
  <c r="U47" i="34"/>
  <c r="H47" i="34"/>
  <c r="T47" i="34" s="1"/>
  <c r="V47" i="34" s="1"/>
  <c r="S45" i="34"/>
  <c r="R45" i="34"/>
  <c r="Q45" i="34"/>
  <c r="O45" i="34"/>
  <c r="N45" i="34"/>
  <c r="M45" i="34"/>
  <c r="I45" i="34"/>
  <c r="W44" i="34"/>
  <c r="H44" i="34"/>
  <c r="T44" i="34" s="1"/>
  <c r="V44" i="34" s="1"/>
  <c r="T43" i="34"/>
  <c r="H43" i="34"/>
  <c r="T41" i="34"/>
  <c r="H41" i="34"/>
  <c r="S39" i="34"/>
  <c r="R39" i="34"/>
  <c r="Q39" i="34"/>
  <c r="O39" i="34"/>
  <c r="M39" i="34"/>
  <c r="I39" i="34"/>
  <c r="V38" i="34"/>
  <c r="T38" i="34"/>
  <c r="H38" i="34"/>
  <c r="W37" i="34"/>
  <c r="U37" i="34"/>
  <c r="H37" i="34"/>
  <c r="T37" i="34" s="1"/>
  <c r="V37" i="34" s="1"/>
  <c r="W35" i="34"/>
  <c r="H35" i="34"/>
  <c r="T35" i="34" s="1"/>
  <c r="V35" i="34" s="1"/>
  <c r="S33" i="34"/>
  <c r="R33" i="34"/>
  <c r="Q33" i="34"/>
  <c r="O33" i="34"/>
  <c r="M33" i="34"/>
  <c r="J33" i="34"/>
  <c r="I33" i="34"/>
  <c r="H32" i="34"/>
  <c r="T32" i="34" s="1"/>
  <c r="V32" i="34" s="1"/>
  <c r="V31" i="34"/>
  <c r="T31" i="34"/>
  <c r="H31" i="34"/>
  <c r="T29" i="34"/>
  <c r="H29" i="34"/>
  <c r="S27" i="34"/>
  <c r="R27" i="34"/>
  <c r="Q27" i="34"/>
  <c r="O27" i="34"/>
  <c r="M27" i="34"/>
  <c r="I27" i="34"/>
  <c r="T26" i="34"/>
  <c r="H26" i="34"/>
  <c r="W25" i="34"/>
  <c r="H25" i="34"/>
  <c r="T25" i="34" s="1"/>
  <c r="V25" i="34" s="1"/>
  <c r="H23" i="34"/>
  <c r="T23" i="34" s="1"/>
  <c r="V23" i="34" s="1"/>
  <c r="S21" i="34"/>
  <c r="S173" i="34" s="1"/>
  <c r="R21" i="34"/>
  <c r="Q21" i="34"/>
  <c r="O21" i="34"/>
  <c r="O173" i="34" s="1"/>
  <c r="M21" i="34"/>
  <c r="J21" i="34"/>
  <c r="I21" i="34"/>
  <c r="M7" i="34"/>
  <c r="K7" i="34"/>
  <c r="H7" i="34"/>
  <c r="M4" i="34"/>
  <c r="K4" i="34"/>
  <c r="H4" i="34"/>
  <c r="P266" i="38"/>
  <c r="N266" i="38"/>
  <c r="L266" i="38"/>
  <c r="J266" i="38"/>
  <c r="P265" i="38"/>
  <c r="O265" i="38"/>
  <c r="O266" i="38" s="1"/>
  <c r="N265" i="38"/>
  <c r="M265" i="38"/>
  <c r="M266" i="38" s="1"/>
  <c r="L265" i="38"/>
  <c r="J265" i="38"/>
  <c r="I265" i="38"/>
  <c r="I266" i="38" s="1"/>
  <c r="K264" i="38"/>
  <c r="H264" i="38"/>
  <c r="Q264" i="38" s="1"/>
  <c r="K262" i="38"/>
  <c r="K261" i="38"/>
  <c r="K260" i="38"/>
  <c r="K259" i="38"/>
  <c r="K258" i="38"/>
  <c r="K257" i="38"/>
  <c r="K256" i="38"/>
  <c r="K255" i="38"/>
  <c r="K254" i="38"/>
  <c r="K253" i="38"/>
  <c r="K252" i="38"/>
  <c r="K251" i="38"/>
  <c r="K250" i="38"/>
  <c r="K249" i="38"/>
  <c r="K248" i="38"/>
  <c r="K247" i="38"/>
  <c r="K246" i="38"/>
  <c r="K245" i="38"/>
  <c r="K244" i="38"/>
  <c r="K243" i="38"/>
  <c r="K242" i="38"/>
  <c r="K241" i="38"/>
  <c r="K240" i="38"/>
  <c r="K239" i="38"/>
  <c r="K238" i="38"/>
  <c r="K237" i="38"/>
  <c r="K236" i="38"/>
  <c r="K235" i="38"/>
  <c r="K234" i="38"/>
  <c r="K233" i="38"/>
  <c r="K232" i="38"/>
  <c r="K231" i="38"/>
  <c r="K230" i="38"/>
  <c r="K229" i="38"/>
  <c r="K228" i="38"/>
  <c r="K227" i="38"/>
  <c r="K226" i="38"/>
  <c r="K225" i="38"/>
  <c r="K224" i="38"/>
  <c r="K223" i="38"/>
  <c r="K222" i="38"/>
  <c r="K221" i="38"/>
  <c r="K220" i="38"/>
  <c r="K219" i="38"/>
  <c r="K218" i="38"/>
  <c r="K217" i="38"/>
  <c r="K216" i="38"/>
  <c r="K215" i="38"/>
  <c r="K214" i="38"/>
  <c r="K213" i="38"/>
  <c r="K212" i="38"/>
  <c r="K211" i="38"/>
  <c r="K210" i="38"/>
  <c r="K209" i="38"/>
  <c r="K208" i="38"/>
  <c r="K207" i="38"/>
  <c r="K206" i="38"/>
  <c r="K205" i="38"/>
  <c r="K204" i="38"/>
  <c r="K203" i="38"/>
  <c r="K202" i="38"/>
  <c r="K201" i="38"/>
  <c r="K200" i="38"/>
  <c r="K199" i="38"/>
  <c r="K198" i="38"/>
  <c r="K197" i="38"/>
  <c r="K196" i="38"/>
  <c r="K195" i="38"/>
  <c r="K194" i="38"/>
  <c r="K193" i="38"/>
  <c r="K192" i="38"/>
  <c r="K191" i="38"/>
  <c r="K190" i="38"/>
  <c r="K189" i="38"/>
  <c r="K188" i="38"/>
  <c r="K187" i="38"/>
  <c r="K186" i="38"/>
  <c r="K185" i="38"/>
  <c r="K184" i="38"/>
  <c r="K183" i="38"/>
  <c r="K182" i="38"/>
  <c r="K181" i="38"/>
  <c r="K180" i="38"/>
  <c r="K179" i="38"/>
  <c r="K178" i="38"/>
  <c r="K177" i="38"/>
  <c r="K176" i="38"/>
  <c r="K175" i="38"/>
  <c r="K174" i="38"/>
  <c r="K173" i="38"/>
  <c r="K172" i="38"/>
  <c r="K171" i="38"/>
  <c r="K170" i="38"/>
  <c r="K169" i="38"/>
  <c r="K168" i="38"/>
  <c r="K167" i="38"/>
  <c r="K166" i="38"/>
  <c r="K165" i="38"/>
  <c r="K164" i="38"/>
  <c r="K163" i="38"/>
  <c r="K162" i="38"/>
  <c r="K161" i="38"/>
  <c r="K160" i="38"/>
  <c r="K159" i="38"/>
  <c r="K158" i="38"/>
  <c r="K157" i="38"/>
  <c r="K156" i="38"/>
  <c r="K155" i="38"/>
  <c r="K154" i="38"/>
  <c r="K153" i="38"/>
  <c r="K152" i="38"/>
  <c r="K151" i="38"/>
  <c r="K150" i="38"/>
  <c r="K149" i="38"/>
  <c r="K148" i="38"/>
  <c r="K147" i="38"/>
  <c r="K146" i="38"/>
  <c r="K145" i="38"/>
  <c r="K144" i="38"/>
  <c r="K143" i="38"/>
  <c r="K142" i="38"/>
  <c r="K141" i="38"/>
  <c r="K140" i="38"/>
  <c r="K139" i="38"/>
  <c r="K138" i="38"/>
  <c r="K137" i="38"/>
  <c r="K136" i="38"/>
  <c r="K135" i="38"/>
  <c r="K134" i="38"/>
  <c r="K133" i="38"/>
  <c r="K132" i="38"/>
  <c r="K131" i="38"/>
  <c r="K130" i="38"/>
  <c r="K129" i="38"/>
  <c r="K128" i="38"/>
  <c r="K127" i="38"/>
  <c r="K126" i="38"/>
  <c r="K125" i="38"/>
  <c r="K124" i="38"/>
  <c r="K123" i="38"/>
  <c r="K122" i="38"/>
  <c r="K121" i="38"/>
  <c r="K120" i="38"/>
  <c r="K119" i="38"/>
  <c r="K118" i="38"/>
  <c r="K117" i="38"/>
  <c r="K116" i="38"/>
  <c r="K115" i="38"/>
  <c r="K114" i="38"/>
  <c r="K113" i="38"/>
  <c r="K112" i="38"/>
  <c r="K111" i="38"/>
  <c r="K110" i="38"/>
  <c r="K109" i="38"/>
  <c r="K108" i="38"/>
  <c r="K107" i="38"/>
  <c r="K106" i="38"/>
  <c r="K105" i="38"/>
  <c r="K104" i="38"/>
  <c r="K103" i="38"/>
  <c r="K102" i="38"/>
  <c r="K101" i="38"/>
  <c r="K100" i="38"/>
  <c r="K99" i="38"/>
  <c r="K98" i="38"/>
  <c r="K97" i="38"/>
  <c r="K96" i="38"/>
  <c r="K95" i="38"/>
  <c r="K94" i="38"/>
  <c r="K93" i="38"/>
  <c r="K92" i="38"/>
  <c r="K91" i="38"/>
  <c r="K90" i="38"/>
  <c r="K89" i="38"/>
  <c r="K88" i="38"/>
  <c r="K87" i="38"/>
  <c r="K86" i="38"/>
  <c r="K85" i="38"/>
  <c r="K84" i="38"/>
  <c r="K83" i="38"/>
  <c r="K82" i="38"/>
  <c r="K81" i="38"/>
  <c r="K80" i="38"/>
  <c r="K79" i="38"/>
  <c r="K78" i="38"/>
  <c r="K77" i="38"/>
  <c r="K76" i="38"/>
  <c r="K75" i="38"/>
  <c r="K74" i="38"/>
  <c r="K73" i="38"/>
  <c r="K72" i="38"/>
  <c r="K71" i="38"/>
  <c r="K70" i="38"/>
  <c r="K69" i="38"/>
  <c r="K68" i="38"/>
  <c r="K67" i="38"/>
  <c r="K66" i="38"/>
  <c r="K65" i="38"/>
  <c r="K64" i="38"/>
  <c r="K63" i="38"/>
  <c r="K62" i="38"/>
  <c r="K61" i="38"/>
  <c r="K60" i="38"/>
  <c r="K59" i="38"/>
  <c r="K58" i="38"/>
  <c r="K57" i="38"/>
  <c r="K56" i="38"/>
  <c r="K55" i="38"/>
  <c r="K54" i="38"/>
  <c r="K53" i="38"/>
  <c r="K52" i="38"/>
  <c r="K51" i="38"/>
  <c r="K50" i="38"/>
  <c r="K49" i="38"/>
  <c r="K48" i="38"/>
  <c r="K47" i="38"/>
  <c r="K46" i="38"/>
  <c r="K45" i="38"/>
  <c r="K44" i="38"/>
  <c r="K43" i="38"/>
  <c r="K42" i="38"/>
  <c r="K41" i="38"/>
  <c r="K40" i="38"/>
  <c r="K39" i="38"/>
  <c r="K38" i="38"/>
  <c r="K37" i="38"/>
  <c r="K36" i="38"/>
  <c r="K35" i="38"/>
  <c r="K34" i="38"/>
  <c r="K33" i="38"/>
  <c r="K32" i="38"/>
  <c r="K31" i="38"/>
  <c r="K30" i="38"/>
  <c r="K29" i="38"/>
  <c r="K28" i="38"/>
  <c r="K27" i="38"/>
  <c r="K26" i="38"/>
  <c r="K25" i="38"/>
  <c r="K24" i="38"/>
  <c r="K23" i="38"/>
  <c r="K22" i="38"/>
  <c r="K21" i="38"/>
  <c r="M7" i="38"/>
  <c r="K7" i="38"/>
  <c r="H7" i="38"/>
  <c r="M4" i="38"/>
  <c r="K4" i="38"/>
  <c r="H4" i="38"/>
  <c r="O266" i="41"/>
  <c r="M266" i="41"/>
  <c r="I266" i="41"/>
  <c r="P265" i="41"/>
  <c r="P266" i="41" s="1"/>
  <c r="O265" i="41"/>
  <c r="N265" i="41"/>
  <c r="N266" i="41" s="1"/>
  <c r="M265" i="41"/>
  <c r="L265" i="41"/>
  <c r="L266" i="41" s="1"/>
  <c r="J265" i="41"/>
  <c r="J266" i="41" s="1"/>
  <c r="I265" i="41"/>
  <c r="K264" i="41"/>
  <c r="H264" i="41"/>
  <c r="K262" i="41"/>
  <c r="K261" i="41"/>
  <c r="K260" i="41"/>
  <c r="K259" i="41"/>
  <c r="K258" i="41"/>
  <c r="K257" i="41"/>
  <c r="K256" i="41"/>
  <c r="K255" i="41"/>
  <c r="K254" i="41"/>
  <c r="K253" i="41"/>
  <c r="K252" i="41"/>
  <c r="K251" i="41"/>
  <c r="K250" i="41"/>
  <c r="K249" i="41"/>
  <c r="K248" i="41"/>
  <c r="K247" i="41"/>
  <c r="K246" i="41"/>
  <c r="K245" i="41"/>
  <c r="K244" i="41"/>
  <c r="K243" i="41"/>
  <c r="K242" i="41"/>
  <c r="K241" i="41"/>
  <c r="K240" i="41"/>
  <c r="K239" i="41"/>
  <c r="K238" i="41"/>
  <c r="K237" i="41"/>
  <c r="K236" i="41"/>
  <c r="K235" i="41"/>
  <c r="K234" i="41"/>
  <c r="K233" i="41"/>
  <c r="K232" i="41"/>
  <c r="K231" i="41"/>
  <c r="K230" i="41"/>
  <c r="K229" i="41"/>
  <c r="K228" i="41"/>
  <c r="K227" i="41"/>
  <c r="K226" i="41"/>
  <c r="K225" i="41"/>
  <c r="K224" i="41"/>
  <c r="K223" i="41"/>
  <c r="K222" i="41"/>
  <c r="K221" i="41"/>
  <c r="K220" i="41"/>
  <c r="K219" i="41"/>
  <c r="K218" i="41"/>
  <c r="K217" i="41"/>
  <c r="K216" i="41"/>
  <c r="K215" i="41"/>
  <c r="K214" i="41"/>
  <c r="K213" i="41"/>
  <c r="K212" i="41"/>
  <c r="K211" i="41"/>
  <c r="K210" i="41"/>
  <c r="K209" i="41"/>
  <c r="K208" i="41"/>
  <c r="K207" i="41"/>
  <c r="K206" i="41"/>
  <c r="K205" i="41"/>
  <c r="K204" i="41"/>
  <c r="K203" i="41"/>
  <c r="K202" i="41"/>
  <c r="K201" i="41"/>
  <c r="K200" i="41"/>
  <c r="K199" i="41"/>
  <c r="K198" i="41"/>
  <c r="K197" i="41"/>
  <c r="K196" i="41"/>
  <c r="K195" i="41"/>
  <c r="K194" i="41"/>
  <c r="K193" i="41"/>
  <c r="K192" i="41"/>
  <c r="K191" i="41"/>
  <c r="K190" i="41"/>
  <c r="K189" i="41"/>
  <c r="K188" i="41"/>
  <c r="K187" i="41"/>
  <c r="K186" i="41"/>
  <c r="K185" i="41"/>
  <c r="K184" i="41"/>
  <c r="K183" i="41"/>
  <c r="K182" i="41"/>
  <c r="K181" i="41"/>
  <c r="K180" i="41"/>
  <c r="K179" i="41"/>
  <c r="K178" i="41"/>
  <c r="K177" i="41"/>
  <c r="K176" i="41"/>
  <c r="K175" i="41"/>
  <c r="K174" i="41"/>
  <c r="K173" i="41"/>
  <c r="K172" i="41"/>
  <c r="K171" i="41"/>
  <c r="K170" i="41"/>
  <c r="K169" i="41"/>
  <c r="K168" i="41"/>
  <c r="K167" i="41"/>
  <c r="K166" i="41"/>
  <c r="K165" i="41"/>
  <c r="K164" i="41"/>
  <c r="K163" i="41"/>
  <c r="K162" i="41"/>
  <c r="K161" i="41"/>
  <c r="K160" i="41"/>
  <c r="K159" i="41"/>
  <c r="K158" i="41"/>
  <c r="K157" i="41"/>
  <c r="K156" i="41"/>
  <c r="K155" i="41"/>
  <c r="K154" i="41"/>
  <c r="K153" i="41"/>
  <c r="K152" i="41"/>
  <c r="K151" i="41"/>
  <c r="K150" i="41"/>
  <c r="K149" i="41"/>
  <c r="K148" i="41"/>
  <c r="K147" i="41"/>
  <c r="K146" i="41"/>
  <c r="K145" i="41"/>
  <c r="K144" i="41"/>
  <c r="K143" i="41"/>
  <c r="K142" i="41"/>
  <c r="K141" i="41"/>
  <c r="K140" i="41"/>
  <c r="K139" i="41"/>
  <c r="K138" i="41"/>
  <c r="K137" i="41"/>
  <c r="K136" i="41"/>
  <c r="K135" i="41"/>
  <c r="K134" i="41"/>
  <c r="K133" i="41"/>
  <c r="K132" i="41"/>
  <c r="K131" i="41"/>
  <c r="K130" i="41"/>
  <c r="K129" i="41"/>
  <c r="K128" i="41"/>
  <c r="K127" i="41"/>
  <c r="K126" i="41"/>
  <c r="K125" i="41"/>
  <c r="K124" i="41"/>
  <c r="K123" i="41"/>
  <c r="K122" i="41"/>
  <c r="K121" i="41"/>
  <c r="K120" i="41"/>
  <c r="K119" i="41"/>
  <c r="K118" i="41"/>
  <c r="K117" i="41"/>
  <c r="K116" i="41"/>
  <c r="K115" i="41"/>
  <c r="K114" i="41"/>
  <c r="K113" i="41"/>
  <c r="K112" i="41"/>
  <c r="K111" i="41"/>
  <c r="K110" i="41"/>
  <c r="K109" i="41"/>
  <c r="K108" i="41"/>
  <c r="K107" i="41"/>
  <c r="K106" i="41"/>
  <c r="K105" i="41"/>
  <c r="K104" i="41"/>
  <c r="K103" i="41"/>
  <c r="K102" i="41"/>
  <c r="K101" i="41"/>
  <c r="K100" i="41"/>
  <c r="K99" i="41"/>
  <c r="K98" i="41"/>
  <c r="K97" i="41"/>
  <c r="K96" i="41"/>
  <c r="K95" i="41"/>
  <c r="K94" i="41"/>
  <c r="K93" i="41"/>
  <c r="K92" i="41"/>
  <c r="K91" i="41"/>
  <c r="K90" i="41"/>
  <c r="K89" i="41"/>
  <c r="K88" i="41"/>
  <c r="K87" i="41"/>
  <c r="K86" i="41"/>
  <c r="K85" i="41"/>
  <c r="K84" i="41"/>
  <c r="K83" i="41"/>
  <c r="K82" i="41"/>
  <c r="K81" i="41"/>
  <c r="K80" i="41"/>
  <c r="K79" i="41"/>
  <c r="K78" i="41"/>
  <c r="K77" i="41"/>
  <c r="K76" i="41"/>
  <c r="K75" i="41"/>
  <c r="K74" i="41"/>
  <c r="K73" i="41"/>
  <c r="K72" i="41"/>
  <c r="K71" i="41"/>
  <c r="K70" i="41"/>
  <c r="K69" i="41"/>
  <c r="K68" i="41"/>
  <c r="K67" i="41"/>
  <c r="K66" i="41"/>
  <c r="K65" i="41"/>
  <c r="K64" i="41"/>
  <c r="K63" i="41"/>
  <c r="K62" i="41"/>
  <c r="K61" i="41"/>
  <c r="K60" i="41"/>
  <c r="K59" i="41"/>
  <c r="H59" i="41"/>
  <c r="K58" i="41"/>
  <c r="K57" i="41"/>
  <c r="K56" i="41"/>
  <c r="K55" i="41"/>
  <c r="K54" i="41"/>
  <c r="K53" i="41"/>
  <c r="K52" i="41"/>
  <c r="K51" i="41"/>
  <c r="K50" i="41"/>
  <c r="K49" i="41"/>
  <c r="K48" i="41"/>
  <c r="K47" i="41"/>
  <c r="K46" i="41"/>
  <c r="K45" i="41"/>
  <c r="K44" i="41"/>
  <c r="K43" i="41"/>
  <c r="K42" i="41"/>
  <c r="K41" i="41"/>
  <c r="K40" i="41"/>
  <c r="H36" i="50" s="1"/>
  <c r="T36" i="50" s="1"/>
  <c r="K39" i="41"/>
  <c r="K38" i="41"/>
  <c r="K37" i="41"/>
  <c r="K36" i="41"/>
  <c r="K35" i="41"/>
  <c r="K34" i="41"/>
  <c r="K33" i="41"/>
  <c r="K32" i="41"/>
  <c r="K31" i="41"/>
  <c r="K30" i="41"/>
  <c r="K29" i="41"/>
  <c r="K28" i="41"/>
  <c r="K27" i="41"/>
  <c r="K26" i="41"/>
  <c r="K25" i="41"/>
  <c r="K24" i="41"/>
  <c r="K23" i="41"/>
  <c r="K22" i="41"/>
  <c r="K21" i="41"/>
  <c r="M7" i="41"/>
  <c r="K7" i="41"/>
  <c r="H7" i="41"/>
  <c r="M4" i="41"/>
  <c r="K4" i="41"/>
  <c r="H4" i="41"/>
  <c r="P266" i="39"/>
  <c r="L266" i="39"/>
  <c r="I266" i="39"/>
  <c r="P265" i="39"/>
  <c r="O265" i="39"/>
  <c r="O266" i="39" s="1"/>
  <c r="N265" i="39"/>
  <c r="N266" i="39" s="1"/>
  <c r="M265" i="39"/>
  <c r="M266" i="39" s="1"/>
  <c r="L265" i="39"/>
  <c r="J265" i="39"/>
  <c r="J266" i="39" s="1"/>
  <c r="I265" i="39"/>
  <c r="K264" i="39"/>
  <c r="K262" i="39"/>
  <c r="K261" i="39"/>
  <c r="K260" i="39"/>
  <c r="K259" i="39"/>
  <c r="K258" i="39"/>
  <c r="K257" i="39"/>
  <c r="K256" i="39"/>
  <c r="K255" i="39"/>
  <c r="K254" i="39"/>
  <c r="K253" i="39"/>
  <c r="K252" i="39"/>
  <c r="K251" i="39"/>
  <c r="K250" i="39"/>
  <c r="K249" i="39"/>
  <c r="K248" i="39"/>
  <c r="K247" i="39"/>
  <c r="K246" i="39"/>
  <c r="K245" i="39"/>
  <c r="K244" i="39"/>
  <c r="K243" i="39"/>
  <c r="K242" i="39"/>
  <c r="K241" i="39"/>
  <c r="K240" i="39"/>
  <c r="K239" i="39"/>
  <c r="K238" i="39"/>
  <c r="K237" i="39"/>
  <c r="K236" i="39"/>
  <c r="K235" i="39"/>
  <c r="K234" i="39"/>
  <c r="K233" i="39"/>
  <c r="K232" i="39"/>
  <c r="K231" i="39"/>
  <c r="K230" i="39"/>
  <c r="K229" i="39"/>
  <c r="K228" i="39"/>
  <c r="K227" i="39"/>
  <c r="K226" i="39"/>
  <c r="K225" i="39"/>
  <c r="K224" i="39"/>
  <c r="K223" i="39"/>
  <c r="K222" i="39"/>
  <c r="K221" i="39"/>
  <c r="K220" i="39"/>
  <c r="K219" i="39"/>
  <c r="K218" i="39"/>
  <c r="K217" i="39"/>
  <c r="K216" i="39"/>
  <c r="K215" i="39"/>
  <c r="K214" i="39"/>
  <c r="K213" i="39"/>
  <c r="K212" i="39"/>
  <c r="K211" i="39"/>
  <c r="K210" i="39"/>
  <c r="K209" i="39"/>
  <c r="K208" i="39"/>
  <c r="K207" i="39"/>
  <c r="K206" i="39"/>
  <c r="K205" i="39"/>
  <c r="K204" i="39"/>
  <c r="K203" i="39"/>
  <c r="K202" i="39"/>
  <c r="K201" i="39"/>
  <c r="K200" i="39"/>
  <c r="K199" i="39"/>
  <c r="K198" i="39"/>
  <c r="K197" i="39"/>
  <c r="K196" i="39"/>
  <c r="K195" i="39"/>
  <c r="K194" i="39"/>
  <c r="K193" i="39"/>
  <c r="K192" i="39"/>
  <c r="K191" i="39"/>
  <c r="K190" i="39"/>
  <c r="K189" i="39"/>
  <c r="K188" i="39"/>
  <c r="K187" i="39"/>
  <c r="K186" i="39"/>
  <c r="K185" i="39"/>
  <c r="K184" i="39"/>
  <c r="K183" i="39"/>
  <c r="K182" i="39"/>
  <c r="K181" i="39"/>
  <c r="K180" i="39"/>
  <c r="K179" i="39"/>
  <c r="K178" i="39"/>
  <c r="K177" i="39"/>
  <c r="K176" i="39"/>
  <c r="K175" i="39"/>
  <c r="K174" i="39"/>
  <c r="K173" i="39"/>
  <c r="K172" i="39"/>
  <c r="K171" i="39"/>
  <c r="K170" i="39"/>
  <c r="K169" i="39"/>
  <c r="K168" i="39"/>
  <c r="K167" i="39"/>
  <c r="K166" i="39"/>
  <c r="K165" i="39"/>
  <c r="K164" i="39"/>
  <c r="K163" i="39"/>
  <c r="K162" i="39"/>
  <c r="K161" i="39"/>
  <c r="K160" i="39"/>
  <c r="K159" i="39"/>
  <c r="K158" i="39"/>
  <c r="K157" i="39"/>
  <c r="K156" i="39"/>
  <c r="K155" i="39"/>
  <c r="K154" i="39"/>
  <c r="K153" i="39"/>
  <c r="K152" i="39"/>
  <c r="K151" i="39"/>
  <c r="K150" i="39"/>
  <c r="K149" i="39"/>
  <c r="K148" i="39"/>
  <c r="K147" i="39"/>
  <c r="K146" i="39"/>
  <c r="K145" i="39"/>
  <c r="K144" i="39"/>
  <c r="K143" i="39"/>
  <c r="K142" i="39"/>
  <c r="K141" i="39"/>
  <c r="K140" i="39"/>
  <c r="K139" i="39"/>
  <c r="K138" i="39"/>
  <c r="K137" i="39"/>
  <c r="K136" i="39"/>
  <c r="K135" i="39"/>
  <c r="K134" i="39"/>
  <c r="K133" i="39"/>
  <c r="K132" i="39"/>
  <c r="K131" i="39"/>
  <c r="K130" i="39"/>
  <c r="K129" i="39"/>
  <c r="K128" i="39"/>
  <c r="K127" i="39"/>
  <c r="K126" i="39"/>
  <c r="K125" i="39"/>
  <c r="K124" i="39"/>
  <c r="K123" i="39"/>
  <c r="K122" i="39"/>
  <c r="K121" i="39"/>
  <c r="K120" i="39"/>
  <c r="K119" i="39"/>
  <c r="K118" i="39"/>
  <c r="K117" i="39"/>
  <c r="K116" i="39"/>
  <c r="K115" i="39"/>
  <c r="K114" i="39"/>
  <c r="K113" i="39"/>
  <c r="K112" i="39"/>
  <c r="K111" i="39"/>
  <c r="K110" i="39"/>
  <c r="K109" i="39"/>
  <c r="K108" i="39"/>
  <c r="K107" i="39"/>
  <c r="K106" i="39"/>
  <c r="K105" i="39"/>
  <c r="K104" i="39"/>
  <c r="K103" i="39"/>
  <c r="H70" i="49" s="1"/>
  <c r="T70" i="49" s="1"/>
  <c r="K102" i="39"/>
  <c r="K101" i="39"/>
  <c r="K100" i="39"/>
  <c r="K99" i="39"/>
  <c r="K98" i="39"/>
  <c r="K97" i="39"/>
  <c r="K96" i="39"/>
  <c r="K95" i="39"/>
  <c r="K94" i="39"/>
  <c r="K93" i="39"/>
  <c r="K92" i="39"/>
  <c r="K91" i="39"/>
  <c r="K90" i="39"/>
  <c r="K89" i="39"/>
  <c r="K88" i="39"/>
  <c r="K87" i="39"/>
  <c r="K86" i="39"/>
  <c r="K85" i="39"/>
  <c r="K84" i="39"/>
  <c r="K83" i="39"/>
  <c r="K82" i="39"/>
  <c r="K81" i="39"/>
  <c r="K80" i="39"/>
  <c r="K79" i="39"/>
  <c r="K78" i="39"/>
  <c r="K77" i="39"/>
  <c r="K76" i="39"/>
  <c r="K75" i="39"/>
  <c r="K74" i="39"/>
  <c r="K73" i="39"/>
  <c r="K72" i="39"/>
  <c r="K71" i="39"/>
  <c r="K70" i="39"/>
  <c r="K69" i="39"/>
  <c r="K68" i="39"/>
  <c r="K67" i="39"/>
  <c r="K66" i="39"/>
  <c r="K65" i="39"/>
  <c r="K64" i="39"/>
  <c r="K63" i="39"/>
  <c r="K62" i="39"/>
  <c r="K61" i="39"/>
  <c r="K60" i="39"/>
  <c r="K59" i="39"/>
  <c r="K58" i="39"/>
  <c r="K57" i="39"/>
  <c r="K56" i="39"/>
  <c r="K55" i="39"/>
  <c r="K54" i="39"/>
  <c r="K53" i="39"/>
  <c r="K52" i="39"/>
  <c r="K51" i="39"/>
  <c r="K50" i="39"/>
  <c r="K49" i="39"/>
  <c r="K48" i="39"/>
  <c r="K47" i="39"/>
  <c r="K46" i="39"/>
  <c r="K45" i="39"/>
  <c r="K44" i="39"/>
  <c r="K43" i="39"/>
  <c r="K42" i="39"/>
  <c r="K41" i="39"/>
  <c r="K40" i="39"/>
  <c r="K39" i="39"/>
  <c r="K38" i="39"/>
  <c r="K37" i="39"/>
  <c r="K36" i="39"/>
  <c r="K35" i="39"/>
  <c r="K34" i="39"/>
  <c r="K33" i="39"/>
  <c r="K32" i="39"/>
  <c r="K31" i="39"/>
  <c r="K30" i="39"/>
  <c r="K29" i="39"/>
  <c r="K28" i="39"/>
  <c r="K27" i="39"/>
  <c r="K26" i="39"/>
  <c r="K25" i="39"/>
  <c r="K24" i="39"/>
  <c r="K23" i="39"/>
  <c r="K22" i="39"/>
  <c r="K21" i="39"/>
  <c r="M7" i="39"/>
  <c r="K7" i="39"/>
  <c r="H7" i="39"/>
  <c r="M4" i="39"/>
  <c r="K4" i="39"/>
  <c r="H4" i="39"/>
  <c r="P266" i="40"/>
  <c r="N266" i="40"/>
  <c r="J266" i="40"/>
  <c r="P265" i="40"/>
  <c r="O265" i="40"/>
  <c r="O266" i="40" s="1"/>
  <c r="N265" i="40"/>
  <c r="M265" i="40"/>
  <c r="M266" i="40" s="1"/>
  <c r="L265" i="40"/>
  <c r="L266" i="40" s="1"/>
  <c r="J265" i="40"/>
  <c r="I265" i="40"/>
  <c r="I266" i="40" s="1"/>
  <c r="K264" i="40"/>
  <c r="H264" i="40"/>
  <c r="K262" i="40"/>
  <c r="K261" i="40"/>
  <c r="K260" i="40"/>
  <c r="K259" i="40"/>
  <c r="K258" i="40"/>
  <c r="K257" i="40"/>
  <c r="K256" i="40"/>
  <c r="K255" i="40"/>
  <c r="K254" i="40"/>
  <c r="K253" i="40"/>
  <c r="K252" i="40"/>
  <c r="K251" i="40"/>
  <c r="K250" i="40"/>
  <c r="K249" i="40"/>
  <c r="K248" i="40"/>
  <c r="K247" i="40"/>
  <c r="K246" i="40"/>
  <c r="K245" i="40"/>
  <c r="K244" i="40"/>
  <c r="K243" i="40"/>
  <c r="K242" i="40"/>
  <c r="K241" i="40"/>
  <c r="K240" i="40"/>
  <c r="K239" i="40"/>
  <c r="K238" i="40"/>
  <c r="K237" i="40"/>
  <c r="K236" i="40"/>
  <c r="K235" i="40"/>
  <c r="K234" i="40"/>
  <c r="K233" i="40"/>
  <c r="K232" i="40"/>
  <c r="K231" i="40"/>
  <c r="K230" i="40"/>
  <c r="K229" i="40"/>
  <c r="K228" i="40"/>
  <c r="K227" i="40"/>
  <c r="K226" i="40"/>
  <c r="K225" i="40"/>
  <c r="K224" i="40"/>
  <c r="K223" i="40"/>
  <c r="K222" i="40"/>
  <c r="K221" i="40"/>
  <c r="K220" i="40"/>
  <c r="K219" i="40"/>
  <c r="K218" i="40"/>
  <c r="K217" i="40"/>
  <c r="K216" i="40"/>
  <c r="K215" i="40"/>
  <c r="K214" i="40"/>
  <c r="K213" i="40"/>
  <c r="K212" i="40"/>
  <c r="K211" i="40"/>
  <c r="K210" i="40"/>
  <c r="K209" i="40"/>
  <c r="K208" i="40"/>
  <c r="K207" i="40"/>
  <c r="K206" i="40"/>
  <c r="K205" i="40"/>
  <c r="K204" i="40"/>
  <c r="K203" i="40"/>
  <c r="K202" i="40"/>
  <c r="K201" i="40"/>
  <c r="K200" i="40"/>
  <c r="K199" i="40"/>
  <c r="K198" i="40"/>
  <c r="K197" i="40"/>
  <c r="K196" i="40"/>
  <c r="K195" i="40"/>
  <c r="K194" i="40"/>
  <c r="K193" i="40"/>
  <c r="K192" i="40"/>
  <c r="K191" i="40"/>
  <c r="K190" i="40"/>
  <c r="K189" i="40"/>
  <c r="K188" i="40"/>
  <c r="K187" i="40"/>
  <c r="K186" i="40"/>
  <c r="K185" i="40"/>
  <c r="K184" i="40"/>
  <c r="K183" i="40"/>
  <c r="K182" i="40"/>
  <c r="K181" i="40"/>
  <c r="K180" i="40"/>
  <c r="K179" i="40"/>
  <c r="K178" i="40"/>
  <c r="K177" i="40"/>
  <c r="K176" i="40"/>
  <c r="K175" i="40"/>
  <c r="K174" i="40"/>
  <c r="K173" i="40"/>
  <c r="K172" i="40"/>
  <c r="K171" i="40"/>
  <c r="K170" i="40"/>
  <c r="K169" i="40"/>
  <c r="K168" i="40"/>
  <c r="K167" i="40"/>
  <c r="K166" i="40"/>
  <c r="K165" i="40"/>
  <c r="K164" i="40"/>
  <c r="K163" i="40"/>
  <c r="K162" i="40"/>
  <c r="K161" i="40"/>
  <c r="K160" i="40"/>
  <c r="K159" i="40"/>
  <c r="K158" i="40"/>
  <c r="K157" i="40"/>
  <c r="K156" i="40"/>
  <c r="K155" i="40"/>
  <c r="K154" i="40"/>
  <c r="K153" i="40"/>
  <c r="K152" i="40"/>
  <c r="K151" i="40"/>
  <c r="K150" i="40"/>
  <c r="K149" i="40"/>
  <c r="K148" i="40"/>
  <c r="K147" i="40"/>
  <c r="K146" i="40"/>
  <c r="K145" i="40"/>
  <c r="K144" i="40"/>
  <c r="K143" i="40"/>
  <c r="K142" i="40"/>
  <c r="K141" i="40"/>
  <c r="K140" i="40"/>
  <c r="K139" i="40"/>
  <c r="K138" i="40"/>
  <c r="K137" i="40"/>
  <c r="K136" i="40"/>
  <c r="K135" i="40"/>
  <c r="K134" i="40"/>
  <c r="K133" i="40"/>
  <c r="K132" i="40"/>
  <c r="K131" i="40"/>
  <c r="K130" i="40"/>
  <c r="K129" i="40"/>
  <c r="K128" i="40"/>
  <c r="K127" i="40"/>
  <c r="K126" i="40"/>
  <c r="K125" i="40"/>
  <c r="K124" i="40"/>
  <c r="K123" i="40"/>
  <c r="K122" i="40"/>
  <c r="K121" i="40"/>
  <c r="K120" i="40"/>
  <c r="K119" i="40"/>
  <c r="K118" i="40"/>
  <c r="K117" i="40"/>
  <c r="K116" i="40"/>
  <c r="K115" i="40"/>
  <c r="K114" i="40"/>
  <c r="K113" i="40"/>
  <c r="K112" i="40"/>
  <c r="K111" i="40"/>
  <c r="K110" i="40"/>
  <c r="K109" i="40"/>
  <c r="K108" i="40"/>
  <c r="K107" i="40"/>
  <c r="K106" i="40"/>
  <c r="K105" i="40"/>
  <c r="K104" i="40"/>
  <c r="K103" i="40"/>
  <c r="K102" i="40"/>
  <c r="K101" i="40"/>
  <c r="K100" i="40"/>
  <c r="K99" i="40"/>
  <c r="K98" i="40"/>
  <c r="K97" i="40"/>
  <c r="K96" i="40"/>
  <c r="K95" i="40"/>
  <c r="K94" i="40"/>
  <c r="K93" i="40"/>
  <c r="K92" i="40"/>
  <c r="K91" i="40"/>
  <c r="K90" i="40"/>
  <c r="K89" i="40"/>
  <c r="K88" i="40"/>
  <c r="K87" i="40"/>
  <c r="K86" i="40"/>
  <c r="K85" i="40"/>
  <c r="K84" i="40"/>
  <c r="K83" i="40"/>
  <c r="K82" i="40"/>
  <c r="K81" i="40"/>
  <c r="K80" i="40"/>
  <c r="K79" i="40"/>
  <c r="K78" i="40"/>
  <c r="K77" i="40"/>
  <c r="K76" i="40"/>
  <c r="K75" i="40"/>
  <c r="K74" i="40"/>
  <c r="K73" i="40"/>
  <c r="K72" i="40"/>
  <c r="K71" i="40"/>
  <c r="K70" i="40"/>
  <c r="K69" i="40"/>
  <c r="K68" i="40"/>
  <c r="K67" i="40"/>
  <c r="K66" i="40"/>
  <c r="K65" i="40"/>
  <c r="K64" i="40"/>
  <c r="K63" i="40"/>
  <c r="K62" i="40"/>
  <c r="K61" i="40"/>
  <c r="K60" i="40"/>
  <c r="K59" i="40"/>
  <c r="H59" i="40"/>
  <c r="Q59" i="40" s="1"/>
  <c r="K58" i="40"/>
  <c r="K57" i="40"/>
  <c r="K56" i="40"/>
  <c r="K55" i="40"/>
  <c r="K54" i="40"/>
  <c r="K53" i="40"/>
  <c r="K52" i="40"/>
  <c r="K51" i="40"/>
  <c r="K50" i="40"/>
  <c r="K49" i="40"/>
  <c r="K48" i="40"/>
  <c r="K47" i="40"/>
  <c r="K46" i="40"/>
  <c r="K45" i="40"/>
  <c r="K44" i="40"/>
  <c r="K43" i="40"/>
  <c r="K42" i="40"/>
  <c r="K41" i="40"/>
  <c r="K40" i="40"/>
  <c r="K39" i="40"/>
  <c r="K38" i="40"/>
  <c r="K37" i="40"/>
  <c r="K36" i="40"/>
  <c r="K35" i="40"/>
  <c r="K34" i="40"/>
  <c r="K33" i="40"/>
  <c r="K32" i="40"/>
  <c r="K31" i="40"/>
  <c r="K30" i="40"/>
  <c r="K29" i="40"/>
  <c r="K28" i="40"/>
  <c r="K27" i="40"/>
  <c r="K26" i="40"/>
  <c r="K25" i="40"/>
  <c r="K24" i="40"/>
  <c r="K23" i="40"/>
  <c r="K22" i="40"/>
  <c r="K21" i="40"/>
  <c r="K265" i="40" s="1"/>
  <c r="M7" i="40"/>
  <c r="K7" i="40"/>
  <c r="H7" i="40"/>
  <c r="M4" i="40"/>
  <c r="K4" i="40"/>
  <c r="H4" i="40"/>
  <c r="P266" i="36"/>
  <c r="O266" i="36"/>
  <c r="P265" i="36"/>
  <c r="O265" i="36"/>
  <c r="N265" i="36"/>
  <c r="N266" i="36" s="1"/>
  <c r="M265" i="36"/>
  <c r="M266" i="36" s="1"/>
  <c r="L265" i="36"/>
  <c r="L266" i="36" s="1"/>
  <c r="J265" i="36"/>
  <c r="J266" i="36" s="1"/>
  <c r="I265" i="36"/>
  <c r="I266" i="36" s="1"/>
  <c r="K264" i="36"/>
  <c r="K262" i="36"/>
  <c r="K261" i="36"/>
  <c r="K260" i="36"/>
  <c r="K259" i="36"/>
  <c r="K258" i="36"/>
  <c r="K257" i="36"/>
  <c r="K256" i="36"/>
  <c r="K255" i="36"/>
  <c r="K254" i="36"/>
  <c r="K253" i="36"/>
  <c r="K252" i="36"/>
  <c r="K251" i="36"/>
  <c r="K250" i="36"/>
  <c r="K249" i="36"/>
  <c r="K248" i="36"/>
  <c r="K247" i="36"/>
  <c r="K246" i="36"/>
  <c r="K245" i="36"/>
  <c r="K244" i="36"/>
  <c r="K243" i="36"/>
  <c r="K242" i="36"/>
  <c r="K241" i="36"/>
  <c r="K240" i="36"/>
  <c r="K239" i="36"/>
  <c r="K238" i="36"/>
  <c r="K237" i="36"/>
  <c r="K236" i="36"/>
  <c r="K235" i="36"/>
  <c r="K234" i="36"/>
  <c r="K233" i="36"/>
  <c r="K232" i="36"/>
  <c r="K231" i="36"/>
  <c r="K230" i="36"/>
  <c r="K229" i="36"/>
  <c r="K228" i="36"/>
  <c r="K227" i="36"/>
  <c r="K226" i="36"/>
  <c r="K225" i="36"/>
  <c r="K224" i="36"/>
  <c r="K223" i="36"/>
  <c r="K222" i="36"/>
  <c r="K221" i="36"/>
  <c r="K220" i="36"/>
  <c r="K219" i="36"/>
  <c r="K218" i="36"/>
  <c r="K217" i="36"/>
  <c r="K216" i="36"/>
  <c r="K215" i="36"/>
  <c r="K214" i="36"/>
  <c r="K213" i="36"/>
  <c r="K212" i="36"/>
  <c r="K211" i="36"/>
  <c r="K210" i="36"/>
  <c r="K209" i="36"/>
  <c r="K208" i="36"/>
  <c r="K207" i="36"/>
  <c r="K206" i="36"/>
  <c r="K205" i="36"/>
  <c r="K204" i="36"/>
  <c r="K203" i="36"/>
  <c r="K202" i="36"/>
  <c r="K201" i="36"/>
  <c r="K200" i="36"/>
  <c r="K199" i="36"/>
  <c r="K198" i="36"/>
  <c r="K197" i="36"/>
  <c r="K196" i="36"/>
  <c r="K195" i="36"/>
  <c r="K194" i="36"/>
  <c r="K193" i="36"/>
  <c r="K192" i="36"/>
  <c r="K191" i="36"/>
  <c r="K190" i="36"/>
  <c r="K189" i="36"/>
  <c r="K188" i="36"/>
  <c r="K187" i="36"/>
  <c r="K186" i="36"/>
  <c r="K185" i="36"/>
  <c r="K184" i="36"/>
  <c r="K183" i="36"/>
  <c r="K182" i="36"/>
  <c r="K181" i="36"/>
  <c r="S181" i="36" s="1"/>
  <c r="K180" i="36"/>
  <c r="K179" i="36"/>
  <c r="K178" i="36"/>
  <c r="K177" i="36"/>
  <c r="K176" i="36"/>
  <c r="K175" i="36"/>
  <c r="K174" i="36"/>
  <c r="K173" i="36"/>
  <c r="K172" i="36"/>
  <c r="K171" i="36"/>
  <c r="K170" i="36"/>
  <c r="K169" i="36"/>
  <c r="K168" i="36"/>
  <c r="K167" i="36"/>
  <c r="K166" i="36"/>
  <c r="K165" i="36"/>
  <c r="K164" i="36"/>
  <c r="K163" i="36"/>
  <c r="K162" i="36"/>
  <c r="K161" i="36"/>
  <c r="K160" i="36"/>
  <c r="K159" i="36"/>
  <c r="K158" i="36"/>
  <c r="K157" i="36"/>
  <c r="K156" i="36"/>
  <c r="K155" i="36"/>
  <c r="K154" i="36"/>
  <c r="K153" i="36"/>
  <c r="K152" i="36"/>
  <c r="K151" i="36"/>
  <c r="K150" i="36"/>
  <c r="K149" i="36"/>
  <c r="K148" i="36"/>
  <c r="K147" i="36"/>
  <c r="K146" i="36"/>
  <c r="K145" i="36"/>
  <c r="K144" i="36"/>
  <c r="K143" i="36"/>
  <c r="K142" i="36"/>
  <c r="K141" i="36"/>
  <c r="K140" i="36"/>
  <c r="K139" i="36"/>
  <c r="K138" i="36"/>
  <c r="K137" i="36"/>
  <c r="K136" i="36"/>
  <c r="K135" i="36"/>
  <c r="K134" i="36"/>
  <c r="K133" i="36"/>
  <c r="K132" i="36"/>
  <c r="K131" i="36"/>
  <c r="K130" i="36"/>
  <c r="K129" i="36"/>
  <c r="K128" i="36"/>
  <c r="K127" i="36"/>
  <c r="K126" i="36"/>
  <c r="K125" i="36"/>
  <c r="K124" i="36"/>
  <c r="K123" i="36"/>
  <c r="K122" i="36"/>
  <c r="K121" i="36"/>
  <c r="K120" i="36"/>
  <c r="K119" i="36"/>
  <c r="K118" i="36"/>
  <c r="K117" i="36"/>
  <c r="K116" i="36"/>
  <c r="K115" i="36"/>
  <c r="K114" i="36"/>
  <c r="K113" i="36"/>
  <c r="K112" i="36"/>
  <c r="K111" i="36"/>
  <c r="K110" i="36"/>
  <c r="K109" i="36"/>
  <c r="K108" i="36"/>
  <c r="K107" i="36"/>
  <c r="K106" i="36"/>
  <c r="K105" i="36"/>
  <c r="K104" i="36"/>
  <c r="K103" i="36"/>
  <c r="K102" i="36"/>
  <c r="K101" i="36"/>
  <c r="K100" i="36"/>
  <c r="K99" i="36"/>
  <c r="K98" i="36"/>
  <c r="K97" i="36"/>
  <c r="K96" i="36"/>
  <c r="K95" i="36"/>
  <c r="K94" i="36"/>
  <c r="K93" i="36"/>
  <c r="K92" i="36"/>
  <c r="K91" i="36"/>
  <c r="K90" i="36"/>
  <c r="K89" i="36"/>
  <c r="K88" i="36"/>
  <c r="K87" i="36"/>
  <c r="K86" i="36"/>
  <c r="K85" i="36"/>
  <c r="K84" i="36"/>
  <c r="K83" i="36"/>
  <c r="K82" i="36"/>
  <c r="K81" i="36"/>
  <c r="K80" i="36"/>
  <c r="K79" i="36"/>
  <c r="K78" i="36"/>
  <c r="K77" i="36"/>
  <c r="K76" i="36"/>
  <c r="K75" i="36"/>
  <c r="K74" i="36"/>
  <c r="K73" i="36"/>
  <c r="K72" i="36"/>
  <c r="K71" i="36"/>
  <c r="K70" i="36"/>
  <c r="K69" i="36"/>
  <c r="K68" i="36"/>
  <c r="K67" i="36"/>
  <c r="K66" i="36"/>
  <c r="K65" i="36"/>
  <c r="K64" i="36"/>
  <c r="K63" i="36"/>
  <c r="K62" i="36"/>
  <c r="K61" i="36"/>
  <c r="K60" i="36"/>
  <c r="K59" i="36"/>
  <c r="K58" i="36"/>
  <c r="K57" i="36"/>
  <c r="K56" i="36"/>
  <c r="K55" i="36"/>
  <c r="K54" i="36"/>
  <c r="K53" i="36"/>
  <c r="K52" i="36"/>
  <c r="K51" i="36"/>
  <c r="K50" i="36"/>
  <c r="K49" i="36"/>
  <c r="K48" i="36"/>
  <c r="K47" i="36"/>
  <c r="K46" i="36"/>
  <c r="K45" i="36"/>
  <c r="K44" i="36"/>
  <c r="K43" i="36"/>
  <c r="K42" i="36"/>
  <c r="K41" i="36"/>
  <c r="K40" i="36"/>
  <c r="K39" i="36"/>
  <c r="K38" i="36"/>
  <c r="K37" i="36"/>
  <c r="K36" i="36"/>
  <c r="K35" i="36"/>
  <c r="K34" i="36"/>
  <c r="K33" i="36"/>
  <c r="K32" i="36"/>
  <c r="K31" i="36"/>
  <c r="K30" i="36"/>
  <c r="K29" i="36"/>
  <c r="K28" i="36"/>
  <c r="K27" i="36"/>
  <c r="K26" i="36"/>
  <c r="K25" i="36"/>
  <c r="K24" i="36"/>
  <c r="K23" i="36"/>
  <c r="K22" i="36"/>
  <c r="K21" i="36"/>
  <c r="M7" i="36"/>
  <c r="K7" i="36"/>
  <c r="H7" i="36"/>
  <c r="M4" i="36"/>
  <c r="K4" i="36"/>
  <c r="H4" i="36"/>
  <c r="I266" i="63"/>
  <c r="L265" i="63"/>
  <c r="L266" i="63" s="1"/>
  <c r="K265" i="63"/>
  <c r="K266" i="63" s="1"/>
  <c r="I265" i="63"/>
  <c r="J264" i="63"/>
  <c r="H264" i="63" s="1"/>
  <c r="J263" i="63"/>
  <c r="H263" i="63"/>
  <c r="M263" i="63" s="1"/>
  <c r="J262" i="63"/>
  <c r="H262" i="63" s="1"/>
  <c r="J261" i="63"/>
  <c r="H261" i="63" s="1"/>
  <c r="M261" i="63" s="1"/>
  <c r="J260" i="63"/>
  <c r="H260" i="63"/>
  <c r="M260" i="63" s="1"/>
  <c r="J259" i="63"/>
  <c r="H259" i="63" s="1"/>
  <c r="J258" i="63"/>
  <c r="H258" i="63" s="1"/>
  <c r="M258" i="63" s="1"/>
  <c r="J257" i="63"/>
  <c r="H257" i="63" s="1"/>
  <c r="M257" i="63" s="1"/>
  <c r="J256" i="63"/>
  <c r="H256" i="63"/>
  <c r="M256" i="63" s="1"/>
  <c r="J255" i="63"/>
  <c r="H255" i="63" s="1"/>
  <c r="J254" i="63"/>
  <c r="H254" i="63" s="1"/>
  <c r="M254" i="63" s="1"/>
  <c r="J253" i="63"/>
  <c r="H253" i="63" s="1"/>
  <c r="M253" i="63" s="1"/>
  <c r="J252" i="63"/>
  <c r="H252" i="63"/>
  <c r="M252" i="63" s="1"/>
  <c r="J251" i="63"/>
  <c r="H251" i="63" s="1"/>
  <c r="J250" i="63"/>
  <c r="H250" i="63" s="1"/>
  <c r="M250" i="63" s="1"/>
  <c r="J249" i="63"/>
  <c r="H249" i="63" s="1"/>
  <c r="M249" i="63" s="1"/>
  <c r="J248" i="63"/>
  <c r="H248" i="63"/>
  <c r="M248" i="63" s="1"/>
  <c r="J247" i="63"/>
  <c r="H247" i="63" s="1"/>
  <c r="J246" i="63"/>
  <c r="H246" i="63" s="1"/>
  <c r="M246" i="63" s="1"/>
  <c r="J245" i="63"/>
  <c r="H245" i="63" s="1"/>
  <c r="M245" i="63" s="1"/>
  <c r="J244" i="63"/>
  <c r="H244" i="63"/>
  <c r="M244" i="63" s="1"/>
  <c r="J243" i="63"/>
  <c r="H243" i="63" s="1"/>
  <c r="J242" i="63"/>
  <c r="H242" i="63" s="1"/>
  <c r="M242" i="63" s="1"/>
  <c r="J241" i="63"/>
  <c r="H241" i="63" s="1"/>
  <c r="M241" i="63" s="1"/>
  <c r="J240" i="63"/>
  <c r="H240" i="63"/>
  <c r="M240" i="63" s="1"/>
  <c r="J239" i="63"/>
  <c r="H239" i="63" s="1"/>
  <c r="J238" i="63"/>
  <c r="H238" i="63" s="1"/>
  <c r="M238" i="63" s="1"/>
  <c r="J237" i="63"/>
  <c r="H237" i="63" s="1"/>
  <c r="M237" i="63" s="1"/>
  <c r="J236" i="63"/>
  <c r="H236" i="63"/>
  <c r="M236" i="63" s="1"/>
  <c r="J235" i="63"/>
  <c r="H235" i="63" s="1"/>
  <c r="J234" i="63"/>
  <c r="H234" i="63" s="1"/>
  <c r="M234" i="63" s="1"/>
  <c r="J233" i="63"/>
  <c r="H233" i="63" s="1"/>
  <c r="M233" i="63" s="1"/>
  <c r="J232" i="63"/>
  <c r="H232" i="63"/>
  <c r="M232" i="63" s="1"/>
  <c r="J231" i="63"/>
  <c r="H231" i="63" s="1"/>
  <c r="J230" i="63"/>
  <c r="H230" i="63" s="1"/>
  <c r="M230" i="63" s="1"/>
  <c r="J229" i="63"/>
  <c r="H229" i="63" s="1"/>
  <c r="M229" i="63" s="1"/>
  <c r="J228" i="63"/>
  <c r="H228" i="63"/>
  <c r="M228" i="63" s="1"/>
  <c r="J227" i="63"/>
  <c r="H227" i="63" s="1"/>
  <c r="J226" i="63"/>
  <c r="H226" i="63" s="1"/>
  <c r="M226" i="63" s="1"/>
  <c r="J225" i="63"/>
  <c r="H225" i="63" s="1"/>
  <c r="M225" i="63" s="1"/>
  <c r="O225" i="63" s="1"/>
  <c r="O224" i="63"/>
  <c r="J224" i="63"/>
  <c r="H224" i="63"/>
  <c r="M224" i="63" s="1"/>
  <c r="N224" i="63" s="1"/>
  <c r="J223" i="63"/>
  <c r="J222" i="63"/>
  <c r="H222" i="63" s="1"/>
  <c r="M222" i="63" s="1"/>
  <c r="J221" i="63"/>
  <c r="H221" i="63" s="1"/>
  <c r="M221" i="63" s="1"/>
  <c r="O221" i="63" s="1"/>
  <c r="O220" i="63"/>
  <c r="J220" i="63"/>
  <c r="H220" i="63"/>
  <c r="M220" i="63" s="1"/>
  <c r="N220" i="63" s="1"/>
  <c r="J219" i="63"/>
  <c r="J218" i="63"/>
  <c r="H218" i="63" s="1"/>
  <c r="M218" i="63" s="1"/>
  <c r="J217" i="63"/>
  <c r="H217" i="63" s="1"/>
  <c r="M217" i="63" s="1"/>
  <c r="O217" i="63" s="1"/>
  <c r="O216" i="63"/>
  <c r="J216" i="63"/>
  <c r="H216" i="63"/>
  <c r="M216" i="63" s="1"/>
  <c r="N216" i="63" s="1"/>
  <c r="J215" i="63"/>
  <c r="J214" i="63"/>
  <c r="H214" i="63" s="1"/>
  <c r="M214" i="63" s="1"/>
  <c r="J213" i="63"/>
  <c r="H213" i="63" s="1"/>
  <c r="M213" i="63" s="1"/>
  <c r="O213" i="63" s="1"/>
  <c r="O212" i="63"/>
  <c r="J212" i="63"/>
  <c r="H212" i="63"/>
  <c r="M212" i="63" s="1"/>
  <c r="N212" i="63" s="1"/>
  <c r="J211" i="63"/>
  <c r="M210" i="63"/>
  <c r="J210" i="63"/>
  <c r="H210" i="63" s="1"/>
  <c r="J209" i="63"/>
  <c r="H209" i="63" s="1"/>
  <c r="M209" i="63" s="1"/>
  <c r="O209" i="63" s="1"/>
  <c r="O208" i="63"/>
  <c r="J208" i="63"/>
  <c r="H208" i="63"/>
  <c r="M208" i="63" s="1"/>
  <c r="N208" i="63" s="1"/>
  <c r="J207" i="63"/>
  <c r="M206" i="63"/>
  <c r="J206" i="63"/>
  <c r="H206" i="63" s="1"/>
  <c r="J205" i="63"/>
  <c r="H205" i="63" s="1"/>
  <c r="M205" i="63" s="1"/>
  <c r="O205" i="63" s="1"/>
  <c r="O204" i="63"/>
  <c r="J204" i="63"/>
  <c r="H204" i="63"/>
  <c r="M204" i="63" s="1"/>
  <c r="N204" i="63" s="1"/>
  <c r="J203" i="63"/>
  <c r="M202" i="63"/>
  <c r="J202" i="63"/>
  <c r="H202" i="63" s="1"/>
  <c r="J201" i="63"/>
  <c r="H201" i="63" s="1"/>
  <c r="M201" i="63" s="1"/>
  <c r="O201" i="63" s="1"/>
  <c r="O200" i="63"/>
  <c r="J200" i="63"/>
  <c r="H200" i="63"/>
  <c r="M200" i="63" s="1"/>
  <c r="N200" i="63" s="1"/>
  <c r="J199" i="63"/>
  <c r="M198" i="63"/>
  <c r="J198" i="63"/>
  <c r="H198" i="63" s="1"/>
  <c r="J197" i="63"/>
  <c r="H197" i="63" s="1"/>
  <c r="M197" i="63" s="1"/>
  <c r="O197" i="63" s="1"/>
  <c r="O196" i="63"/>
  <c r="J196" i="63"/>
  <c r="H196" i="63"/>
  <c r="M196" i="63" s="1"/>
  <c r="N196" i="63" s="1"/>
  <c r="J195" i="63"/>
  <c r="M194" i="63"/>
  <c r="J194" i="63"/>
  <c r="H194" i="63" s="1"/>
  <c r="J193" i="63"/>
  <c r="H193" i="63" s="1"/>
  <c r="M193" i="63" s="1"/>
  <c r="O193" i="63" s="1"/>
  <c r="O192" i="63"/>
  <c r="J192" i="63"/>
  <c r="H192" i="63"/>
  <c r="M192" i="63" s="1"/>
  <c r="N192" i="63" s="1"/>
  <c r="J191" i="63"/>
  <c r="M190" i="63"/>
  <c r="J190" i="63"/>
  <c r="H190" i="63" s="1"/>
  <c r="J189" i="63"/>
  <c r="H189" i="63" s="1"/>
  <c r="M189" i="63" s="1"/>
  <c r="O189" i="63" s="1"/>
  <c r="O188" i="63"/>
  <c r="J188" i="63"/>
  <c r="H188" i="63"/>
  <c r="M188" i="63" s="1"/>
  <c r="N188" i="63" s="1"/>
  <c r="J187" i="63"/>
  <c r="M186" i="63"/>
  <c r="J186" i="63"/>
  <c r="H186" i="63" s="1"/>
  <c r="J185" i="63"/>
  <c r="H185" i="63" s="1"/>
  <c r="M185" i="63" s="1"/>
  <c r="O185" i="63" s="1"/>
  <c r="O184" i="63"/>
  <c r="J184" i="63"/>
  <c r="H184" i="63"/>
  <c r="M184" i="63" s="1"/>
  <c r="N184" i="63" s="1"/>
  <c r="J183" i="63"/>
  <c r="M182" i="63"/>
  <c r="J182" i="63"/>
  <c r="H182" i="63" s="1"/>
  <c r="J181" i="63"/>
  <c r="H181" i="63" s="1"/>
  <c r="M181" i="63" s="1"/>
  <c r="O181" i="63" s="1"/>
  <c r="O180" i="63"/>
  <c r="J180" i="63"/>
  <c r="H180" i="63"/>
  <c r="M180" i="63" s="1"/>
  <c r="N180" i="63" s="1"/>
  <c r="J179" i="63"/>
  <c r="M178" i="63"/>
  <c r="J178" i="63"/>
  <c r="H178" i="63" s="1"/>
  <c r="J177" i="63"/>
  <c r="H177" i="63" s="1"/>
  <c r="M177" i="63" s="1"/>
  <c r="O177" i="63" s="1"/>
  <c r="O176" i="63"/>
  <c r="J176" i="63"/>
  <c r="H176" i="63"/>
  <c r="M176" i="63" s="1"/>
  <c r="N176" i="63" s="1"/>
  <c r="J175" i="63"/>
  <c r="M174" i="63"/>
  <c r="J174" i="63"/>
  <c r="H174" i="63" s="1"/>
  <c r="J173" i="63"/>
  <c r="H173" i="63" s="1"/>
  <c r="M173" i="63" s="1"/>
  <c r="O173" i="63" s="1"/>
  <c r="O172" i="63"/>
  <c r="J172" i="63"/>
  <c r="H172" i="63"/>
  <c r="M172" i="63" s="1"/>
  <c r="N172" i="63" s="1"/>
  <c r="J171" i="63"/>
  <c r="M170" i="63"/>
  <c r="J170" i="63"/>
  <c r="H170" i="63" s="1"/>
  <c r="J169" i="63"/>
  <c r="H169" i="63" s="1"/>
  <c r="M169" i="63" s="1"/>
  <c r="O169" i="63" s="1"/>
  <c r="O168" i="63"/>
  <c r="J168" i="63"/>
  <c r="H168" i="63"/>
  <c r="M168" i="63" s="1"/>
  <c r="N168" i="63" s="1"/>
  <c r="J167" i="63"/>
  <c r="M166" i="63"/>
  <c r="J166" i="63"/>
  <c r="H166" i="63" s="1"/>
  <c r="J165" i="63"/>
  <c r="H165" i="63" s="1"/>
  <c r="M165" i="63" s="1"/>
  <c r="O165" i="63" s="1"/>
  <c r="O164" i="63"/>
  <c r="J164" i="63"/>
  <c r="H164" i="63"/>
  <c r="M164" i="63" s="1"/>
  <c r="N164" i="63" s="1"/>
  <c r="J163" i="63"/>
  <c r="M162" i="63"/>
  <c r="J162" i="63"/>
  <c r="H162" i="63" s="1"/>
  <c r="J161" i="63"/>
  <c r="H161" i="63" s="1"/>
  <c r="M161" i="63" s="1"/>
  <c r="O161" i="63" s="1"/>
  <c r="O160" i="63"/>
  <c r="J160" i="63"/>
  <c r="H160" i="63"/>
  <c r="M160" i="63" s="1"/>
  <c r="N160" i="63" s="1"/>
  <c r="J159" i="63"/>
  <c r="M158" i="63"/>
  <c r="J158" i="63"/>
  <c r="H158" i="63" s="1"/>
  <c r="J157" i="63"/>
  <c r="H157" i="63" s="1"/>
  <c r="M157" i="63" s="1"/>
  <c r="O157" i="63" s="1"/>
  <c r="O156" i="63"/>
  <c r="J156" i="63"/>
  <c r="H156" i="63"/>
  <c r="M156" i="63" s="1"/>
  <c r="N156" i="63" s="1"/>
  <c r="J155" i="63"/>
  <c r="M154" i="63"/>
  <c r="J154" i="63"/>
  <c r="H154" i="63" s="1"/>
  <c r="J153" i="63"/>
  <c r="H153" i="63" s="1"/>
  <c r="M153" i="63" s="1"/>
  <c r="O153" i="63" s="1"/>
  <c r="J152" i="63"/>
  <c r="H152" i="63"/>
  <c r="M152" i="63" s="1"/>
  <c r="N152" i="63" s="1"/>
  <c r="J151" i="63"/>
  <c r="H151" i="63"/>
  <c r="M150" i="63"/>
  <c r="J150" i="63"/>
  <c r="H150" i="63" s="1"/>
  <c r="J149" i="63"/>
  <c r="H149" i="63" s="1"/>
  <c r="M149" i="63" s="1"/>
  <c r="J148" i="63"/>
  <c r="H148" i="63"/>
  <c r="M148" i="63" s="1"/>
  <c r="N148" i="63" s="1"/>
  <c r="J147" i="63"/>
  <c r="H147" i="63"/>
  <c r="M146" i="63"/>
  <c r="J146" i="63"/>
  <c r="H146" i="63" s="1"/>
  <c r="J145" i="63"/>
  <c r="H145" i="63" s="1"/>
  <c r="M145" i="63" s="1"/>
  <c r="J144" i="63"/>
  <c r="H144" i="63"/>
  <c r="M144" i="63" s="1"/>
  <c r="N144" i="63" s="1"/>
  <c r="J143" i="63"/>
  <c r="H143" i="63"/>
  <c r="M142" i="63"/>
  <c r="J142" i="63"/>
  <c r="H142" i="63" s="1"/>
  <c r="J141" i="63"/>
  <c r="H141" i="63" s="1"/>
  <c r="M141" i="63" s="1"/>
  <c r="J140" i="63"/>
  <c r="H140" i="63"/>
  <c r="M140" i="63" s="1"/>
  <c r="N140" i="63" s="1"/>
  <c r="J139" i="63"/>
  <c r="H139" i="63"/>
  <c r="M138" i="63"/>
  <c r="J138" i="63"/>
  <c r="H138" i="63" s="1"/>
  <c r="J137" i="63"/>
  <c r="H137" i="63" s="1"/>
  <c r="M137" i="63" s="1"/>
  <c r="J136" i="63"/>
  <c r="H136" i="63"/>
  <c r="M136" i="63" s="1"/>
  <c r="N136" i="63" s="1"/>
  <c r="J135" i="63"/>
  <c r="H135" i="63"/>
  <c r="M134" i="63"/>
  <c r="J134" i="63"/>
  <c r="H134" i="63" s="1"/>
  <c r="J133" i="63"/>
  <c r="H133" i="63" s="1"/>
  <c r="M133" i="63" s="1"/>
  <c r="J132" i="63"/>
  <c r="H132" i="63"/>
  <c r="M132" i="63" s="1"/>
  <c r="N132" i="63" s="1"/>
  <c r="J131" i="63"/>
  <c r="H131" i="63"/>
  <c r="M130" i="63"/>
  <c r="J130" i="63"/>
  <c r="H130" i="63" s="1"/>
  <c r="J129" i="63"/>
  <c r="H129" i="63" s="1"/>
  <c r="M129" i="63" s="1"/>
  <c r="J128" i="63"/>
  <c r="H128" i="63"/>
  <c r="M128" i="63" s="1"/>
  <c r="N128" i="63" s="1"/>
  <c r="J127" i="63"/>
  <c r="H127" i="63"/>
  <c r="M126" i="63"/>
  <c r="J126" i="63"/>
  <c r="H126" i="63" s="1"/>
  <c r="J125" i="63"/>
  <c r="H125" i="63" s="1"/>
  <c r="M125" i="63" s="1"/>
  <c r="J124" i="63"/>
  <c r="H124" i="63"/>
  <c r="M124" i="63" s="1"/>
  <c r="N124" i="63" s="1"/>
  <c r="J123" i="63"/>
  <c r="H123" i="63"/>
  <c r="M122" i="63"/>
  <c r="J122" i="63"/>
  <c r="H122" i="63" s="1"/>
  <c r="J121" i="63"/>
  <c r="H121" i="63" s="1"/>
  <c r="M121" i="63" s="1"/>
  <c r="J120" i="63"/>
  <c r="H120" i="63"/>
  <c r="M120" i="63" s="1"/>
  <c r="N120" i="63" s="1"/>
  <c r="J119" i="63"/>
  <c r="H119" i="63"/>
  <c r="M118" i="63"/>
  <c r="J118" i="63"/>
  <c r="H118" i="63" s="1"/>
  <c r="J117" i="63"/>
  <c r="H117" i="63" s="1"/>
  <c r="M117" i="63" s="1"/>
  <c r="J116" i="63"/>
  <c r="H116" i="63"/>
  <c r="M116" i="63" s="1"/>
  <c r="N116" i="63" s="1"/>
  <c r="J115" i="63"/>
  <c r="H115" i="63"/>
  <c r="M114" i="63"/>
  <c r="J114" i="63"/>
  <c r="H114" i="63" s="1"/>
  <c r="J113" i="63"/>
  <c r="H113" i="63" s="1"/>
  <c r="M113" i="63" s="1"/>
  <c r="J112" i="63"/>
  <c r="H112" i="63"/>
  <c r="M112" i="63" s="1"/>
  <c r="N112" i="63" s="1"/>
  <c r="J111" i="63"/>
  <c r="H111" i="63"/>
  <c r="M110" i="63"/>
  <c r="J110" i="63"/>
  <c r="H110" i="63" s="1"/>
  <c r="J109" i="63"/>
  <c r="H109" i="63" s="1"/>
  <c r="M109" i="63" s="1"/>
  <c r="J108" i="63"/>
  <c r="H108" i="63"/>
  <c r="M108" i="63" s="1"/>
  <c r="N108" i="63" s="1"/>
  <c r="J107" i="63"/>
  <c r="H107" i="63"/>
  <c r="M106" i="63"/>
  <c r="J106" i="63"/>
  <c r="H106" i="63" s="1"/>
  <c r="J105" i="63"/>
  <c r="H105" i="63" s="1"/>
  <c r="M105" i="63" s="1"/>
  <c r="J104" i="63"/>
  <c r="H104" i="63"/>
  <c r="M104" i="63" s="1"/>
  <c r="N104" i="63" s="1"/>
  <c r="J103" i="63"/>
  <c r="H103" i="63"/>
  <c r="M102" i="63"/>
  <c r="J102" i="63"/>
  <c r="H102" i="63" s="1"/>
  <c r="J101" i="63"/>
  <c r="H101" i="63" s="1"/>
  <c r="M100" i="63"/>
  <c r="N100" i="63" s="1"/>
  <c r="J100" i="63"/>
  <c r="H100" i="63"/>
  <c r="J99" i="63"/>
  <c r="H99" i="63" s="1"/>
  <c r="J98" i="63"/>
  <c r="J97" i="63"/>
  <c r="H97" i="63" s="1"/>
  <c r="M96" i="63"/>
  <c r="N96" i="63" s="1"/>
  <c r="J96" i="63"/>
  <c r="H96" i="63"/>
  <c r="J95" i="63"/>
  <c r="H95" i="63" s="1"/>
  <c r="J94" i="63"/>
  <c r="J93" i="63"/>
  <c r="H93" i="63" s="1"/>
  <c r="M92" i="63"/>
  <c r="N92" i="63" s="1"/>
  <c r="J92" i="63"/>
  <c r="H92" i="63"/>
  <c r="J91" i="63"/>
  <c r="H91" i="63" s="1"/>
  <c r="J90" i="63"/>
  <c r="J89" i="63"/>
  <c r="H89" i="63" s="1"/>
  <c r="M88" i="63"/>
  <c r="N88" i="63" s="1"/>
  <c r="J88" i="63"/>
  <c r="H88" i="63"/>
  <c r="J87" i="63"/>
  <c r="H87" i="63" s="1"/>
  <c r="J86" i="63"/>
  <c r="J85" i="63"/>
  <c r="H85" i="63" s="1"/>
  <c r="M84" i="63"/>
  <c r="N84" i="63" s="1"/>
  <c r="J84" i="63"/>
  <c r="H84" i="63"/>
  <c r="J83" i="63"/>
  <c r="H83" i="63" s="1"/>
  <c r="J82" i="63"/>
  <c r="J81" i="63"/>
  <c r="H81" i="63" s="1"/>
  <c r="M80" i="63"/>
  <c r="N80" i="63" s="1"/>
  <c r="J80" i="63"/>
  <c r="H80" i="63"/>
  <c r="J79" i="63"/>
  <c r="H79" i="63" s="1"/>
  <c r="J78" i="63"/>
  <c r="J77" i="63"/>
  <c r="H77" i="63" s="1"/>
  <c r="M76" i="63"/>
  <c r="N76" i="63" s="1"/>
  <c r="J76" i="63"/>
  <c r="H76" i="63"/>
  <c r="J75" i="63"/>
  <c r="H75" i="63" s="1"/>
  <c r="J74" i="63"/>
  <c r="J73" i="63"/>
  <c r="H73" i="63" s="1"/>
  <c r="M72" i="63"/>
  <c r="N72" i="63" s="1"/>
  <c r="J72" i="63"/>
  <c r="H72" i="63"/>
  <c r="J71" i="63"/>
  <c r="H71" i="63" s="1"/>
  <c r="J70" i="63"/>
  <c r="J69" i="63"/>
  <c r="H69" i="63" s="1"/>
  <c r="M68" i="63"/>
  <c r="N68" i="63" s="1"/>
  <c r="J68" i="63"/>
  <c r="H68" i="63"/>
  <c r="J67" i="63"/>
  <c r="H67" i="63" s="1"/>
  <c r="J66" i="63"/>
  <c r="J65" i="63"/>
  <c r="H65" i="63" s="1"/>
  <c r="M64" i="63"/>
  <c r="N64" i="63" s="1"/>
  <c r="J64" i="63"/>
  <c r="H64" i="63"/>
  <c r="J63" i="63"/>
  <c r="H63" i="63" s="1"/>
  <c r="J62" i="63"/>
  <c r="J61" i="63"/>
  <c r="H61" i="63" s="1"/>
  <c r="M60" i="63"/>
  <c r="N60" i="63" s="1"/>
  <c r="J60" i="63"/>
  <c r="H60" i="63"/>
  <c r="J59" i="63"/>
  <c r="H59" i="63" s="1"/>
  <c r="J58" i="63"/>
  <c r="J57" i="63"/>
  <c r="H57" i="63" s="1"/>
  <c r="M56" i="63"/>
  <c r="N56" i="63" s="1"/>
  <c r="J56" i="63"/>
  <c r="H56" i="63"/>
  <c r="J55" i="63"/>
  <c r="H55" i="63" s="1"/>
  <c r="J54" i="63"/>
  <c r="J53" i="63"/>
  <c r="H53" i="63" s="1"/>
  <c r="M52" i="63"/>
  <c r="N52" i="63" s="1"/>
  <c r="J52" i="63"/>
  <c r="H52" i="63"/>
  <c r="J51" i="63"/>
  <c r="H51" i="63" s="1"/>
  <c r="J50" i="63"/>
  <c r="J49" i="63"/>
  <c r="H49" i="63" s="1"/>
  <c r="M48" i="63"/>
  <c r="N48" i="63" s="1"/>
  <c r="J48" i="63"/>
  <c r="H48" i="63"/>
  <c r="J47" i="63"/>
  <c r="H47" i="63" s="1"/>
  <c r="J46" i="63"/>
  <c r="J45" i="63"/>
  <c r="H45" i="63" s="1"/>
  <c r="M44" i="63"/>
  <c r="N44" i="63" s="1"/>
  <c r="J44" i="63"/>
  <c r="H44" i="63"/>
  <c r="J43" i="63"/>
  <c r="H43" i="63" s="1"/>
  <c r="J42" i="63"/>
  <c r="J41" i="63"/>
  <c r="H41" i="63" s="1"/>
  <c r="M40" i="63"/>
  <c r="N40" i="63" s="1"/>
  <c r="J40" i="63"/>
  <c r="H40" i="63"/>
  <c r="J39" i="63"/>
  <c r="H39" i="63" s="1"/>
  <c r="J38" i="63"/>
  <c r="J37" i="63"/>
  <c r="H37" i="63" s="1"/>
  <c r="M36" i="63"/>
  <c r="N36" i="63" s="1"/>
  <c r="J36" i="63"/>
  <c r="H36" i="63"/>
  <c r="J35" i="63"/>
  <c r="H35" i="63" s="1"/>
  <c r="J34" i="63"/>
  <c r="J33" i="63"/>
  <c r="H33" i="63" s="1"/>
  <c r="M32" i="63"/>
  <c r="N32" i="63" s="1"/>
  <c r="J32" i="63"/>
  <c r="H32" i="63"/>
  <c r="J31" i="63"/>
  <c r="H31" i="63" s="1"/>
  <c r="J30" i="63"/>
  <c r="J29" i="63"/>
  <c r="H29" i="63" s="1"/>
  <c r="M28" i="63"/>
  <c r="N28" i="63" s="1"/>
  <c r="J28" i="63"/>
  <c r="H28" i="63"/>
  <c r="J27" i="63"/>
  <c r="H27" i="63" s="1"/>
  <c r="J26" i="63"/>
  <c r="J25" i="63"/>
  <c r="H25" i="63" s="1"/>
  <c r="M24" i="63"/>
  <c r="N24" i="63" s="1"/>
  <c r="J24" i="63"/>
  <c r="H24" i="63"/>
  <c r="J23" i="63"/>
  <c r="H23" i="63" s="1"/>
  <c r="J22" i="63"/>
  <c r="J21" i="63"/>
  <c r="M7" i="63"/>
  <c r="K7" i="63"/>
  <c r="H7" i="63"/>
  <c r="M4" i="63"/>
  <c r="K4" i="63"/>
  <c r="H4" i="63"/>
  <c r="Q266" i="61"/>
  <c r="M266" i="61"/>
  <c r="S265" i="61"/>
  <c r="S266" i="61" s="1"/>
  <c r="R265" i="61"/>
  <c r="R266" i="61" s="1"/>
  <c r="Q265" i="61"/>
  <c r="O265" i="61"/>
  <c r="O266" i="61" s="1"/>
  <c r="M265" i="61"/>
  <c r="I265" i="61"/>
  <c r="I266" i="61" s="1"/>
  <c r="P264" i="61"/>
  <c r="P172" i="47" s="1"/>
  <c r="K264" i="61"/>
  <c r="K172" i="47" s="1"/>
  <c r="H264" i="61"/>
  <c r="H172" i="47" s="1"/>
  <c r="P263" i="61"/>
  <c r="P262" i="61"/>
  <c r="P261" i="61"/>
  <c r="P260" i="61"/>
  <c r="P259" i="61"/>
  <c r="P258" i="61"/>
  <c r="P257" i="61"/>
  <c r="P256" i="61"/>
  <c r="P255" i="61"/>
  <c r="P254" i="61"/>
  <c r="P253" i="61"/>
  <c r="P252" i="61"/>
  <c r="P251" i="61"/>
  <c r="P250" i="61"/>
  <c r="P249" i="61"/>
  <c r="P248" i="61"/>
  <c r="P247" i="61"/>
  <c r="P246" i="61"/>
  <c r="P165" i="47" s="1"/>
  <c r="P245" i="61"/>
  <c r="P159" i="47" s="1"/>
  <c r="P244" i="61"/>
  <c r="P243" i="61"/>
  <c r="P242" i="61"/>
  <c r="P241" i="61"/>
  <c r="P240" i="61"/>
  <c r="P239" i="61"/>
  <c r="P238" i="61"/>
  <c r="P153" i="47" s="1"/>
  <c r="P237" i="61"/>
  <c r="P236" i="61"/>
  <c r="P235" i="61"/>
  <c r="P234" i="61"/>
  <c r="P233" i="61"/>
  <c r="P232" i="61"/>
  <c r="P231" i="61"/>
  <c r="P230" i="61"/>
  <c r="P229" i="61"/>
  <c r="P228" i="61"/>
  <c r="P227" i="61"/>
  <c r="P226" i="61"/>
  <c r="P147" i="47" s="1"/>
  <c r="P225" i="61"/>
  <c r="P141" i="47" s="1"/>
  <c r="P224" i="61"/>
  <c r="P223" i="61"/>
  <c r="P222" i="61"/>
  <c r="P221" i="61"/>
  <c r="P220" i="61"/>
  <c r="P219" i="61"/>
  <c r="P218" i="61"/>
  <c r="P217" i="61"/>
  <c r="P216" i="61"/>
  <c r="P135" i="47" s="1"/>
  <c r="P215" i="61"/>
  <c r="P214" i="61"/>
  <c r="P213" i="61"/>
  <c r="P212" i="61"/>
  <c r="P211" i="61"/>
  <c r="P210" i="61"/>
  <c r="P209" i="61"/>
  <c r="P208" i="61"/>
  <c r="P129" i="47" s="1"/>
  <c r="P207" i="61"/>
  <c r="P206" i="61"/>
  <c r="P205" i="61"/>
  <c r="P204" i="61"/>
  <c r="P203" i="61"/>
  <c r="P202" i="61"/>
  <c r="P201" i="61"/>
  <c r="P200" i="61"/>
  <c r="P199" i="61"/>
  <c r="P198" i="61"/>
  <c r="P123" i="47" s="1"/>
  <c r="P197" i="61"/>
  <c r="P196" i="61"/>
  <c r="P195" i="61"/>
  <c r="P194" i="61"/>
  <c r="P193" i="61"/>
  <c r="P192" i="61"/>
  <c r="P191" i="61"/>
  <c r="P190" i="61"/>
  <c r="P189" i="61"/>
  <c r="P188" i="61"/>
  <c r="P187" i="61"/>
  <c r="P186" i="61"/>
  <c r="P185" i="61"/>
  <c r="P184" i="61"/>
  <c r="P183" i="61"/>
  <c r="P182" i="61"/>
  <c r="P181" i="61"/>
  <c r="P180" i="61"/>
  <c r="P179" i="61"/>
  <c r="P178" i="61"/>
  <c r="P177" i="61"/>
  <c r="P176" i="61"/>
  <c r="P175" i="61"/>
  <c r="P174" i="61"/>
  <c r="P173" i="61"/>
  <c r="P117" i="47" s="1"/>
  <c r="P172" i="61"/>
  <c r="P171" i="61"/>
  <c r="P170" i="61"/>
  <c r="P169" i="61"/>
  <c r="P168" i="61"/>
  <c r="P167" i="61"/>
  <c r="P166" i="61"/>
  <c r="P165" i="61"/>
  <c r="P164" i="61"/>
  <c r="P163" i="61"/>
  <c r="P162" i="61"/>
  <c r="P161" i="61"/>
  <c r="P160" i="61"/>
  <c r="P111" i="47" s="1"/>
  <c r="P159" i="61"/>
  <c r="P158" i="61"/>
  <c r="P157" i="61"/>
  <c r="P156" i="61"/>
  <c r="P155" i="61"/>
  <c r="P154" i="61"/>
  <c r="P153" i="61"/>
  <c r="P152" i="61"/>
  <c r="P151" i="61"/>
  <c r="P150" i="61"/>
  <c r="P149" i="61"/>
  <c r="P148" i="61"/>
  <c r="P105" i="47" s="1"/>
  <c r="P147" i="61"/>
  <c r="P146" i="61"/>
  <c r="P145" i="61"/>
  <c r="P144" i="61"/>
  <c r="P143" i="61"/>
  <c r="P142" i="61"/>
  <c r="P141" i="61"/>
  <c r="P140" i="61"/>
  <c r="P139" i="61"/>
  <c r="P138" i="61"/>
  <c r="P137" i="61"/>
  <c r="P136" i="61"/>
  <c r="P99" i="47" s="1"/>
  <c r="P135" i="61"/>
  <c r="P134" i="61"/>
  <c r="P133" i="61"/>
  <c r="P132" i="61"/>
  <c r="P131" i="61"/>
  <c r="P130" i="61"/>
  <c r="P129" i="61"/>
  <c r="P93" i="47" s="1"/>
  <c r="P128" i="61"/>
  <c r="P127" i="61"/>
  <c r="P87" i="47" s="1"/>
  <c r="P126" i="61"/>
  <c r="P125" i="61"/>
  <c r="P124" i="61"/>
  <c r="P81" i="47" s="1"/>
  <c r="P123" i="61"/>
  <c r="P122" i="61"/>
  <c r="P121" i="61"/>
  <c r="P120" i="61"/>
  <c r="P75" i="47" s="1"/>
  <c r="P119" i="61"/>
  <c r="P118" i="61"/>
  <c r="P117" i="61"/>
  <c r="P116" i="61"/>
  <c r="P115" i="61"/>
  <c r="P114" i="61"/>
  <c r="P113" i="61"/>
  <c r="P112" i="61"/>
  <c r="P111" i="61"/>
  <c r="P110" i="61"/>
  <c r="P109" i="61"/>
  <c r="P108" i="61"/>
  <c r="P107" i="61"/>
  <c r="P106" i="61"/>
  <c r="P105" i="61"/>
  <c r="P104" i="61"/>
  <c r="P103" i="61"/>
  <c r="P69" i="47" s="1"/>
  <c r="P102" i="61"/>
  <c r="P101" i="61"/>
  <c r="P100" i="61"/>
  <c r="P99" i="61"/>
  <c r="P98" i="61"/>
  <c r="P97" i="61"/>
  <c r="P96" i="61"/>
  <c r="P63" i="47" s="1"/>
  <c r="P95" i="61"/>
  <c r="P94" i="61"/>
  <c r="P93" i="61"/>
  <c r="P92" i="61"/>
  <c r="P91" i="61"/>
  <c r="P90" i="61"/>
  <c r="P89" i="61"/>
  <c r="P88" i="61"/>
  <c r="P87" i="61"/>
  <c r="P86" i="61"/>
  <c r="P85" i="61"/>
  <c r="P84" i="61"/>
  <c r="P83" i="61"/>
  <c r="P82" i="61"/>
  <c r="P81" i="61"/>
  <c r="P80" i="61"/>
  <c r="P79" i="61"/>
  <c r="P78" i="61"/>
  <c r="P77" i="61"/>
  <c r="P76" i="61"/>
  <c r="P75" i="61"/>
  <c r="P74" i="61"/>
  <c r="P73" i="61"/>
  <c r="P72" i="61"/>
  <c r="P71" i="61"/>
  <c r="P70" i="61"/>
  <c r="P69" i="61"/>
  <c r="P68" i="61"/>
  <c r="P67" i="61"/>
  <c r="P66" i="61"/>
  <c r="P65" i="61"/>
  <c r="P57" i="47" s="1"/>
  <c r="P64" i="61"/>
  <c r="P63" i="61"/>
  <c r="P51" i="47" s="1"/>
  <c r="P62" i="61"/>
  <c r="P61" i="61"/>
  <c r="P60" i="61"/>
  <c r="P59" i="61"/>
  <c r="K59" i="61"/>
  <c r="P58" i="61"/>
  <c r="P45" i="47" s="1"/>
  <c r="P57" i="61"/>
  <c r="P56" i="61"/>
  <c r="P55" i="61"/>
  <c r="P54" i="61"/>
  <c r="P53" i="61"/>
  <c r="P52" i="61"/>
  <c r="P51" i="61"/>
  <c r="P50" i="61"/>
  <c r="P49" i="61"/>
  <c r="P39" i="47" s="1"/>
  <c r="P48" i="61"/>
  <c r="P47" i="61"/>
  <c r="P46" i="61"/>
  <c r="P45" i="61"/>
  <c r="P44" i="61"/>
  <c r="P43" i="61"/>
  <c r="P42" i="61"/>
  <c r="P41" i="61"/>
  <c r="P40" i="61"/>
  <c r="P33" i="47" s="1"/>
  <c r="P39" i="61"/>
  <c r="P38" i="61"/>
  <c r="P37" i="61"/>
  <c r="P36" i="61"/>
  <c r="P35" i="61"/>
  <c r="P34" i="61"/>
  <c r="P33" i="61"/>
  <c r="P27" i="47" s="1"/>
  <c r="P32" i="61"/>
  <c r="P21" i="47" s="1"/>
  <c r="P173" i="47" s="1"/>
  <c r="P31" i="61"/>
  <c r="P30" i="61"/>
  <c r="P29" i="61"/>
  <c r="P28" i="61"/>
  <c r="P27" i="61"/>
  <c r="P26" i="61"/>
  <c r="P25" i="61"/>
  <c r="P24" i="61"/>
  <c r="P23" i="61"/>
  <c r="P22" i="61"/>
  <c r="P21" i="61"/>
  <c r="M7" i="61"/>
  <c r="K7" i="61"/>
  <c r="H7" i="61"/>
  <c r="M4" i="61"/>
  <c r="K4" i="61"/>
  <c r="H4" i="61"/>
  <c r="I266" i="65"/>
  <c r="S265" i="65"/>
  <c r="S266" i="65" s="1"/>
  <c r="R265" i="65"/>
  <c r="R266" i="65" s="1"/>
  <c r="Q265" i="65"/>
  <c r="Q266" i="65" s="1"/>
  <c r="O265" i="65"/>
  <c r="O266" i="65" s="1"/>
  <c r="M265" i="65"/>
  <c r="M266" i="65" s="1"/>
  <c r="I265" i="65"/>
  <c r="P264" i="65"/>
  <c r="P172" i="50" s="1"/>
  <c r="K264" i="65"/>
  <c r="K172" i="50" s="1"/>
  <c r="H264" i="65"/>
  <c r="H172" i="50" s="1"/>
  <c r="P263" i="65"/>
  <c r="P262" i="65"/>
  <c r="P261" i="65"/>
  <c r="P260" i="65"/>
  <c r="P259" i="65"/>
  <c r="P258" i="65"/>
  <c r="P257" i="65"/>
  <c r="P256" i="65"/>
  <c r="P255" i="65"/>
  <c r="P254" i="65"/>
  <c r="P253" i="65"/>
  <c r="P252" i="65"/>
  <c r="P251" i="65"/>
  <c r="P250" i="65"/>
  <c r="P249" i="65"/>
  <c r="P248" i="65"/>
  <c r="P247" i="65"/>
  <c r="P246" i="65"/>
  <c r="P165" i="50" s="1"/>
  <c r="P245" i="65"/>
  <c r="P159" i="50" s="1"/>
  <c r="P244" i="65"/>
  <c r="P243" i="65"/>
  <c r="P242" i="65"/>
  <c r="P241" i="65"/>
  <c r="P240" i="65"/>
  <c r="P239" i="65"/>
  <c r="P238" i="65"/>
  <c r="P153" i="50" s="1"/>
  <c r="P237" i="65"/>
  <c r="P236" i="65"/>
  <c r="P235" i="65"/>
  <c r="P234" i="65"/>
  <c r="P233" i="65"/>
  <c r="P232" i="65"/>
  <c r="P231" i="65"/>
  <c r="P230" i="65"/>
  <c r="P229" i="65"/>
  <c r="P228" i="65"/>
  <c r="P227" i="65"/>
  <c r="P226" i="65"/>
  <c r="P147" i="50" s="1"/>
  <c r="P225" i="65"/>
  <c r="P141" i="50" s="1"/>
  <c r="P224" i="65"/>
  <c r="P223" i="65"/>
  <c r="P222" i="65"/>
  <c r="P221" i="65"/>
  <c r="P220" i="65"/>
  <c r="P219" i="65"/>
  <c r="P218" i="65"/>
  <c r="P217" i="65"/>
  <c r="P216" i="65"/>
  <c r="P135" i="50" s="1"/>
  <c r="P215" i="65"/>
  <c r="P214" i="65"/>
  <c r="P213" i="65"/>
  <c r="P212" i="65"/>
  <c r="P211" i="65"/>
  <c r="P210" i="65"/>
  <c r="P209" i="65"/>
  <c r="P208" i="65"/>
  <c r="P129" i="50" s="1"/>
  <c r="P207" i="65"/>
  <c r="P206" i="65"/>
  <c r="P205" i="65"/>
  <c r="P204" i="65"/>
  <c r="P203" i="65"/>
  <c r="P202" i="65"/>
  <c r="P201" i="65"/>
  <c r="P200" i="65"/>
  <c r="P199" i="65"/>
  <c r="P198" i="65"/>
  <c r="P123" i="50" s="1"/>
  <c r="P197" i="65"/>
  <c r="P196" i="65"/>
  <c r="P195" i="65"/>
  <c r="P194" i="65"/>
  <c r="P193" i="65"/>
  <c r="P192" i="65"/>
  <c r="P191" i="65"/>
  <c r="P190" i="65"/>
  <c r="P189" i="65"/>
  <c r="P188" i="65"/>
  <c r="P187" i="65"/>
  <c r="P186" i="65"/>
  <c r="P185" i="65"/>
  <c r="P184" i="65"/>
  <c r="P183" i="65"/>
  <c r="P182" i="65"/>
  <c r="P181" i="65"/>
  <c r="P180" i="65"/>
  <c r="P179" i="65"/>
  <c r="P178" i="65"/>
  <c r="P177" i="65"/>
  <c r="P176" i="65"/>
  <c r="P175" i="65"/>
  <c r="P174" i="65"/>
  <c r="P173" i="65"/>
  <c r="P117" i="50" s="1"/>
  <c r="P172" i="65"/>
  <c r="P171" i="65"/>
  <c r="P170" i="65"/>
  <c r="P169" i="65"/>
  <c r="P168" i="65"/>
  <c r="P167" i="65"/>
  <c r="P166" i="65"/>
  <c r="P165" i="65"/>
  <c r="P164" i="65"/>
  <c r="P163" i="65"/>
  <c r="P162" i="65"/>
  <c r="P161" i="65"/>
  <c r="P160" i="65"/>
  <c r="P111" i="50" s="1"/>
  <c r="P159" i="65"/>
  <c r="P158" i="65"/>
  <c r="P157" i="65"/>
  <c r="P156" i="65"/>
  <c r="P155" i="65"/>
  <c r="P154" i="65"/>
  <c r="P153" i="65"/>
  <c r="P152" i="65"/>
  <c r="P151" i="65"/>
  <c r="P150" i="65"/>
  <c r="P149" i="65"/>
  <c r="P148" i="65"/>
  <c r="P105" i="50" s="1"/>
  <c r="P147" i="65"/>
  <c r="P146" i="65"/>
  <c r="P145" i="65"/>
  <c r="P144" i="65"/>
  <c r="P143" i="65"/>
  <c r="P142" i="65"/>
  <c r="P141" i="65"/>
  <c r="P140" i="65"/>
  <c r="P139" i="65"/>
  <c r="P138" i="65"/>
  <c r="P137" i="65"/>
  <c r="P136" i="65"/>
  <c r="P99" i="50" s="1"/>
  <c r="P135" i="65"/>
  <c r="P134" i="65"/>
  <c r="P133" i="65"/>
  <c r="P132" i="65"/>
  <c r="P131" i="65"/>
  <c r="P130" i="65"/>
  <c r="P129" i="65"/>
  <c r="P93" i="50" s="1"/>
  <c r="P128" i="65"/>
  <c r="P127" i="65"/>
  <c r="P87" i="50" s="1"/>
  <c r="P126" i="65"/>
  <c r="P125" i="65"/>
  <c r="P124" i="65"/>
  <c r="P81" i="50" s="1"/>
  <c r="P123" i="65"/>
  <c r="P122" i="65"/>
  <c r="P121" i="65"/>
  <c r="P120" i="65"/>
  <c r="P75" i="50" s="1"/>
  <c r="P119" i="65"/>
  <c r="P118" i="65"/>
  <c r="P117" i="65"/>
  <c r="P116" i="65"/>
  <c r="P115" i="65"/>
  <c r="P114" i="65"/>
  <c r="P113" i="65"/>
  <c r="P112" i="65"/>
  <c r="P111" i="65"/>
  <c r="P110" i="65"/>
  <c r="P109" i="65"/>
  <c r="P108" i="65"/>
  <c r="P107" i="65"/>
  <c r="P106" i="65"/>
  <c r="P105" i="65"/>
  <c r="P104" i="65"/>
  <c r="P103" i="65"/>
  <c r="P69" i="50" s="1"/>
  <c r="P102" i="65"/>
  <c r="P101" i="65"/>
  <c r="P100" i="65"/>
  <c r="P99" i="65"/>
  <c r="P98" i="65"/>
  <c r="P97" i="65"/>
  <c r="P96" i="65"/>
  <c r="P63" i="50" s="1"/>
  <c r="P95" i="65"/>
  <c r="P94" i="65"/>
  <c r="P93" i="65"/>
  <c r="P92" i="65"/>
  <c r="P91" i="65"/>
  <c r="P90" i="65"/>
  <c r="P89" i="65"/>
  <c r="P88" i="65"/>
  <c r="P87" i="65"/>
  <c r="P86" i="65"/>
  <c r="P85" i="65"/>
  <c r="P84" i="65"/>
  <c r="P83" i="65"/>
  <c r="P82" i="65"/>
  <c r="P81" i="65"/>
  <c r="P80" i="65"/>
  <c r="P79" i="65"/>
  <c r="P78" i="65"/>
  <c r="P77" i="65"/>
  <c r="P76" i="65"/>
  <c r="P75" i="65"/>
  <c r="P74" i="65"/>
  <c r="P73" i="65"/>
  <c r="P72" i="65"/>
  <c r="P71" i="65"/>
  <c r="P70" i="65"/>
  <c r="P69" i="65"/>
  <c r="P68" i="65"/>
  <c r="P67" i="65"/>
  <c r="P66" i="65"/>
  <c r="P65" i="65"/>
  <c r="P57" i="50" s="1"/>
  <c r="P64" i="65"/>
  <c r="P63" i="65"/>
  <c r="P51" i="50" s="1"/>
  <c r="P62" i="65"/>
  <c r="P61" i="65"/>
  <c r="P60" i="65"/>
  <c r="P59" i="65"/>
  <c r="K59" i="65"/>
  <c r="H59" i="65"/>
  <c r="P58" i="65"/>
  <c r="P45" i="50" s="1"/>
  <c r="P57" i="65"/>
  <c r="P56" i="65"/>
  <c r="P55" i="65"/>
  <c r="P54" i="65"/>
  <c r="P53" i="65"/>
  <c r="P52" i="65"/>
  <c r="P51" i="65"/>
  <c r="P50" i="65"/>
  <c r="P49" i="65"/>
  <c r="P39" i="50" s="1"/>
  <c r="P48" i="65"/>
  <c r="P47" i="65"/>
  <c r="P46" i="65"/>
  <c r="P45" i="65"/>
  <c r="P44" i="65"/>
  <c r="P43" i="65"/>
  <c r="P42" i="65"/>
  <c r="P41" i="65"/>
  <c r="P40" i="65"/>
  <c r="P33" i="50" s="1"/>
  <c r="P39" i="65"/>
  <c r="P38" i="65"/>
  <c r="P37" i="65"/>
  <c r="P36" i="65"/>
  <c r="P35" i="65"/>
  <c r="P34" i="65"/>
  <c r="P33" i="65"/>
  <c r="P27" i="50" s="1"/>
  <c r="P32" i="65"/>
  <c r="P21" i="50" s="1"/>
  <c r="P31" i="65"/>
  <c r="P30" i="65"/>
  <c r="P29" i="65"/>
  <c r="P28" i="65"/>
  <c r="P27" i="65"/>
  <c r="P26" i="65"/>
  <c r="P25" i="65"/>
  <c r="P24" i="65"/>
  <c r="P23" i="65"/>
  <c r="P22" i="65"/>
  <c r="P21" i="65"/>
  <c r="M7" i="65"/>
  <c r="K7" i="65"/>
  <c r="H7" i="65"/>
  <c r="M4" i="65"/>
  <c r="K4" i="65"/>
  <c r="H4" i="65"/>
  <c r="S266" i="70"/>
  <c r="S265" i="70"/>
  <c r="R265" i="70"/>
  <c r="R266" i="70" s="1"/>
  <c r="Q265" i="70"/>
  <c r="Q266" i="70" s="1"/>
  <c r="O265" i="70"/>
  <c r="O266" i="70" s="1"/>
  <c r="M265" i="70"/>
  <c r="M266" i="70" s="1"/>
  <c r="I265" i="70"/>
  <c r="I266" i="70" s="1"/>
  <c r="P264" i="70"/>
  <c r="P172" i="49" s="1"/>
  <c r="K264" i="70"/>
  <c r="K172" i="49" s="1"/>
  <c r="P263" i="70"/>
  <c r="P262" i="70"/>
  <c r="P261" i="70"/>
  <c r="P260" i="70"/>
  <c r="P259" i="70"/>
  <c r="P258" i="70"/>
  <c r="P257" i="70"/>
  <c r="P256" i="70"/>
  <c r="P255" i="70"/>
  <c r="P254" i="70"/>
  <c r="P253" i="70"/>
  <c r="P252" i="70"/>
  <c r="P251" i="70"/>
  <c r="P250" i="70"/>
  <c r="P249" i="70"/>
  <c r="P248" i="70"/>
  <c r="P247" i="70"/>
  <c r="P246" i="70"/>
  <c r="P165" i="49" s="1"/>
  <c r="P245" i="70"/>
  <c r="P159" i="49" s="1"/>
  <c r="P244" i="70"/>
  <c r="P243" i="70"/>
  <c r="P242" i="70"/>
  <c r="P241" i="70"/>
  <c r="P240" i="70"/>
  <c r="P239" i="70"/>
  <c r="P238" i="70"/>
  <c r="P153" i="49" s="1"/>
  <c r="P237" i="70"/>
  <c r="P236" i="70"/>
  <c r="P235" i="70"/>
  <c r="P234" i="70"/>
  <c r="P233" i="70"/>
  <c r="P232" i="70"/>
  <c r="P231" i="70"/>
  <c r="P230" i="70"/>
  <c r="P229" i="70"/>
  <c r="P228" i="70"/>
  <c r="P227" i="70"/>
  <c r="P226" i="70"/>
  <c r="P147" i="49" s="1"/>
  <c r="P225" i="70"/>
  <c r="P141" i="49" s="1"/>
  <c r="P224" i="70"/>
  <c r="P223" i="70"/>
  <c r="P222" i="70"/>
  <c r="P221" i="70"/>
  <c r="P220" i="70"/>
  <c r="P219" i="70"/>
  <c r="P218" i="70"/>
  <c r="P217" i="70"/>
  <c r="P216" i="70"/>
  <c r="P135" i="49" s="1"/>
  <c r="P215" i="70"/>
  <c r="P214" i="70"/>
  <c r="P213" i="70"/>
  <c r="P212" i="70"/>
  <c r="P211" i="70"/>
  <c r="P210" i="70"/>
  <c r="P209" i="70"/>
  <c r="P208" i="70"/>
  <c r="P129" i="49" s="1"/>
  <c r="P207" i="70"/>
  <c r="P206" i="70"/>
  <c r="P205" i="70"/>
  <c r="P204" i="70"/>
  <c r="P203" i="70"/>
  <c r="P202" i="70"/>
  <c r="P201" i="70"/>
  <c r="P200" i="70"/>
  <c r="P199" i="70"/>
  <c r="P198" i="70"/>
  <c r="P123" i="49" s="1"/>
  <c r="P197" i="70"/>
  <c r="P196" i="70"/>
  <c r="P195" i="70"/>
  <c r="P194" i="70"/>
  <c r="P193" i="70"/>
  <c r="P192" i="70"/>
  <c r="P191" i="70"/>
  <c r="P190" i="70"/>
  <c r="P189" i="70"/>
  <c r="P188" i="70"/>
  <c r="P187" i="70"/>
  <c r="P186" i="70"/>
  <c r="P185" i="70"/>
  <c r="P184" i="70"/>
  <c r="P183" i="70"/>
  <c r="P182" i="70"/>
  <c r="P181" i="70"/>
  <c r="P180" i="70"/>
  <c r="P179" i="70"/>
  <c r="P178" i="70"/>
  <c r="P177" i="70"/>
  <c r="P176" i="70"/>
  <c r="P175" i="70"/>
  <c r="P174" i="70"/>
  <c r="P173" i="70"/>
  <c r="P117" i="49" s="1"/>
  <c r="P172" i="70"/>
  <c r="P171" i="70"/>
  <c r="P170" i="70"/>
  <c r="P169" i="70"/>
  <c r="P168" i="70"/>
  <c r="P167" i="70"/>
  <c r="P166" i="70"/>
  <c r="P165" i="70"/>
  <c r="P164" i="70"/>
  <c r="P163" i="70"/>
  <c r="P162" i="70"/>
  <c r="P161" i="70"/>
  <c r="P160" i="70"/>
  <c r="P111" i="49" s="1"/>
  <c r="P159" i="70"/>
  <c r="P158" i="70"/>
  <c r="P157" i="70"/>
  <c r="P156" i="70"/>
  <c r="P155" i="70"/>
  <c r="P154" i="70"/>
  <c r="P153" i="70"/>
  <c r="P152" i="70"/>
  <c r="P151" i="70"/>
  <c r="P150" i="70"/>
  <c r="P149" i="70"/>
  <c r="P148" i="70"/>
  <c r="P105" i="49" s="1"/>
  <c r="P147" i="70"/>
  <c r="P146" i="70"/>
  <c r="P145" i="70"/>
  <c r="P144" i="70"/>
  <c r="P143" i="70"/>
  <c r="P142" i="70"/>
  <c r="P141" i="70"/>
  <c r="P140" i="70"/>
  <c r="P139" i="70"/>
  <c r="P138" i="70"/>
  <c r="P137" i="70"/>
  <c r="P136" i="70"/>
  <c r="P99" i="49" s="1"/>
  <c r="P135" i="70"/>
  <c r="P134" i="70"/>
  <c r="P133" i="70"/>
  <c r="P132" i="70"/>
  <c r="P131" i="70"/>
  <c r="P130" i="70"/>
  <c r="P129" i="70"/>
  <c r="P93" i="49" s="1"/>
  <c r="P128" i="70"/>
  <c r="P127" i="70"/>
  <c r="P87" i="49" s="1"/>
  <c r="P126" i="70"/>
  <c r="P125" i="70"/>
  <c r="P124" i="70"/>
  <c r="P81" i="49" s="1"/>
  <c r="P123" i="70"/>
  <c r="P122" i="70"/>
  <c r="P121" i="70"/>
  <c r="P120" i="70"/>
  <c r="P75" i="49" s="1"/>
  <c r="P119" i="70"/>
  <c r="P118" i="70"/>
  <c r="P117" i="70"/>
  <c r="P116" i="70"/>
  <c r="P115" i="70"/>
  <c r="P114" i="70"/>
  <c r="P113" i="70"/>
  <c r="P112" i="70"/>
  <c r="P111" i="70"/>
  <c r="P110" i="70"/>
  <c r="P109" i="70"/>
  <c r="P108" i="70"/>
  <c r="P107" i="70"/>
  <c r="P106" i="70"/>
  <c r="P105" i="70"/>
  <c r="P104" i="70"/>
  <c r="P103" i="70"/>
  <c r="P69" i="49" s="1"/>
  <c r="P102" i="70"/>
  <c r="P101" i="70"/>
  <c r="P100" i="70"/>
  <c r="P99" i="70"/>
  <c r="P98" i="70"/>
  <c r="P97" i="70"/>
  <c r="P96" i="70"/>
  <c r="P63" i="49" s="1"/>
  <c r="P95" i="70"/>
  <c r="P94" i="70"/>
  <c r="P93" i="70"/>
  <c r="P92" i="70"/>
  <c r="P91" i="70"/>
  <c r="P90" i="70"/>
  <c r="P89" i="70"/>
  <c r="P88" i="70"/>
  <c r="P87" i="70"/>
  <c r="P86" i="70"/>
  <c r="P85" i="70"/>
  <c r="P84" i="70"/>
  <c r="P83" i="70"/>
  <c r="P82" i="70"/>
  <c r="P81" i="70"/>
  <c r="P80" i="70"/>
  <c r="P79" i="70"/>
  <c r="P78" i="70"/>
  <c r="P77" i="70"/>
  <c r="P76" i="70"/>
  <c r="P75" i="70"/>
  <c r="P74" i="70"/>
  <c r="P73" i="70"/>
  <c r="P72" i="70"/>
  <c r="P71" i="70"/>
  <c r="P70" i="70"/>
  <c r="P69" i="70"/>
  <c r="P68" i="70"/>
  <c r="P67" i="70"/>
  <c r="P66" i="70"/>
  <c r="P65" i="70"/>
  <c r="P57" i="49" s="1"/>
  <c r="P64" i="70"/>
  <c r="P63" i="70"/>
  <c r="P51" i="49" s="1"/>
  <c r="P62" i="70"/>
  <c r="P61" i="70"/>
  <c r="P60" i="70"/>
  <c r="P59" i="70"/>
  <c r="K59" i="70"/>
  <c r="P58" i="70"/>
  <c r="P45" i="49" s="1"/>
  <c r="P57" i="70"/>
  <c r="P56" i="70"/>
  <c r="P55" i="70"/>
  <c r="P54" i="70"/>
  <c r="P53" i="70"/>
  <c r="P52" i="70"/>
  <c r="P51" i="70"/>
  <c r="P50" i="70"/>
  <c r="P49" i="70"/>
  <c r="P39" i="49" s="1"/>
  <c r="P48" i="70"/>
  <c r="P47" i="70"/>
  <c r="P46" i="70"/>
  <c r="P45" i="70"/>
  <c r="P44" i="70"/>
  <c r="P43" i="70"/>
  <c r="P42" i="70"/>
  <c r="P41" i="70"/>
  <c r="P40" i="70"/>
  <c r="P33" i="49" s="1"/>
  <c r="P39" i="70"/>
  <c r="P38" i="70"/>
  <c r="P37" i="70"/>
  <c r="P36" i="70"/>
  <c r="P35" i="70"/>
  <c r="P34" i="70"/>
  <c r="P33" i="70"/>
  <c r="P27" i="49" s="1"/>
  <c r="P32" i="70"/>
  <c r="P21" i="49" s="1"/>
  <c r="P31" i="70"/>
  <c r="P30" i="70"/>
  <c r="P29" i="70"/>
  <c r="P28" i="70"/>
  <c r="P27" i="70"/>
  <c r="P26" i="70"/>
  <c r="P25" i="70"/>
  <c r="P24" i="70"/>
  <c r="P23" i="70"/>
  <c r="P22" i="70"/>
  <c r="P21" i="70"/>
  <c r="M7" i="70"/>
  <c r="K7" i="70"/>
  <c r="H7" i="70"/>
  <c r="M4" i="70"/>
  <c r="K4" i="70"/>
  <c r="H4" i="70"/>
  <c r="S265" i="67"/>
  <c r="S266" i="67" s="1"/>
  <c r="R265" i="67"/>
  <c r="R266" i="67" s="1"/>
  <c r="Q265" i="67"/>
  <c r="Q266" i="67" s="1"/>
  <c r="O265" i="67"/>
  <c r="O266" i="67" s="1"/>
  <c r="I265" i="67"/>
  <c r="I266" i="67" s="1"/>
  <c r="P264" i="67"/>
  <c r="P172" i="48" s="1"/>
  <c r="K264" i="67"/>
  <c r="K172" i="48" s="1"/>
  <c r="H264" i="67"/>
  <c r="H172" i="48" s="1"/>
  <c r="P263" i="67"/>
  <c r="P262" i="67"/>
  <c r="P261" i="67"/>
  <c r="P260" i="67"/>
  <c r="P259" i="67"/>
  <c r="P258" i="67"/>
  <c r="P257" i="67"/>
  <c r="P256" i="67"/>
  <c r="P255" i="67"/>
  <c r="P254" i="67"/>
  <c r="P253" i="67"/>
  <c r="P252" i="67"/>
  <c r="P251" i="67"/>
  <c r="P250" i="67"/>
  <c r="P249" i="67"/>
  <c r="P248" i="67"/>
  <c r="P247" i="67"/>
  <c r="P246" i="67"/>
  <c r="P165" i="48" s="1"/>
  <c r="P245" i="67"/>
  <c r="P159" i="48" s="1"/>
  <c r="P244" i="67"/>
  <c r="P243" i="67"/>
  <c r="P242" i="67"/>
  <c r="P241" i="67"/>
  <c r="P240" i="67"/>
  <c r="P239" i="67"/>
  <c r="P238" i="67"/>
  <c r="P153" i="48" s="1"/>
  <c r="P237" i="67"/>
  <c r="P236" i="67"/>
  <c r="P235" i="67"/>
  <c r="P234" i="67"/>
  <c r="P233" i="67"/>
  <c r="P232" i="67"/>
  <c r="P231" i="67"/>
  <c r="P230" i="67"/>
  <c r="P229" i="67"/>
  <c r="P228" i="67"/>
  <c r="P227" i="67"/>
  <c r="P226" i="67"/>
  <c r="P147" i="48" s="1"/>
  <c r="P225" i="67"/>
  <c r="P141" i="48" s="1"/>
  <c r="P224" i="67"/>
  <c r="P223" i="67"/>
  <c r="P222" i="67"/>
  <c r="P221" i="67"/>
  <c r="P220" i="67"/>
  <c r="P219" i="67"/>
  <c r="P218" i="67"/>
  <c r="P217" i="67"/>
  <c r="P216" i="67"/>
  <c r="P135" i="48" s="1"/>
  <c r="P215" i="67"/>
  <c r="P214" i="67"/>
  <c r="P213" i="67"/>
  <c r="P212" i="67"/>
  <c r="P211" i="67"/>
  <c r="P210" i="67"/>
  <c r="P209" i="67"/>
  <c r="P208" i="67"/>
  <c r="P129" i="48" s="1"/>
  <c r="P207" i="67"/>
  <c r="P206" i="67"/>
  <c r="P205" i="67"/>
  <c r="P204" i="67"/>
  <c r="P203" i="67"/>
  <c r="P202" i="67"/>
  <c r="P201" i="67"/>
  <c r="P200" i="67"/>
  <c r="P199" i="67"/>
  <c r="P198" i="67"/>
  <c r="P123" i="48" s="1"/>
  <c r="P197" i="67"/>
  <c r="P196" i="67"/>
  <c r="P195" i="67"/>
  <c r="P194" i="67"/>
  <c r="P193" i="67"/>
  <c r="P192" i="67"/>
  <c r="P191" i="67"/>
  <c r="P190" i="67"/>
  <c r="P189" i="67"/>
  <c r="P188" i="67"/>
  <c r="P187" i="67"/>
  <c r="P186" i="67"/>
  <c r="P185" i="67"/>
  <c r="P184" i="67"/>
  <c r="P183" i="67"/>
  <c r="P182" i="67"/>
  <c r="P181" i="67"/>
  <c r="P180" i="67"/>
  <c r="P179" i="67"/>
  <c r="P178" i="67"/>
  <c r="P177" i="67"/>
  <c r="P176" i="67"/>
  <c r="P175" i="67"/>
  <c r="P174" i="67"/>
  <c r="P173" i="67"/>
  <c r="P117" i="48" s="1"/>
  <c r="P172" i="67"/>
  <c r="P171" i="67"/>
  <c r="P170" i="67"/>
  <c r="P169" i="67"/>
  <c r="P168" i="67"/>
  <c r="P167" i="67"/>
  <c r="P166" i="67"/>
  <c r="P165" i="67"/>
  <c r="P164" i="67"/>
  <c r="P163" i="67"/>
  <c r="P162" i="67"/>
  <c r="P161" i="67"/>
  <c r="P160" i="67"/>
  <c r="P111" i="48" s="1"/>
  <c r="P159" i="67"/>
  <c r="P158" i="67"/>
  <c r="P157" i="67"/>
  <c r="P156" i="67"/>
  <c r="P155" i="67"/>
  <c r="P154" i="67"/>
  <c r="P153" i="67"/>
  <c r="P152" i="67"/>
  <c r="P151" i="67"/>
  <c r="P150" i="67"/>
  <c r="P149" i="67"/>
  <c r="P148" i="67"/>
  <c r="P105" i="48" s="1"/>
  <c r="P147" i="67"/>
  <c r="P146" i="67"/>
  <c r="P145" i="67"/>
  <c r="P144" i="67"/>
  <c r="P143" i="67"/>
  <c r="P142" i="67"/>
  <c r="P141" i="67"/>
  <c r="P140" i="67"/>
  <c r="P139" i="67"/>
  <c r="P138" i="67"/>
  <c r="P137" i="67"/>
  <c r="P136" i="67"/>
  <c r="P99" i="48" s="1"/>
  <c r="P135" i="67"/>
  <c r="P134" i="67"/>
  <c r="P133" i="67"/>
  <c r="P132" i="67"/>
  <c r="P131" i="67"/>
  <c r="P130" i="67"/>
  <c r="P129" i="67"/>
  <c r="P93" i="48" s="1"/>
  <c r="P128" i="67"/>
  <c r="P127" i="67"/>
  <c r="P87" i="48" s="1"/>
  <c r="P126" i="67"/>
  <c r="P125" i="67"/>
  <c r="P124" i="67"/>
  <c r="P81" i="48" s="1"/>
  <c r="P123" i="67"/>
  <c r="P122" i="67"/>
  <c r="P121" i="67"/>
  <c r="P120" i="67"/>
  <c r="P75" i="48" s="1"/>
  <c r="P119" i="67"/>
  <c r="P118" i="67"/>
  <c r="P117" i="67"/>
  <c r="P116" i="67"/>
  <c r="P115" i="67"/>
  <c r="P114" i="67"/>
  <c r="P113" i="67"/>
  <c r="P112" i="67"/>
  <c r="P111" i="67"/>
  <c r="P110" i="67"/>
  <c r="P109" i="67"/>
  <c r="P108" i="67"/>
  <c r="P107" i="67"/>
  <c r="P106" i="67"/>
  <c r="P105" i="67"/>
  <c r="P104" i="67"/>
  <c r="P103" i="67"/>
  <c r="P69" i="48" s="1"/>
  <c r="P102" i="67"/>
  <c r="P101" i="67"/>
  <c r="P100" i="67"/>
  <c r="P99" i="67"/>
  <c r="P98" i="67"/>
  <c r="P97" i="67"/>
  <c r="P96" i="67"/>
  <c r="P63" i="48" s="1"/>
  <c r="P95" i="67"/>
  <c r="P94" i="67"/>
  <c r="P93" i="67"/>
  <c r="P92" i="67"/>
  <c r="P91" i="67"/>
  <c r="P90" i="67"/>
  <c r="P89" i="67"/>
  <c r="P88" i="67"/>
  <c r="P87" i="67"/>
  <c r="P86" i="67"/>
  <c r="P85" i="67"/>
  <c r="P84" i="67"/>
  <c r="P83" i="67"/>
  <c r="P82" i="67"/>
  <c r="P81" i="67"/>
  <c r="P80" i="67"/>
  <c r="P79" i="67"/>
  <c r="P78" i="67"/>
  <c r="P77" i="67"/>
  <c r="P76" i="67"/>
  <c r="P75" i="67"/>
  <c r="P74" i="67"/>
  <c r="P73" i="67"/>
  <c r="P72" i="67"/>
  <c r="P71" i="67"/>
  <c r="P70" i="67"/>
  <c r="P69" i="67"/>
  <c r="P68" i="67"/>
  <c r="P67" i="67"/>
  <c r="P66" i="67"/>
  <c r="P65" i="67"/>
  <c r="P57" i="48" s="1"/>
  <c r="P64" i="67"/>
  <c r="P63" i="67"/>
  <c r="P51" i="48" s="1"/>
  <c r="P62" i="67"/>
  <c r="P61" i="67"/>
  <c r="P60" i="67"/>
  <c r="P59" i="67"/>
  <c r="K59" i="67"/>
  <c r="H59" i="67"/>
  <c r="P58" i="67"/>
  <c r="P45" i="48" s="1"/>
  <c r="P57" i="67"/>
  <c r="P56" i="67"/>
  <c r="P55" i="67"/>
  <c r="P54" i="67"/>
  <c r="P53" i="67"/>
  <c r="P52" i="67"/>
  <c r="P51" i="67"/>
  <c r="P50" i="67"/>
  <c r="P49" i="67"/>
  <c r="P39" i="48" s="1"/>
  <c r="P48" i="67"/>
  <c r="P47" i="67"/>
  <c r="P46" i="67"/>
  <c r="P45" i="67"/>
  <c r="P44" i="67"/>
  <c r="P43" i="67"/>
  <c r="P42" i="67"/>
  <c r="P41" i="67"/>
  <c r="P40" i="67"/>
  <c r="P33" i="48" s="1"/>
  <c r="P39" i="67"/>
  <c r="P38" i="67"/>
  <c r="P37" i="67"/>
  <c r="P36" i="67"/>
  <c r="P35" i="67"/>
  <c r="P34" i="67"/>
  <c r="P33" i="67"/>
  <c r="P27" i="48" s="1"/>
  <c r="P32" i="67"/>
  <c r="P21" i="48" s="1"/>
  <c r="P31" i="67"/>
  <c r="P30" i="67"/>
  <c r="P29" i="67"/>
  <c r="P28" i="67"/>
  <c r="P27" i="67"/>
  <c r="P26" i="67"/>
  <c r="P25" i="67"/>
  <c r="P24" i="67"/>
  <c r="P23" i="67"/>
  <c r="P22" i="67"/>
  <c r="P21" i="67"/>
  <c r="M7" i="67"/>
  <c r="K7" i="67"/>
  <c r="H7" i="67"/>
  <c r="M4" i="67"/>
  <c r="K4" i="67"/>
  <c r="H4" i="67"/>
  <c r="S265" i="68"/>
  <c r="S266" i="68" s="1"/>
  <c r="R265" i="68"/>
  <c r="R266" i="68" s="1"/>
  <c r="Q265" i="68"/>
  <c r="Q266" i="68" s="1"/>
  <c r="O265" i="68"/>
  <c r="O266" i="68" s="1"/>
  <c r="M265" i="68"/>
  <c r="M266" i="68" s="1"/>
  <c r="I265" i="68"/>
  <c r="I266" i="68" s="1"/>
  <c r="P264" i="68"/>
  <c r="P172" i="34" s="1"/>
  <c r="K264" i="68"/>
  <c r="K172" i="34" s="1"/>
  <c r="Z263" i="68"/>
  <c r="P263" i="68"/>
  <c r="P262" i="68"/>
  <c r="P261" i="68"/>
  <c r="P260" i="68"/>
  <c r="P259" i="68"/>
  <c r="P258" i="68"/>
  <c r="P257" i="68"/>
  <c r="P256" i="68"/>
  <c r="P255" i="68"/>
  <c r="P254" i="68"/>
  <c r="P253" i="68"/>
  <c r="P252" i="68"/>
  <c r="P251" i="68"/>
  <c r="P250" i="68"/>
  <c r="P249" i="68"/>
  <c r="P248" i="68"/>
  <c r="P247" i="68"/>
  <c r="P246" i="68"/>
  <c r="P165" i="34" s="1"/>
  <c r="P245" i="68"/>
  <c r="P159" i="34" s="1"/>
  <c r="P244" i="68"/>
  <c r="P243" i="68"/>
  <c r="P242" i="68"/>
  <c r="P241" i="68"/>
  <c r="P240" i="68"/>
  <c r="P239" i="68"/>
  <c r="P238" i="68"/>
  <c r="P153" i="34" s="1"/>
  <c r="P237" i="68"/>
  <c r="P236" i="68"/>
  <c r="P235" i="68"/>
  <c r="P234" i="68"/>
  <c r="P233" i="68"/>
  <c r="P232" i="68"/>
  <c r="P231" i="68"/>
  <c r="P230" i="68"/>
  <c r="P229" i="68"/>
  <c r="P228" i="68"/>
  <c r="P227" i="68"/>
  <c r="P226" i="68"/>
  <c r="P147" i="34" s="1"/>
  <c r="P225" i="68"/>
  <c r="P141" i="34" s="1"/>
  <c r="P224" i="68"/>
  <c r="P223" i="68"/>
  <c r="P222" i="68"/>
  <c r="P221" i="68"/>
  <c r="P220" i="68"/>
  <c r="P219" i="68"/>
  <c r="P218" i="68"/>
  <c r="P217" i="68"/>
  <c r="P216" i="68"/>
  <c r="P135" i="34" s="1"/>
  <c r="P215" i="68"/>
  <c r="P214" i="68"/>
  <c r="P213" i="68"/>
  <c r="P212" i="68"/>
  <c r="P211" i="68"/>
  <c r="P210" i="68"/>
  <c r="P209" i="68"/>
  <c r="P208" i="68"/>
  <c r="P129" i="34" s="1"/>
  <c r="P207" i="68"/>
  <c r="P206" i="68"/>
  <c r="P205" i="68"/>
  <c r="P204" i="68"/>
  <c r="P203" i="68"/>
  <c r="P202" i="68"/>
  <c r="P201" i="68"/>
  <c r="P200" i="68"/>
  <c r="P199" i="68"/>
  <c r="P198" i="68"/>
  <c r="P123" i="34" s="1"/>
  <c r="P197" i="68"/>
  <c r="P196" i="68"/>
  <c r="P195" i="68"/>
  <c r="P194" i="68"/>
  <c r="P193" i="68"/>
  <c r="P192" i="68"/>
  <c r="P191" i="68"/>
  <c r="P190" i="68"/>
  <c r="P189" i="68"/>
  <c r="P188" i="68"/>
  <c r="P187" i="68"/>
  <c r="P186" i="68"/>
  <c r="P185" i="68"/>
  <c r="P184" i="68"/>
  <c r="P183" i="68"/>
  <c r="P182" i="68"/>
  <c r="P181" i="68"/>
  <c r="P180" i="68"/>
  <c r="P179" i="68"/>
  <c r="P178" i="68"/>
  <c r="P177" i="68"/>
  <c r="P176" i="68"/>
  <c r="P175" i="68"/>
  <c r="P174" i="68"/>
  <c r="P173" i="68"/>
  <c r="P117" i="34" s="1"/>
  <c r="P172" i="68"/>
  <c r="P171" i="68"/>
  <c r="P170" i="68"/>
  <c r="P169" i="68"/>
  <c r="P168" i="68"/>
  <c r="P167" i="68"/>
  <c r="P166" i="68"/>
  <c r="P165" i="68"/>
  <c r="P164" i="68"/>
  <c r="P163" i="68"/>
  <c r="P162" i="68"/>
  <c r="P161" i="68"/>
  <c r="P160" i="68"/>
  <c r="P111" i="34" s="1"/>
  <c r="P159" i="68"/>
  <c r="P158" i="68"/>
  <c r="P157" i="68"/>
  <c r="P156" i="68"/>
  <c r="P155" i="68"/>
  <c r="P154" i="68"/>
  <c r="P153" i="68"/>
  <c r="P152" i="68"/>
  <c r="P151" i="68"/>
  <c r="P150" i="68"/>
  <c r="P149" i="68"/>
  <c r="P148" i="68"/>
  <c r="P105" i="34" s="1"/>
  <c r="P147" i="68"/>
  <c r="P146" i="68"/>
  <c r="P145" i="68"/>
  <c r="P144" i="68"/>
  <c r="P143" i="68"/>
  <c r="P142" i="68"/>
  <c r="P141" i="68"/>
  <c r="P140" i="68"/>
  <c r="P139" i="68"/>
  <c r="P138" i="68"/>
  <c r="P137" i="68"/>
  <c r="P136" i="68"/>
  <c r="P99" i="34" s="1"/>
  <c r="P135" i="68"/>
  <c r="P134" i="68"/>
  <c r="P133" i="68"/>
  <c r="P132" i="68"/>
  <c r="P131" i="68"/>
  <c r="P130" i="68"/>
  <c r="P129" i="68"/>
  <c r="P93" i="34" s="1"/>
  <c r="P128" i="68"/>
  <c r="P127" i="68"/>
  <c r="P87" i="34" s="1"/>
  <c r="P126" i="68"/>
  <c r="P125" i="68"/>
  <c r="P124" i="68"/>
  <c r="P81" i="34" s="1"/>
  <c r="P123" i="68"/>
  <c r="P122" i="68"/>
  <c r="P121" i="68"/>
  <c r="P120" i="68"/>
  <c r="P75" i="34" s="1"/>
  <c r="P119" i="68"/>
  <c r="P118" i="68"/>
  <c r="P117" i="68"/>
  <c r="P116" i="68"/>
  <c r="P115" i="68"/>
  <c r="P114" i="68"/>
  <c r="P113" i="68"/>
  <c r="P112" i="68"/>
  <c r="P111" i="68"/>
  <c r="P110" i="68"/>
  <c r="P109" i="68"/>
  <c r="P108" i="68"/>
  <c r="P107" i="68"/>
  <c r="P106" i="68"/>
  <c r="P105" i="68"/>
  <c r="P104" i="68"/>
  <c r="P103" i="68"/>
  <c r="P69" i="34" s="1"/>
  <c r="P102" i="68"/>
  <c r="P101" i="68"/>
  <c r="P100" i="68"/>
  <c r="P99" i="68"/>
  <c r="P98" i="68"/>
  <c r="P97" i="68"/>
  <c r="P96" i="68"/>
  <c r="P63" i="34" s="1"/>
  <c r="P95" i="68"/>
  <c r="P94" i="68"/>
  <c r="P93" i="68"/>
  <c r="P92" i="68"/>
  <c r="P91" i="68"/>
  <c r="P90" i="68"/>
  <c r="P89" i="68"/>
  <c r="P88" i="68"/>
  <c r="P87" i="68"/>
  <c r="P86" i="68"/>
  <c r="P85" i="68"/>
  <c r="P84" i="68"/>
  <c r="P83" i="68"/>
  <c r="P82" i="68"/>
  <c r="P81" i="68"/>
  <c r="P80" i="68"/>
  <c r="P79" i="68"/>
  <c r="P78" i="68"/>
  <c r="P77" i="68"/>
  <c r="P76" i="68"/>
  <c r="P75" i="68"/>
  <c r="P74" i="68"/>
  <c r="P73" i="68"/>
  <c r="P72" i="68"/>
  <c r="P71" i="68"/>
  <c r="P70" i="68"/>
  <c r="P69" i="68"/>
  <c r="P68" i="68"/>
  <c r="P67" i="68"/>
  <c r="P66" i="68"/>
  <c r="P65" i="68"/>
  <c r="P57" i="34" s="1"/>
  <c r="P64" i="68"/>
  <c r="P63" i="68"/>
  <c r="P51" i="34" s="1"/>
  <c r="P62" i="68"/>
  <c r="P61" i="68"/>
  <c r="P60" i="68"/>
  <c r="P59" i="68"/>
  <c r="K59" i="68"/>
  <c r="P58" i="68"/>
  <c r="P45" i="34" s="1"/>
  <c r="P57" i="68"/>
  <c r="P56" i="68"/>
  <c r="P55" i="68"/>
  <c r="P54" i="68"/>
  <c r="P53" i="68"/>
  <c r="P52" i="68"/>
  <c r="P51" i="68"/>
  <c r="P50" i="68"/>
  <c r="P49" i="68"/>
  <c r="P39" i="34" s="1"/>
  <c r="P48" i="68"/>
  <c r="P47" i="68"/>
  <c r="P46" i="68"/>
  <c r="P45" i="68"/>
  <c r="P44" i="68"/>
  <c r="P43" i="68"/>
  <c r="P42" i="68"/>
  <c r="P41" i="68"/>
  <c r="P40" i="68"/>
  <c r="P33" i="34" s="1"/>
  <c r="P39" i="68"/>
  <c r="P38" i="68"/>
  <c r="P37" i="68"/>
  <c r="P36" i="68"/>
  <c r="P35" i="68"/>
  <c r="P34" i="68"/>
  <c r="P33" i="68"/>
  <c r="P27" i="34" s="1"/>
  <c r="P32" i="68"/>
  <c r="P21" i="34" s="1"/>
  <c r="P31" i="68"/>
  <c r="P30" i="68"/>
  <c r="P29" i="68"/>
  <c r="P28" i="68"/>
  <c r="P27" i="68"/>
  <c r="P26" i="68"/>
  <c r="P25" i="68"/>
  <c r="P24" i="68"/>
  <c r="P23" i="68"/>
  <c r="P22" i="68"/>
  <c r="P21" i="68"/>
  <c r="M7" i="68"/>
  <c r="K7" i="68"/>
  <c r="H7" i="68"/>
  <c r="M4" i="68"/>
  <c r="K4" i="68"/>
  <c r="H4" i="68"/>
  <c r="L30" i="64"/>
  <c r="K30" i="64"/>
  <c r="I30" i="64"/>
  <c r="J23" i="64"/>
  <c r="H23" i="64" s="1"/>
  <c r="J21" i="64"/>
  <c r="M7" i="64"/>
  <c r="K7" i="64"/>
  <c r="H7" i="64"/>
  <c r="M4" i="64"/>
  <c r="K4" i="64"/>
  <c r="H4" i="64"/>
  <c r="J264" i="69"/>
  <c r="H264" i="69" s="1"/>
  <c r="H264" i="36" s="1"/>
  <c r="Q264" i="36" s="1"/>
  <c r="J59" i="69"/>
  <c r="M7" i="69"/>
  <c r="K7" i="69"/>
  <c r="H7" i="69"/>
  <c r="M4" i="69"/>
  <c r="K4" i="69"/>
  <c r="H4" i="69"/>
  <c r="F5" i="60"/>
  <c r="J260" i="32" l="1"/>
  <c r="J256" i="32"/>
  <c r="J248" i="32"/>
  <c r="J244" i="32"/>
  <c r="J240" i="32"/>
  <c r="J236" i="32"/>
  <c r="J232" i="32"/>
  <c r="J228" i="32"/>
  <c r="J224" i="32"/>
  <c r="J216" i="32"/>
  <c r="J212" i="32"/>
  <c r="J208" i="32"/>
  <c r="H208" i="32" s="1"/>
  <c r="M208" i="32" s="1"/>
  <c r="J204" i="32"/>
  <c r="J200" i="32"/>
  <c r="J196" i="32"/>
  <c r="J192" i="32"/>
  <c r="H192" i="32" s="1"/>
  <c r="M192" i="32" s="1"/>
  <c r="J184" i="32"/>
  <c r="J180" i="32"/>
  <c r="H180" i="32" s="1"/>
  <c r="M180" i="32" s="1"/>
  <c r="N180" i="32" s="1"/>
  <c r="J176" i="32"/>
  <c r="H176" i="32" s="1"/>
  <c r="J172" i="32"/>
  <c r="H172" i="32" s="1"/>
  <c r="J168" i="32"/>
  <c r="H168" i="32" s="1"/>
  <c r="J164" i="32"/>
  <c r="H164" i="32" s="1"/>
  <c r="J160" i="32"/>
  <c r="H160" i="32" s="1"/>
  <c r="J152" i="32"/>
  <c r="J148" i="32"/>
  <c r="J144" i="32"/>
  <c r="J140" i="32"/>
  <c r="J136" i="32"/>
  <c r="H136" i="32" s="1"/>
  <c r="M136" i="32" s="1"/>
  <c r="J132" i="32"/>
  <c r="H132" i="32" s="1"/>
  <c r="J128" i="32"/>
  <c r="H128" i="32" s="1"/>
  <c r="M128" i="32" s="1"/>
  <c r="N128" i="32" s="1"/>
  <c r="J124" i="32"/>
  <c r="H124" i="32" s="1"/>
  <c r="M124" i="32" s="1"/>
  <c r="N124" i="32" s="1"/>
  <c r="J120" i="32"/>
  <c r="H120" i="32" s="1"/>
  <c r="M120" i="32" s="1"/>
  <c r="N120" i="32" s="1"/>
  <c r="J116" i="32"/>
  <c r="H116" i="32" s="1"/>
  <c r="M116" i="32" s="1"/>
  <c r="J112" i="32"/>
  <c r="H112" i="32" s="1"/>
  <c r="M112" i="32" s="1"/>
  <c r="J108" i="32"/>
  <c r="H108" i="32" s="1"/>
  <c r="M108" i="32" s="1"/>
  <c r="J100" i="32"/>
  <c r="H100" i="32" s="1"/>
  <c r="M100" i="32" s="1"/>
  <c r="N100" i="32" s="1"/>
  <c r="J96" i="32"/>
  <c r="H96" i="32" s="1"/>
  <c r="M96" i="32" s="1"/>
  <c r="O96" i="32" s="1"/>
  <c r="J92" i="32"/>
  <c r="H92" i="32" s="1"/>
  <c r="M92" i="32" s="1"/>
  <c r="J88" i="32"/>
  <c r="H88" i="32" s="1"/>
  <c r="M88" i="32" s="1"/>
  <c r="J84" i="32"/>
  <c r="H84" i="32" s="1"/>
  <c r="M84" i="32" s="1"/>
  <c r="O84" i="32" s="1"/>
  <c r="J76" i="32"/>
  <c r="H76" i="32" s="1"/>
  <c r="M76" i="32" s="1"/>
  <c r="J72" i="32"/>
  <c r="H72" i="32" s="1"/>
  <c r="M72" i="32" s="1"/>
  <c r="J68" i="32"/>
  <c r="H68" i="32" s="1"/>
  <c r="J64" i="32"/>
  <c r="H64" i="32" s="1"/>
  <c r="J56" i="32"/>
  <c r="H56" i="32" s="1"/>
  <c r="M56" i="32" s="1"/>
  <c r="J52" i="32"/>
  <c r="H52" i="32" s="1"/>
  <c r="M52" i="32" s="1"/>
  <c r="O52" i="32" s="1"/>
  <c r="J48" i="32"/>
  <c r="H48" i="32" s="1"/>
  <c r="M48" i="32" s="1"/>
  <c r="J44" i="32"/>
  <c r="H44" i="32" s="1"/>
  <c r="J40" i="32"/>
  <c r="H40" i="32" s="1"/>
  <c r="J36" i="32"/>
  <c r="H36" i="32" s="1"/>
  <c r="M36" i="32" s="1"/>
  <c r="O36" i="32" s="1"/>
  <c r="J32" i="32"/>
  <c r="H32" i="32" s="1"/>
  <c r="M32" i="32" s="1"/>
  <c r="J24" i="32"/>
  <c r="H24" i="32" s="1"/>
  <c r="J259" i="32"/>
  <c r="H259" i="32" s="1"/>
  <c r="M259" i="32" s="1"/>
  <c r="J255" i="32"/>
  <c r="H255" i="32" s="1"/>
  <c r="J251" i="32"/>
  <c r="H251" i="32" s="1"/>
  <c r="M251" i="32" s="1"/>
  <c r="J247" i="32"/>
  <c r="H247" i="32" s="1"/>
  <c r="M247" i="32" s="1"/>
  <c r="N247" i="32" s="1"/>
  <c r="J243" i="32"/>
  <c r="H243" i="32" s="1"/>
  <c r="M243" i="32" s="1"/>
  <c r="N243" i="32" s="1"/>
  <c r="J239" i="32"/>
  <c r="H239" i="32" s="1"/>
  <c r="M239" i="32" s="1"/>
  <c r="N239" i="32" s="1"/>
  <c r="J235" i="32"/>
  <c r="H235" i="32" s="1"/>
  <c r="M235" i="32" s="1"/>
  <c r="N235" i="32" s="1"/>
  <c r="J227" i="32"/>
  <c r="H227" i="32" s="1"/>
  <c r="M227" i="32" s="1"/>
  <c r="N227" i="32" s="1"/>
  <c r="J223" i="32"/>
  <c r="H223" i="32" s="1"/>
  <c r="M223" i="32" s="1"/>
  <c r="J219" i="32"/>
  <c r="H219" i="32" s="1"/>
  <c r="M219" i="32" s="1"/>
  <c r="J215" i="32"/>
  <c r="H215" i="32" s="1"/>
  <c r="M215" i="32" s="1"/>
  <c r="J211" i="32"/>
  <c r="H211" i="32" s="1"/>
  <c r="J207" i="32"/>
  <c r="H207" i="32" s="1"/>
  <c r="M207" i="32" s="1"/>
  <c r="J203" i="32"/>
  <c r="H203" i="32" s="1"/>
  <c r="M203" i="32" s="1"/>
  <c r="J195" i="32"/>
  <c r="H195" i="32" s="1"/>
  <c r="M195" i="32" s="1"/>
  <c r="J191" i="32"/>
  <c r="H191" i="32" s="1"/>
  <c r="M191" i="32" s="1"/>
  <c r="N191" i="32" s="1"/>
  <c r="J187" i="32"/>
  <c r="H187" i="32" s="1"/>
  <c r="M187" i="32" s="1"/>
  <c r="J183" i="32"/>
  <c r="H183" i="32" s="1"/>
  <c r="M183" i="32" s="1"/>
  <c r="J179" i="32"/>
  <c r="H179" i="32" s="1"/>
  <c r="J175" i="32"/>
  <c r="H175" i="32" s="1"/>
  <c r="M175" i="32" s="1"/>
  <c r="J171" i="32"/>
  <c r="J163" i="32"/>
  <c r="J159" i="32"/>
  <c r="J155" i="32"/>
  <c r="H155" i="32" s="1"/>
  <c r="M155" i="32" s="1"/>
  <c r="J147" i="32"/>
  <c r="J143" i="32"/>
  <c r="J139" i="32"/>
  <c r="J127" i="32"/>
  <c r="J123" i="32"/>
  <c r="J119" i="32"/>
  <c r="H119" i="32" s="1"/>
  <c r="J111" i="32"/>
  <c r="H111" i="32" s="1"/>
  <c r="J107" i="32"/>
  <c r="H107" i="32" s="1"/>
  <c r="M107" i="32" s="1"/>
  <c r="N107" i="32" s="1"/>
  <c r="J103" i="32"/>
  <c r="H103" i="32" s="1"/>
  <c r="M103" i="32" s="1"/>
  <c r="J91" i="32"/>
  <c r="H91" i="32" s="1"/>
  <c r="J87" i="32"/>
  <c r="H87" i="32" s="1"/>
  <c r="J83" i="32"/>
  <c r="H83" i="32" s="1"/>
  <c r="J79" i="32"/>
  <c r="H79" i="32" s="1"/>
  <c r="J71" i="32"/>
  <c r="H71" i="32" s="1"/>
  <c r="J67" i="32"/>
  <c r="H67" i="32" s="1"/>
  <c r="J63" i="32"/>
  <c r="H63" i="32" s="1"/>
  <c r="J59" i="32"/>
  <c r="H59" i="32" s="1"/>
  <c r="J55" i="32"/>
  <c r="H55" i="32" s="1"/>
  <c r="J43" i="32"/>
  <c r="H43" i="32" s="1"/>
  <c r="J39" i="32"/>
  <c r="H39" i="32" s="1"/>
  <c r="J35" i="32"/>
  <c r="J31" i="32"/>
  <c r="H31" i="32" s="1"/>
  <c r="J27" i="32"/>
  <c r="H27" i="32" s="1"/>
  <c r="K265" i="32"/>
  <c r="K266" i="32" s="1"/>
  <c r="J21" i="32"/>
  <c r="J265" i="68"/>
  <c r="J266" i="68" s="1"/>
  <c r="J265" i="70"/>
  <c r="J266" i="70" s="1"/>
  <c r="J265" i="61"/>
  <c r="J266" i="61" s="1"/>
  <c r="I265" i="32"/>
  <c r="I266" i="32" s="1"/>
  <c r="N265" i="61"/>
  <c r="N266" i="61" s="1"/>
  <c r="N265" i="68"/>
  <c r="N266" i="68" s="1"/>
  <c r="J265" i="67"/>
  <c r="J266" i="67" s="1"/>
  <c r="J265" i="65"/>
  <c r="J266" i="65" s="1"/>
  <c r="J253" i="32"/>
  <c r="H253" i="32" s="1"/>
  <c r="J241" i="32"/>
  <c r="J233" i="32"/>
  <c r="H233" i="32" s="1"/>
  <c r="M233" i="32" s="1"/>
  <c r="J197" i="32"/>
  <c r="J177" i="32"/>
  <c r="H177" i="32" s="1"/>
  <c r="M177" i="32" s="1"/>
  <c r="O177" i="32" s="1"/>
  <c r="J173" i="32"/>
  <c r="J157" i="32"/>
  <c r="H157" i="32" s="1"/>
  <c r="M157" i="32" s="1"/>
  <c r="O157" i="32" s="1"/>
  <c r="J129" i="32"/>
  <c r="J105" i="32"/>
  <c r="H105" i="32" s="1"/>
  <c r="J97" i="32"/>
  <c r="J85" i="32"/>
  <c r="H85" i="32" s="1"/>
  <c r="M85" i="32" s="1"/>
  <c r="J69" i="32"/>
  <c r="J33" i="32"/>
  <c r="L265" i="32"/>
  <c r="L266" i="32" s="1"/>
  <c r="N265" i="67"/>
  <c r="N266" i="67" s="1"/>
  <c r="J27" i="64"/>
  <c r="Q264" i="41"/>
  <c r="Q264" i="40"/>
  <c r="S264" i="40" s="1"/>
  <c r="T59" i="65"/>
  <c r="V59" i="65" s="1"/>
  <c r="J24" i="64"/>
  <c r="H24" i="64" s="1"/>
  <c r="M24" i="64" s="1"/>
  <c r="H27" i="64"/>
  <c r="H28" i="64"/>
  <c r="M28" i="64" s="1"/>
  <c r="N28" i="64" s="1"/>
  <c r="H26" i="64"/>
  <c r="M26" i="64" s="1"/>
  <c r="N26" i="64" s="1"/>
  <c r="K31" i="64"/>
  <c r="I31" i="64"/>
  <c r="T172" i="50"/>
  <c r="W172" i="50" s="1"/>
  <c r="M173" i="50"/>
  <c r="M165" i="48"/>
  <c r="M173" i="48" s="1"/>
  <c r="M174" i="48" s="1"/>
  <c r="M265" i="67"/>
  <c r="M266" i="67" s="1"/>
  <c r="J261" i="32"/>
  <c r="J257" i="32"/>
  <c r="H257" i="32" s="1"/>
  <c r="M257" i="32" s="1"/>
  <c r="J249" i="32"/>
  <c r="H249" i="32" s="1"/>
  <c r="M249" i="32" s="1"/>
  <c r="N249" i="32" s="1"/>
  <c r="J245" i="32"/>
  <c r="H245" i="32" s="1"/>
  <c r="M245" i="32" s="1"/>
  <c r="J237" i="32"/>
  <c r="J229" i="32"/>
  <c r="H229" i="32" s="1"/>
  <c r="M229" i="32" s="1"/>
  <c r="N229" i="32" s="1"/>
  <c r="J225" i="32"/>
  <c r="H225" i="32" s="1"/>
  <c r="M225" i="32" s="1"/>
  <c r="J221" i="32"/>
  <c r="J217" i="32"/>
  <c r="J209" i="32"/>
  <c r="H209" i="32" s="1"/>
  <c r="M209" i="32" s="1"/>
  <c r="O209" i="32" s="1"/>
  <c r="J205" i="32"/>
  <c r="J201" i="32"/>
  <c r="H201" i="32" s="1"/>
  <c r="M201" i="32" s="1"/>
  <c r="J193" i="32"/>
  <c r="H193" i="32" s="1"/>
  <c r="M193" i="32" s="1"/>
  <c r="J189" i="32"/>
  <c r="H189" i="32" s="1"/>
  <c r="M189" i="32" s="1"/>
  <c r="J185" i="32"/>
  <c r="J181" i="32"/>
  <c r="H181" i="32" s="1"/>
  <c r="N181" i="32" s="1"/>
  <c r="J169" i="32"/>
  <c r="J165" i="32"/>
  <c r="H165" i="32" s="1"/>
  <c r="M165" i="32" s="1"/>
  <c r="N165" i="32" s="1"/>
  <c r="J161" i="32"/>
  <c r="J153" i="32"/>
  <c r="J149" i="32"/>
  <c r="H149" i="32" s="1"/>
  <c r="J145" i="32"/>
  <c r="H145" i="32" s="1"/>
  <c r="M145" i="32" s="1"/>
  <c r="J141" i="32"/>
  <c r="J137" i="32"/>
  <c r="J133" i="32"/>
  <c r="J121" i="32"/>
  <c r="H121" i="32" s="1"/>
  <c r="M121" i="32" s="1"/>
  <c r="J117" i="32"/>
  <c r="J113" i="32"/>
  <c r="J109" i="32"/>
  <c r="J101" i="32"/>
  <c r="H101" i="32" s="1"/>
  <c r="M101" i="32" s="1"/>
  <c r="J93" i="32"/>
  <c r="H93" i="32" s="1"/>
  <c r="J89" i="32"/>
  <c r="H89" i="32" s="1"/>
  <c r="M89" i="32" s="1"/>
  <c r="O89" i="32" s="1"/>
  <c r="J81" i="32"/>
  <c r="J77" i="32"/>
  <c r="H77" i="32" s="1"/>
  <c r="J73" i="32"/>
  <c r="H73" i="32" s="1"/>
  <c r="M73" i="32" s="1"/>
  <c r="J65" i="32"/>
  <c r="H65" i="32" s="1"/>
  <c r="M65" i="32" s="1"/>
  <c r="O65" i="32" s="1"/>
  <c r="J61" i="32"/>
  <c r="J57" i="32"/>
  <c r="J53" i="32"/>
  <c r="J49" i="32"/>
  <c r="J41" i="32"/>
  <c r="J37" i="32"/>
  <c r="H37" i="32" s="1"/>
  <c r="J29" i="32"/>
  <c r="M132" i="32"/>
  <c r="N132" i="32" s="1"/>
  <c r="M40" i="32"/>
  <c r="O40" i="32" s="1"/>
  <c r="M64" i="32"/>
  <c r="O64" i="32" s="1"/>
  <c r="M102" i="32"/>
  <c r="O102" i="32" s="1"/>
  <c r="M68" i="32"/>
  <c r="O68" i="32" s="1"/>
  <c r="M115" i="32"/>
  <c r="N115" i="32" s="1"/>
  <c r="M119" i="32"/>
  <c r="O119" i="32" s="1"/>
  <c r="M28" i="32"/>
  <c r="O28" i="32" s="1"/>
  <c r="M80" i="32"/>
  <c r="O80" i="32" s="1"/>
  <c r="M99" i="32"/>
  <c r="O99" i="32" s="1"/>
  <c r="M118" i="32"/>
  <c r="O118" i="32" s="1"/>
  <c r="M255" i="32"/>
  <c r="O255" i="32" s="1"/>
  <c r="H261" i="32"/>
  <c r="M261" i="32" s="1"/>
  <c r="H217" i="32"/>
  <c r="M217" i="32" s="1"/>
  <c r="O217" i="32" s="1"/>
  <c r="H213" i="32"/>
  <c r="M213" i="32" s="1"/>
  <c r="N213" i="32" s="1"/>
  <c r="H197" i="32"/>
  <c r="M197" i="32" s="1"/>
  <c r="N197" i="32" s="1"/>
  <c r="H185" i="32"/>
  <c r="M185" i="32" s="1"/>
  <c r="N185" i="32" s="1"/>
  <c r="H173" i="32"/>
  <c r="M173" i="32" s="1"/>
  <c r="N173" i="32" s="1"/>
  <c r="H169" i="32"/>
  <c r="M169" i="32" s="1"/>
  <c r="O169" i="32" s="1"/>
  <c r="H161" i="32"/>
  <c r="M161" i="32" s="1"/>
  <c r="N161" i="32" s="1"/>
  <c r="H153" i="32"/>
  <c r="M153" i="32" s="1"/>
  <c r="O153" i="32" s="1"/>
  <c r="M149" i="32"/>
  <c r="N149" i="32" s="1"/>
  <c r="H141" i="32"/>
  <c r="M141" i="32" s="1"/>
  <c r="O141" i="32" s="1"/>
  <c r="M93" i="32"/>
  <c r="O93" i="32" s="1"/>
  <c r="M79" i="32"/>
  <c r="N79" i="32" s="1"/>
  <c r="M111" i="32"/>
  <c r="N111" i="32" s="1"/>
  <c r="O180" i="32"/>
  <c r="J25" i="32"/>
  <c r="H35" i="32"/>
  <c r="M35" i="32" s="1"/>
  <c r="H51" i="32"/>
  <c r="M51" i="32" s="1"/>
  <c r="M63" i="32"/>
  <c r="O63" i="32" s="1"/>
  <c r="H95" i="32"/>
  <c r="M95" i="32" s="1"/>
  <c r="O60" i="32"/>
  <c r="N60" i="32"/>
  <c r="O76" i="32"/>
  <c r="N76" i="32"/>
  <c r="O72" i="32"/>
  <c r="N72" i="32"/>
  <c r="O92" i="32"/>
  <c r="N92" i="32"/>
  <c r="O88" i="32"/>
  <c r="N88" i="32"/>
  <c r="O149" i="32"/>
  <c r="O56" i="32"/>
  <c r="N56" i="32"/>
  <c r="N40" i="32"/>
  <c r="M47" i="32"/>
  <c r="H61" i="32"/>
  <c r="O79" i="32"/>
  <c r="N96" i="32"/>
  <c r="O124" i="32"/>
  <c r="O128" i="32"/>
  <c r="M179" i="32"/>
  <c r="O179" i="32" s="1"/>
  <c r="H205" i="32"/>
  <c r="M205" i="32" s="1"/>
  <c r="H221" i="32"/>
  <c r="M221" i="32" s="1"/>
  <c r="H237" i="32"/>
  <c r="M237" i="32" s="1"/>
  <c r="H241" i="32"/>
  <c r="M241" i="32" s="1"/>
  <c r="M31" i="32"/>
  <c r="H45" i="32"/>
  <c r="H49" i="32"/>
  <c r="M49" i="32" s="1"/>
  <c r="M67" i="32"/>
  <c r="H69" i="32"/>
  <c r="M69" i="32" s="1"/>
  <c r="M71" i="32"/>
  <c r="H81" i="32"/>
  <c r="M81" i="32" s="1"/>
  <c r="N81" i="32" s="1"/>
  <c r="M87" i="32"/>
  <c r="H97" i="32"/>
  <c r="M97" i="32" s="1"/>
  <c r="H117" i="32"/>
  <c r="M117" i="32" s="1"/>
  <c r="N177" i="32"/>
  <c r="O249" i="32"/>
  <c r="M258" i="32"/>
  <c r="O258" i="32" s="1"/>
  <c r="H29" i="32"/>
  <c r="M29" i="32" s="1"/>
  <c r="H33" i="32"/>
  <c r="M33" i="32" s="1"/>
  <c r="O33" i="32" s="1"/>
  <c r="H53" i="32"/>
  <c r="M53" i="32" s="1"/>
  <c r="H109" i="32"/>
  <c r="M109" i="32" s="1"/>
  <c r="H113" i="32"/>
  <c r="O239" i="32"/>
  <c r="O243" i="32"/>
  <c r="N81" i="49"/>
  <c r="N173" i="49" s="1"/>
  <c r="N174" i="49" s="1"/>
  <c r="N93" i="48"/>
  <c r="T59" i="67"/>
  <c r="W59" i="67" s="1"/>
  <c r="J30" i="64"/>
  <c r="T264" i="65"/>
  <c r="U264" i="65" s="1"/>
  <c r="M264" i="69"/>
  <c r="N264" i="69" s="1"/>
  <c r="H264" i="68"/>
  <c r="H172" i="34" s="1"/>
  <c r="T172" i="34" s="1"/>
  <c r="V172" i="34" s="1"/>
  <c r="H59" i="38"/>
  <c r="Q59" i="38" s="1"/>
  <c r="H59" i="61"/>
  <c r="T59" i="61" s="1"/>
  <c r="V59" i="61" s="1"/>
  <c r="H30" i="64"/>
  <c r="R264" i="40"/>
  <c r="O22" i="64"/>
  <c r="N22" i="64"/>
  <c r="S264" i="36"/>
  <c r="R264" i="36"/>
  <c r="V59" i="67"/>
  <c r="H59" i="39"/>
  <c r="H59" i="70"/>
  <c r="T59" i="70" s="1"/>
  <c r="O28" i="64"/>
  <c r="P173" i="34"/>
  <c r="P266" i="67"/>
  <c r="P265" i="67"/>
  <c r="H264" i="39"/>
  <c r="Q264" i="39" s="1"/>
  <c r="H264" i="70"/>
  <c r="H21" i="64"/>
  <c r="M21" i="64" s="1"/>
  <c r="M23" i="64"/>
  <c r="H25" i="64"/>
  <c r="M25" i="64" s="1"/>
  <c r="M27" i="64"/>
  <c r="H29" i="64"/>
  <c r="M29" i="64" s="1"/>
  <c r="L31" i="64"/>
  <c r="P266" i="70"/>
  <c r="P265" i="70"/>
  <c r="P265" i="68"/>
  <c r="P266" i="68" s="1"/>
  <c r="H59" i="69"/>
  <c r="P174" i="34"/>
  <c r="P173" i="48"/>
  <c r="P174" i="48" s="1"/>
  <c r="U59" i="67"/>
  <c r="U59" i="65"/>
  <c r="P174" i="49"/>
  <c r="T264" i="67"/>
  <c r="T172" i="48"/>
  <c r="P173" i="49"/>
  <c r="P265" i="65"/>
  <c r="P266" i="65" s="1"/>
  <c r="O117" i="63"/>
  <c r="N117" i="63"/>
  <c r="O133" i="63"/>
  <c r="N133" i="63"/>
  <c r="O149" i="63"/>
  <c r="N149" i="63"/>
  <c r="O113" i="63"/>
  <c r="N113" i="63"/>
  <c r="O129" i="63"/>
  <c r="N129" i="63"/>
  <c r="O145" i="63"/>
  <c r="N145" i="63"/>
  <c r="O214" i="63"/>
  <c r="N214" i="63"/>
  <c r="O222" i="63"/>
  <c r="N222" i="63"/>
  <c r="P265" i="61"/>
  <c r="P266" i="61"/>
  <c r="O109" i="63"/>
  <c r="N109" i="63"/>
  <c r="O125" i="63"/>
  <c r="N125" i="63"/>
  <c r="O141" i="63"/>
  <c r="N141" i="63"/>
  <c r="M26" i="63"/>
  <c r="M34" i="63"/>
  <c r="M58" i="63"/>
  <c r="M66" i="63"/>
  <c r="M90" i="63"/>
  <c r="M98" i="63"/>
  <c r="O105" i="63"/>
  <c r="N105" i="63"/>
  <c r="O121" i="63"/>
  <c r="N121" i="63"/>
  <c r="O137" i="63"/>
  <c r="N137" i="63"/>
  <c r="O218" i="63"/>
  <c r="N218" i="63"/>
  <c r="P174" i="47"/>
  <c r="T172" i="47"/>
  <c r="H22" i="63"/>
  <c r="M22" i="63" s="1"/>
  <c r="O24" i="63"/>
  <c r="H26" i="63"/>
  <c r="O28" i="63"/>
  <c r="H30" i="63"/>
  <c r="M30" i="63" s="1"/>
  <c r="O32" i="63"/>
  <c r="H34" i="63"/>
  <c r="O36" i="63"/>
  <c r="H38" i="63"/>
  <c r="M38" i="63" s="1"/>
  <c r="O40" i="63"/>
  <c r="H42" i="63"/>
  <c r="M42" i="63" s="1"/>
  <c r="O44" i="63"/>
  <c r="H46" i="63"/>
  <c r="M46" i="63" s="1"/>
  <c r="O48" i="63"/>
  <c r="H50" i="63"/>
  <c r="M50" i="63" s="1"/>
  <c r="O52" i="63"/>
  <c r="H54" i="63"/>
  <c r="M54" i="63" s="1"/>
  <c r="O56" i="63"/>
  <c r="H58" i="63"/>
  <c r="O60" i="63"/>
  <c r="H62" i="63"/>
  <c r="M62" i="63" s="1"/>
  <c r="O64" i="63"/>
  <c r="H66" i="63"/>
  <c r="O68" i="63"/>
  <c r="H70" i="63"/>
  <c r="M70" i="63" s="1"/>
  <c r="O72" i="63"/>
  <c r="H74" i="63"/>
  <c r="M74" i="63" s="1"/>
  <c r="O76" i="63"/>
  <c r="H78" i="63"/>
  <c r="M78" i="63" s="1"/>
  <c r="O80" i="63"/>
  <c r="H82" i="63"/>
  <c r="M82" i="63" s="1"/>
  <c r="O84" i="63"/>
  <c r="H86" i="63"/>
  <c r="M86" i="63" s="1"/>
  <c r="O88" i="63"/>
  <c r="H90" i="63"/>
  <c r="O92" i="63"/>
  <c r="H94" i="63"/>
  <c r="M94" i="63" s="1"/>
  <c r="O96" i="63"/>
  <c r="H98" i="63"/>
  <c r="O100" i="63"/>
  <c r="O104" i="63"/>
  <c r="O108" i="63"/>
  <c r="O112" i="63"/>
  <c r="O116" i="63"/>
  <c r="O120" i="63"/>
  <c r="O124" i="63"/>
  <c r="O128" i="63"/>
  <c r="O132" i="63"/>
  <c r="O136" i="63"/>
  <c r="O140" i="63"/>
  <c r="O144" i="63"/>
  <c r="O148" i="63"/>
  <c r="O152" i="63"/>
  <c r="O154" i="63"/>
  <c r="N154" i="63"/>
  <c r="O158" i="63"/>
  <c r="N158" i="63"/>
  <c r="O162" i="63"/>
  <c r="N162" i="63"/>
  <c r="O166" i="63"/>
  <c r="N166" i="63"/>
  <c r="O170" i="63"/>
  <c r="N170" i="63"/>
  <c r="O174" i="63"/>
  <c r="N174" i="63"/>
  <c r="O178" i="63"/>
  <c r="N178" i="63"/>
  <c r="O182" i="63"/>
  <c r="N182" i="63"/>
  <c r="O186" i="63"/>
  <c r="N186" i="63"/>
  <c r="O190" i="63"/>
  <c r="N190" i="63"/>
  <c r="O194" i="63"/>
  <c r="N194" i="63"/>
  <c r="O198" i="63"/>
  <c r="N198" i="63"/>
  <c r="O202" i="63"/>
  <c r="N202" i="63"/>
  <c r="O206" i="63"/>
  <c r="N206" i="63"/>
  <c r="O210" i="63"/>
  <c r="N210" i="63"/>
  <c r="O230" i="63"/>
  <c r="N230" i="63"/>
  <c r="O233" i="63"/>
  <c r="N233" i="63"/>
  <c r="N240" i="63"/>
  <c r="O240" i="63"/>
  <c r="O246" i="63"/>
  <c r="N246" i="63"/>
  <c r="O249" i="63"/>
  <c r="N249" i="63"/>
  <c r="N256" i="63"/>
  <c r="O256" i="63"/>
  <c r="R59" i="40"/>
  <c r="S59" i="40"/>
  <c r="H21" i="63"/>
  <c r="M21" i="63" s="1"/>
  <c r="J265" i="63"/>
  <c r="M23" i="63"/>
  <c r="M27" i="63"/>
  <c r="M31" i="63"/>
  <c r="M35" i="63"/>
  <c r="M39" i="63"/>
  <c r="M43" i="63"/>
  <c r="M47" i="63"/>
  <c r="M51" i="63"/>
  <c r="M55" i="63"/>
  <c r="M59" i="63"/>
  <c r="M63" i="63"/>
  <c r="M67" i="63"/>
  <c r="M71" i="63"/>
  <c r="M75" i="63"/>
  <c r="M79" i="63"/>
  <c r="M83" i="63"/>
  <c r="M87" i="63"/>
  <c r="M91" i="63"/>
  <c r="M95" i="63"/>
  <c r="M99" i="63"/>
  <c r="O102" i="63"/>
  <c r="N102" i="63"/>
  <c r="O106" i="63"/>
  <c r="N106" i="63"/>
  <c r="O110" i="63"/>
  <c r="N110" i="63"/>
  <c r="O114" i="63"/>
  <c r="N114" i="63"/>
  <c r="O118" i="63"/>
  <c r="N118" i="63"/>
  <c r="O122" i="63"/>
  <c r="N122" i="63"/>
  <c r="O126" i="63"/>
  <c r="N126" i="63"/>
  <c r="O130" i="63"/>
  <c r="N130" i="63"/>
  <c r="O134" i="63"/>
  <c r="N134" i="63"/>
  <c r="O138" i="63"/>
  <c r="N138" i="63"/>
  <c r="O142" i="63"/>
  <c r="N142" i="63"/>
  <c r="O146" i="63"/>
  <c r="N146" i="63"/>
  <c r="O150" i="63"/>
  <c r="N150" i="63"/>
  <c r="H155" i="63"/>
  <c r="M155" i="63" s="1"/>
  <c r="H159" i="63"/>
  <c r="M159" i="63"/>
  <c r="H163" i="63"/>
  <c r="M163" i="63" s="1"/>
  <c r="H167" i="63"/>
  <c r="M167" i="63"/>
  <c r="H171" i="63"/>
  <c r="M171" i="63" s="1"/>
  <c r="H175" i="63"/>
  <c r="M175" i="63"/>
  <c r="H179" i="63"/>
  <c r="M179" i="63" s="1"/>
  <c r="H183" i="63"/>
  <c r="M183" i="63"/>
  <c r="H187" i="63"/>
  <c r="M187" i="63" s="1"/>
  <c r="H191" i="63"/>
  <c r="M191" i="63"/>
  <c r="H195" i="63"/>
  <c r="M195" i="63" s="1"/>
  <c r="H199" i="63"/>
  <c r="M199" i="63"/>
  <c r="H203" i="63"/>
  <c r="M203" i="63" s="1"/>
  <c r="H207" i="63"/>
  <c r="M207" i="63"/>
  <c r="H211" i="63"/>
  <c r="M211" i="63" s="1"/>
  <c r="H215" i="63"/>
  <c r="M215" i="63"/>
  <c r="H219" i="63"/>
  <c r="M219" i="63" s="1"/>
  <c r="H223" i="63"/>
  <c r="M223" i="63"/>
  <c r="N228" i="63"/>
  <c r="O228" i="63"/>
  <c r="O234" i="63"/>
  <c r="N234" i="63"/>
  <c r="O237" i="63"/>
  <c r="N237" i="63"/>
  <c r="N244" i="63"/>
  <c r="O244" i="63"/>
  <c r="O250" i="63"/>
  <c r="N250" i="63"/>
  <c r="O253" i="63"/>
  <c r="N253" i="63"/>
  <c r="N260" i="63"/>
  <c r="O260" i="63"/>
  <c r="N263" i="63"/>
  <c r="O263" i="63"/>
  <c r="M25" i="63"/>
  <c r="M29" i="63"/>
  <c r="M33" i="63"/>
  <c r="M37" i="63"/>
  <c r="M41" i="63"/>
  <c r="M45" i="63"/>
  <c r="M49" i="63"/>
  <c r="M53" i="63"/>
  <c r="M57" i="63"/>
  <c r="M61" i="63"/>
  <c r="M65" i="63"/>
  <c r="M69" i="63"/>
  <c r="M73" i="63"/>
  <c r="M77" i="63"/>
  <c r="M81" i="63"/>
  <c r="M85" i="63"/>
  <c r="M89" i="63"/>
  <c r="M93" i="63"/>
  <c r="M97" i="63"/>
  <c r="M101" i="63"/>
  <c r="N153" i="63"/>
  <c r="N157" i="63"/>
  <c r="N161" i="63"/>
  <c r="N165" i="63"/>
  <c r="N169" i="63"/>
  <c r="N173" i="63"/>
  <c r="N177" i="63"/>
  <c r="N181" i="63"/>
  <c r="N185" i="63"/>
  <c r="N189" i="63"/>
  <c r="N193" i="63"/>
  <c r="N197" i="63"/>
  <c r="N201" i="63"/>
  <c r="N205" i="63"/>
  <c r="N209" i="63"/>
  <c r="N213" i="63"/>
  <c r="N217" i="63"/>
  <c r="N221" i="63"/>
  <c r="N225" i="63"/>
  <c r="N232" i="63"/>
  <c r="O232" i="63"/>
  <c r="O238" i="63"/>
  <c r="N238" i="63"/>
  <c r="O241" i="63"/>
  <c r="N241" i="63"/>
  <c r="N248" i="63"/>
  <c r="O248" i="63"/>
  <c r="O254" i="63"/>
  <c r="N254" i="63"/>
  <c r="O257" i="63"/>
  <c r="N257" i="63"/>
  <c r="P173" i="50"/>
  <c r="P174" i="50" s="1"/>
  <c r="T264" i="61"/>
  <c r="M103" i="63"/>
  <c r="M107" i="63"/>
  <c r="M111" i="63"/>
  <c r="M115" i="63"/>
  <c r="M119" i="63"/>
  <c r="M123" i="63"/>
  <c r="M127" i="63"/>
  <c r="M131" i="63"/>
  <c r="M135" i="63"/>
  <c r="M139" i="63"/>
  <c r="M143" i="63"/>
  <c r="M147" i="63"/>
  <c r="M151" i="63"/>
  <c r="O226" i="63"/>
  <c r="N226" i="63"/>
  <c r="O229" i="63"/>
  <c r="N229" i="63"/>
  <c r="N236" i="63"/>
  <c r="O236" i="63"/>
  <c r="O242" i="63"/>
  <c r="N242" i="63"/>
  <c r="O245" i="63"/>
  <c r="N245" i="63"/>
  <c r="N252" i="63"/>
  <c r="O252" i="63"/>
  <c r="O258" i="63"/>
  <c r="N258" i="63"/>
  <c r="O261" i="63"/>
  <c r="N261" i="63"/>
  <c r="M264" i="63"/>
  <c r="H64" i="48"/>
  <c r="T64" i="48" s="1"/>
  <c r="H66" i="48"/>
  <c r="T66" i="48" s="1"/>
  <c r="H102" i="48"/>
  <c r="T102" i="48" s="1"/>
  <c r="H100" i="48"/>
  <c r="T100" i="48" s="1"/>
  <c r="H112" i="48"/>
  <c r="T112" i="48" s="1"/>
  <c r="H114" i="48"/>
  <c r="T114" i="48" s="1"/>
  <c r="M227" i="63"/>
  <c r="M231" i="63"/>
  <c r="M235" i="63"/>
  <c r="M239" i="63"/>
  <c r="M243" i="63"/>
  <c r="M247" i="63"/>
  <c r="M251" i="63"/>
  <c r="M255" i="63"/>
  <c r="M259" i="63"/>
  <c r="H126" i="34"/>
  <c r="T126" i="34" s="1"/>
  <c r="H124" i="34"/>
  <c r="T124" i="34" s="1"/>
  <c r="H144" i="34"/>
  <c r="T144" i="34" s="1"/>
  <c r="H142" i="34"/>
  <c r="T142" i="34" s="1"/>
  <c r="H150" i="34"/>
  <c r="T150" i="34" s="1"/>
  <c r="H148" i="34"/>
  <c r="T148" i="34" s="1"/>
  <c r="H154" i="34"/>
  <c r="T154" i="34" s="1"/>
  <c r="H156" i="34"/>
  <c r="T156" i="34" s="1"/>
  <c r="H160" i="34"/>
  <c r="T160" i="34" s="1"/>
  <c r="H162" i="34"/>
  <c r="T162" i="34" s="1"/>
  <c r="H168" i="34"/>
  <c r="T168" i="34" s="1"/>
  <c r="H166" i="34"/>
  <c r="T166" i="34" s="1"/>
  <c r="H36" i="48"/>
  <c r="T36" i="48" s="1"/>
  <c r="H34" i="48"/>
  <c r="T34" i="48" s="1"/>
  <c r="H46" i="48"/>
  <c r="T46" i="48" s="1"/>
  <c r="H48" i="48"/>
  <c r="T48" i="48" s="1"/>
  <c r="H78" i="48"/>
  <c r="T78" i="48" s="1"/>
  <c r="H76" i="48"/>
  <c r="T76" i="48" s="1"/>
  <c r="H84" i="48"/>
  <c r="T84" i="48" s="1"/>
  <c r="H82" i="48"/>
  <c r="T82" i="48" s="1"/>
  <c r="H96" i="48"/>
  <c r="T96" i="48" s="1"/>
  <c r="H94" i="48"/>
  <c r="T94" i="48" s="1"/>
  <c r="H118" i="48"/>
  <c r="T118" i="48" s="1"/>
  <c r="H120" i="48"/>
  <c r="T120" i="48" s="1"/>
  <c r="Q59" i="39"/>
  <c r="H52" i="49"/>
  <c r="T52" i="49" s="1"/>
  <c r="H54" i="49"/>
  <c r="T54" i="49" s="1"/>
  <c r="J266" i="63"/>
  <c r="K265" i="36"/>
  <c r="K266" i="36" s="1"/>
  <c r="H24" i="34"/>
  <c r="T24" i="34" s="1"/>
  <c r="H22" i="34"/>
  <c r="T22" i="34" s="1"/>
  <c r="H30" i="34"/>
  <c r="T30" i="34" s="1"/>
  <c r="H28" i="34"/>
  <c r="T28" i="34" s="1"/>
  <c r="H34" i="34"/>
  <c r="T34" i="34" s="1"/>
  <c r="H36" i="34"/>
  <c r="T36" i="34" s="1"/>
  <c r="H40" i="34"/>
  <c r="T40" i="34" s="1"/>
  <c r="H42" i="34"/>
  <c r="T42" i="34" s="1"/>
  <c r="H48" i="34"/>
  <c r="T48" i="34" s="1"/>
  <c r="H46" i="34"/>
  <c r="T46" i="34" s="1"/>
  <c r="H58" i="34"/>
  <c r="T58" i="34" s="1"/>
  <c r="H60" i="34"/>
  <c r="T60" i="34" s="1"/>
  <c r="H64" i="34"/>
  <c r="T64" i="34" s="1"/>
  <c r="H66" i="34"/>
  <c r="T66" i="34" s="1"/>
  <c r="H78" i="34"/>
  <c r="T78" i="34" s="1"/>
  <c r="H76" i="34"/>
  <c r="T76" i="34" s="1"/>
  <c r="H82" i="34"/>
  <c r="T82" i="34" s="1"/>
  <c r="H84" i="34"/>
  <c r="T84" i="34" s="1"/>
  <c r="H96" i="34"/>
  <c r="T96" i="34" s="1"/>
  <c r="H94" i="34"/>
  <c r="T94" i="34" s="1"/>
  <c r="H102" i="34"/>
  <c r="T102" i="34" s="1"/>
  <c r="H100" i="34"/>
  <c r="T100" i="34" s="1"/>
  <c r="H106" i="34"/>
  <c r="T106" i="34" s="1"/>
  <c r="H108" i="34"/>
  <c r="T108" i="34" s="1"/>
  <c r="H112" i="34"/>
  <c r="T112" i="34" s="1"/>
  <c r="H114" i="34"/>
  <c r="T114" i="34" s="1"/>
  <c r="H120" i="34"/>
  <c r="T120" i="34" s="1"/>
  <c r="H118" i="34"/>
  <c r="T118" i="34" s="1"/>
  <c r="K266" i="40"/>
  <c r="H22" i="49"/>
  <c r="T22" i="49" s="1"/>
  <c r="H24" i="49"/>
  <c r="T24" i="49" s="1"/>
  <c r="H36" i="49"/>
  <c r="T36" i="49" s="1"/>
  <c r="H34" i="49"/>
  <c r="T34" i="49" s="1"/>
  <c r="H66" i="49"/>
  <c r="T66" i="49" s="1"/>
  <c r="H64" i="49"/>
  <c r="T64" i="49" s="1"/>
  <c r="H22" i="48"/>
  <c r="T22" i="48" s="1"/>
  <c r="H24" i="48"/>
  <c r="T24" i="48" s="1"/>
  <c r="H30" i="48"/>
  <c r="T30" i="48" s="1"/>
  <c r="H28" i="48"/>
  <c r="T28" i="48" s="1"/>
  <c r="H40" i="48"/>
  <c r="T40" i="48" s="1"/>
  <c r="H42" i="48"/>
  <c r="T42" i="48" s="1"/>
  <c r="H60" i="48"/>
  <c r="T60" i="48" s="1"/>
  <c r="H58" i="48"/>
  <c r="T58" i="48" s="1"/>
  <c r="H136" i="48"/>
  <c r="T136" i="48" s="1"/>
  <c r="H138" i="48"/>
  <c r="T138" i="48" s="1"/>
  <c r="K265" i="39"/>
  <c r="K266" i="39" s="1"/>
  <c r="H28" i="49"/>
  <c r="T28" i="49" s="1"/>
  <c r="H30" i="49"/>
  <c r="T30" i="49" s="1"/>
  <c r="H42" i="49"/>
  <c r="T42" i="49" s="1"/>
  <c r="H40" i="49"/>
  <c r="T40" i="49" s="1"/>
  <c r="H60" i="49"/>
  <c r="T60" i="49" s="1"/>
  <c r="H58" i="49"/>
  <c r="T58" i="49" s="1"/>
  <c r="H156" i="48"/>
  <c r="T156" i="48" s="1"/>
  <c r="H154" i="48"/>
  <c r="T154" i="48" s="1"/>
  <c r="H60" i="50"/>
  <c r="T60" i="50" s="1"/>
  <c r="H58" i="50"/>
  <c r="T58" i="50" s="1"/>
  <c r="H94" i="50"/>
  <c r="T94" i="50" s="1"/>
  <c r="H96" i="50"/>
  <c r="T96" i="50" s="1"/>
  <c r="H142" i="50"/>
  <c r="T142" i="50" s="1"/>
  <c r="H144" i="50"/>
  <c r="T144" i="50" s="1"/>
  <c r="H78" i="47"/>
  <c r="T78" i="47" s="1"/>
  <c r="H76" i="47"/>
  <c r="T76" i="47" s="1"/>
  <c r="H132" i="48"/>
  <c r="T132" i="48" s="1"/>
  <c r="H130" i="48"/>
  <c r="T130" i="48" s="1"/>
  <c r="H142" i="48"/>
  <c r="T142" i="48" s="1"/>
  <c r="H144" i="48"/>
  <c r="T144" i="48" s="1"/>
  <c r="H150" i="48"/>
  <c r="T150" i="48" s="1"/>
  <c r="H148" i="48"/>
  <c r="T148" i="48" s="1"/>
  <c r="H94" i="49"/>
  <c r="T94" i="49" s="1"/>
  <c r="H96" i="49"/>
  <c r="T96" i="49" s="1"/>
  <c r="H118" i="49"/>
  <c r="T118" i="49" s="1"/>
  <c r="H120" i="49"/>
  <c r="T120" i="49" s="1"/>
  <c r="H40" i="50"/>
  <c r="T40" i="50" s="1"/>
  <c r="H42" i="50"/>
  <c r="T42" i="50" s="1"/>
  <c r="H24" i="47"/>
  <c r="T24" i="47" s="1"/>
  <c r="H22" i="47"/>
  <c r="T22" i="47" s="1"/>
  <c r="H66" i="47"/>
  <c r="T66" i="47" s="1"/>
  <c r="H64" i="47"/>
  <c r="T64" i="47" s="1"/>
  <c r="H102" i="47"/>
  <c r="T102" i="47" s="1"/>
  <c r="H100" i="47"/>
  <c r="T100" i="47" s="1"/>
  <c r="R264" i="38"/>
  <c r="S264" i="38"/>
  <c r="H52" i="34"/>
  <c r="T52" i="34" s="1"/>
  <c r="H54" i="34"/>
  <c r="T54" i="34" s="1"/>
  <c r="H72" i="34"/>
  <c r="T72" i="34" s="1"/>
  <c r="H70" i="34"/>
  <c r="T70" i="34" s="1"/>
  <c r="H88" i="34"/>
  <c r="T88" i="34" s="1"/>
  <c r="H90" i="34"/>
  <c r="T90" i="34" s="1"/>
  <c r="H130" i="34"/>
  <c r="T130" i="34" s="1"/>
  <c r="H132" i="34"/>
  <c r="T132" i="34" s="1"/>
  <c r="H136" i="34"/>
  <c r="T136" i="34" s="1"/>
  <c r="H138" i="34"/>
  <c r="T138" i="34" s="1"/>
  <c r="H54" i="48"/>
  <c r="T54" i="48" s="1"/>
  <c r="H52" i="48"/>
  <c r="T52" i="48" s="1"/>
  <c r="H108" i="48"/>
  <c r="T108" i="48" s="1"/>
  <c r="H106" i="48"/>
  <c r="T106" i="48" s="1"/>
  <c r="H126" i="48"/>
  <c r="T126" i="48" s="1"/>
  <c r="H124" i="48"/>
  <c r="T124" i="48" s="1"/>
  <c r="H160" i="48"/>
  <c r="T160" i="48" s="1"/>
  <c r="H162" i="48"/>
  <c r="T162" i="48" s="1"/>
  <c r="H166" i="48"/>
  <c r="T166" i="48" s="1"/>
  <c r="H168" i="48"/>
  <c r="T168" i="48" s="1"/>
  <c r="H76" i="49"/>
  <c r="T76" i="49" s="1"/>
  <c r="H78" i="49"/>
  <c r="T78" i="49" s="1"/>
  <c r="H84" i="49"/>
  <c r="T84" i="49" s="1"/>
  <c r="H82" i="49"/>
  <c r="T82" i="49" s="1"/>
  <c r="H100" i="49"/>
  <c r="T100" i="49" s="1"/>
  <c r="H102" i="49"/>
  <c r="T102" i="49" s="1"/>
  <c r="H108" i="49"/>
  <c r="T108" i="49" s="1"/>
  <c r="H106" i="49"/>
  <c r="T106" i="49" s="1"/>
  <c r="H114" i="49"/>
  <c r="T114" i="49" s="1"/>
  <c r="H112" i="49"/>
  <c r="T112" i="49" s="1"/>
  <c r="H124" i="49"/>
  <c r="T124" i="49" s="1"/>
  <c r="H126" i="49"/>
  <c r="T126" i="49" s="1"/>
  <c r="H132" i="49"/>
  <c r="T132" i="49" s="1"/>
  <c r="H130" i="49"/>
  <c r="T130" i="49" s="1"/>
  <c r="H138" i="49"/>
  <c r="T138" i="49" s="1"/>
  <c r="H136" i="49"/>
  <c r="T136" i="49" s="1"/>
  <c r="H150" i="49"/>
  <c r="T150" i="49" s="1"/>
  <c r="H148" i="49"/>
  <c r="T148" i="49" s="1"/>
  <c r="H154" i="49"/>
  <c r="T154" i="49" s="1"/>
  <c r="H156" i="49"/>
  <c r="T156" i="49" s="1"/>
  <c r="H168" i="49"/>
  <c r="T168" i="49" s="1"/>
  <c r="H166" i="49"/>
  <c r="T166" i="49" s="1"/>
  <c r="H30" i="50"/>
  <c r="T30" i="50" s="1"/>
  <c r="H28" i="50"/>
  <c r="T28" i="50" s="1"/>
  <c r="S264" i="41"/>
  <c r="R264" i="41"/>
  <c r="H34" i="47"/>
  <c r="T34" i="47" s="1"/>
  <c r="H36" i="47"/>
  <c r="T36" i="47" s="1"/>
  <c r="K265" i="41"/>
  <c r="K266" i="41"/>
  <c r="H114" i="47"/>
  <c r="T114" i="47" s="1"/>
  <c r="H112" i="47"/>
  <c r="T112" i="47" s="1"/>
  <c r="H48" i="47"/>
  <c r="T48" i="47" s="1"/>
  <c r="H46" i="47"/>
  <c r="T46" i="47" s="1"/>
  <c r="H150" i="47"/>
  <c r="T150" i="47" s="1"/>
  <c r="H148" i="47"/>
  <c r="T148" i="47" s="1"/>
  <c r="W43" i="34"/>
  <c r="U43" i="34"/>
  <c r="U50" i="34"/>
  <c r="W50" i="34"/>
  <c r="W73" i="34"/>
  <c r="U73" i="34"/>
  <c r="W107" i="34"/>
  <c r="V107" i="34"/>
  <c r="U107" i="34"/>
  <c r="V137" i="34"/>
  <c r="U137" i="34"/>
  <c r="W137" i="34"/>
  <c r="W149" i="34"/>
  <c r="V149" i="34"/>
  <c r="U149" i="34"/>
  <c r="U152" i="34"/>
  <c r="W152" i="34"/>
  <c r="V152" i="34"/>
  <c r="V170" i="34"/>
  <c r="U170" i="34"/>
  <c r="V32" i="48"/>
  <c r="U32" i="48"/>
  <c r="V37" i="48"/>
  <c r="U37" i="48"/>
  <c r="W37" i="48"/>
  <c r="U62" i="48"/>
  <c r="W62" i="48"/>
  <c r="V62" i="48"/>
  <c r="U80" i="48"/>
  <c r="W80" i="48"/>
  <c r="V80" i="48"/>
  <c r="U163" i="48"/>
  <c r="W163" i="48"/>
  <c r="V163" i="48"/>
  <c r="V34" i="50"/>
  <c r="W34" i="50"/>
  <c r="U34" i="50"/>
  <c r="U53" i="50"/>
  <c r="W53" i="50"/>
  <c r="V53" i="50"/>
  <c r="H130" i="47"/>
  <c r="T130" i="47" s="1"/>
  <c r="H132" i="47"/>
  <c r="T132" i="47" s="1"/>
  <c r="H136" i="47"/>
  <c r="T136" i="47" s="1"/>
  <c r="H138" i="47"/>
  <c r="T138" i="47" s="1"/>
  <c r="W29" i="34"/>
  <c r="U29" i="34"/>
  <c r="S174" i="34"/>
  <c r="V43" i="34"/>
  <c r="U49" i="34"/>
  <c r="V50" i="34"/>
  <c r="U55" i="34"/>
  <c r="W55" i="34"/>
  <c r="U59" i="34"/>
  <c r="V65" i="34"/>
  <c r="U65" i="34"/>
  <c r="V73" i="34"/>
  <c r="U86" i="34"/>
  <c r="W86" i="34"/>
  <c r="W92" i="34"/>
  <c r="V92" i="34"/>
  <c r="U92" i="34"/>
  <c r="W101" i="34"/>
  <c r="U101" i="34"/>
  <c r="V103" i="34"/>
  <c r="U103" i="34"/>
  <c r="W103" i="34"/>
  <c r="W116" i="34"/>
  <c r="V116" i="34"/>
  <c r="U116" i="34"/>
  <c r="W131" i="34"/>
  <c r="V131" i="34"/>
  <c r="U131" i="34"/>
  <c r="W134" i="34"/>
  <c r="V134" i="34"/>
  <c r="U134" i="34"/>
  <c r="U143" i="34"/>
  <c r="W143" i="34"/>
  <c r="V143" i="34"/>
  <c r="V146" i="34"/>
  <c r="U146" i="34"/>
  <c r="W146" i="34"/>
  <c r="V161" i="34"/>
  <c r="U161" i="34"/>
  <c r="W164" i="34"/>
  <c r="V164" i="34"/>
  <c r="U164" i="34"/>
  <c r="W170" i="34"/>
  <c r="V23" i="48"/>
  <c r="U23" i="48"/>
  <c r="W26" i="48"/>
  <c r="V26" i="48"/>
  <c r="U26" i="48"/>
  <c r="W32" i="48"/>
  <c r="V47" i="48"/>
  <c r="U47" i="48"/>
  <c r="W47" i="48"/>
  <c r="W59" i="48"/>
  <c r="V59" i="48"/>
  <c r="U59" i="48"/>
  <c r="V71" i="48"/>
  <c r="U71" i="48"/>
  <c r="W74" i="48"/>
  <c r="V74" i="48"/>
  <c r="U74" i="48"/>
  <c r="W83" i="48"/>
  <c r="V83" i="48"/>
  <c r="U83" i="48"/>
  <c r="U25" i="49"/>
  <c r="W25" i="49"/>
  <c r="V25" i="49"/>
  <c r="H72" i="49"/>
  <c r="T72" i="49" s="1"/>
  <c r="U171" i="49"/>
  <c r="W171" i="49"/>
  <c r="V171" i="49"/>
  <c r="H70" i="48"/>
  <c r="T70" i="48" s="1"/>
  <c r="H72" i="48"/>
  <c r="T72" i="48" s="1"/>
  <c r="H88" i="48"/>
  <c r="T88" i="48" s="1"/>
  <c r="H90" i="48"/>
  <c r="T90" i="48" s="1"/>
  <c r="H46" i="49"/>
  <c r="T46" i="49" s="1"/>
  <c r="H48" i="49"/>
  <c r="T48" i="49" s="1"/>
  <c r="H48" i="50"/>
  <c r="T48" i="50" s="1"/>
  <c r="H46" i="50"/>
  <c r="T46" i="50" s="1"/>
  <c r="Q59" i="41"/>
  <c r="H72" i="50"/>
  <c r="T72" i="50" s="1"/>
  <c r="H70" i="50"/>
  <c r="T70" i="50" s="1"/>
  <c r="H88" i="50"/>
  <c r="T88" i="50" s="1"/>
  <c r="H90" i="50"/>
  <c r="T90" i="50" s="1"/>
  <c r="H126" i="47"/>
  <c r="T126" i="47" s="1"/>
  <c r="H124" i="47"/>
  <c r="T124" i="47" s="1"/>
  <c r="H154" i="47"/>
  <c r="T154" i="47" s="1"/>
  <c r="H156" i="47"/>
  <c r="T156" i="47" s="1"/>
  <c r="H168" i="47"/>
  <c r="T168" i="47" s="1"/>
  <c r="H166" i="47"/>
  <c r="T166" i="47" s="1"/>
  <c r="K265" i="38"/>
  <c r="K266" i="38" s="1"/>
  <c r="Q173" i="34"/>
  <c r="U23" i="34"/>
  <c r="U26" i="34"/>
  <c r="W26" i="34"/>
  <c r="V29" i="34"/>
  <c r="U32" i="34"/>
  <c r="U41" i="34"/>
  <c r="W41" i="34"/>
  <c r="W49" i="34"/>
  <c r="V55" i="34"/>
  <c r="W59" i="34"/>
  <c r="U61" i="34"/>
  <c r="W65" i="34"/>
  <c r="W68" i="34"/>
  <c r="U68" i="34"/>
  <c r="W77" i="34"/>
  <c r="U77" i="34"/>
  <c r="U80" i="34"/>
  <c r="V80" i="34"/>
  <c r="V86" i="34"/>
  <c r="W91" i="34"/>
  <c r="U91" i="34"/>
  <c r="U95" i="34"/>
  <c r="V95" i="34"/>
  <c r="W97" i="34"/>
  <c r="V97" i="34"/>
  <c r="U97" i="34"/>
  <c r="V101" i="34"/>
  <c r="U104" i="34"/>
  <c r="V104" i="34"/>
  <c r="W110" i="34"/>
  <c r="U110" i="34"/>
  <c r="W115" i="34"/>
  <c r="U115" i="34"/>
  <c r="U119" i="34"/>
  <c r="V119" i="34"/>
  <c r="W121" i="34"/>
  <c r="V121" i="34"/>
  <c r="U121" i="34"/>
  <c r="W161" i="34"/>
  <c r="R173" i="48"/>
  <c r="R174" i="48" s="1"/>
  <c r="W23" i="48"/>
  <c r="W41" i="48"/>
  <c r="V41" i="48"/>
  <c r="U41" i="48"/>
  <c r="W44" i="48"/>
  <c r="V44" i="48"/>
  <c r="U44" i="48"/>
  <c r="U53" i="48"/>
  <c r="W53" i="48"/>
  <c r="V53" i="48"/>
  <c r="V56" i="48"/>
  <c r="U56" i="48"/>
  <c r="W56" i="48"/>
  <c r="W71" i="48"/>
  <c r="V128" i="48"/>
  <c r="U128" i="48"/>
  <c r="W128" i="48"/>
  <c r="U134" i="48"/>
  <c r="W134" i="48"/>
  <c r="V134" i="48"/>
  <c r="V143" i="48"/>
  <c r="U143" i="48"/>
  <c r="W143" i="48"/>
  <c r="W89" i="49"/>
  <c r="V89" i="49"/>
  <c r="U89" i="49"/>
  <c r="U121" i="49"/>
  <c r="W121" i="49"/>
  <c r="V121" i="49"/>
  <c r="U23" i="50"/>
  <c r="W23" i="50"/>
  <c r="V23" i="50"/>
  <c r="W70" i="49"/>
  <c r="V70" i="49"/>
  <c r="U70" i="49"/>
  <c r="H90" i="49"/>
  <c r="T90" i="49" s="1"/>
  <c r="H88" i="49"/>
  <c r="T88" i="49" s="1"/>
  <c r="H54" i="50"/>
  <c r="T54" i="50" s="1"/>
  <c r="H52" i="50"/>
  <c r="T52" i="50" s="1"/>
  <c r="H118" i="50"/>
  <c r="T118" i="50" s="1"/>
  <c r="H120" i="50"/>
  <c r="T120" i="50" s="1"/>
  <c r="H160" i="50"/>
  <c r="T160" i="50" s="1"/>
  <c r="H162" i="50"/>
  <c r="T162" i="50" s="1"/>
  <c r="H82" i="47"/>
  <c r="T82" i="47" s="1"/>
  <c r="H84" i="47"/>
  <c r="T84" i="47" s="1"/>
  <c r="H106" i="47"/>
  <c r="T106" i="47" s="1"/>
  <c r="H108" i="47"/>
  <c r="T108" i="47" s="1"/>
  <c r="I173" i="34"/>
  <c r="I174" i="34" s="1"/>
  <c r="M173" i="34"/>
  <c r="W23" i="34"/>
  <c r="U25" i="34"/>
  <c r="V26" i="34"/>
  <c r="U31" i="34"/>
  <c r="W31" i="34"/>
  <c r="W32" i="34"/>
  <c r="U35" i="34"/>
  <c r="W38" i="34"/>
  <c r="U38" i="34"/>
  <c r="V41" i="34"/>
  <c r="U44" i="34"/>
  <c r="W53" i="34"/>
  <c r="U53" i="34"/>
  <c r="W61" i="34"/>
  <c r="V68" i="34"/>
  <c r="U71" i="34"/>
  <c r="V71" i="34"/>
  <c r="V74" i="34"/>
  <c r="U74" i="34"/>
  <c r="V77" i="34"/>
  <c r="V79" i="34"/>
  <c r="U79" i="34"/>
  <c r="W80" i="34"/>
  <c r="U85" i="34"/>
  <c r="W85" i="34"/>
  <c r="V89" i="34"/>
  <c r="U89" i="34"/>
  <c r="V91" i="34"/>
  <c r="W95" i="34"/>
  <c r="V98" i="34"/>
  <c r="U98" i="34"/>
  <c r="W104" i="34"/>
  <c r="V110" i="34"/>
  <c r="V113" i="34"/>
  <c r="U113" i="34"/>
  <c r="V115" i="34"/>
  <c r="W119" i="34"/>
  <c r="V122" i="34"/>
  <c r="U122" i="34"/>
  <c r="V127" i="34"/>
  <c r="U127" i="34"/>
  <c r="W127" i="34"/>
  <c r="W163" i="34"/>
  <c r="V163" i="34"/>
  <c r="U163" i="34"/>
  <c r="W169" i="34"/>
  <c r="V169" i="34"/>
  <c r="U169" i="34"/>
  <c r="W25" i="48"/>
  <c r="V25" i="48"/>
  <c r="U25" i="48"/>
  <c r="W31" i="48"/>
  <c r="V31" i="48"/>
  <c r="U31" i="48"/>
  <c r="V61" i="48"/>
  <c r="U61" i="48"/>
  <c r="W61" i="48"/>
  <c r="W73" i="48"/>
  <c r="V73" i="48"/>
  <c r="U73" i="48"/>
  <c r="W79" i="48"/>
  <c r="V79" i="48"/>
  <c r="U79" i="48"/>
  <c r="U95" i="48"/>
  <c r="V95" i="48"/>
  <c r="W95" i="48"/>
  <c r="W101" i="48"/>
  <c r="V101" i="48"/>
  <c r="U101" i="48"/>
  <c r="U104" i="48"/>
  <c r="W104" i="48"/>
  <c r="V104" i="48"/>
  <c r="U139" i="48"/>
  <c r="W139" i="48"/>
  <c r="V139" i="48"/>
  <c r="W79" i="49"/>
  <c r="V79" i="49"/>
  <c r="U79" i="49"/>
  <c r="W146" i="49"/>
  <c r="V146" i="49"/>
  <c r="U146" i="49"/>
  <c r="H126" i="50"/>
  <c r="T126" i="50" s="1"/>
  <c r="H124" i="50"/>
  <c r="T124" i="50" s="1"/>
  <c r="H150" i="50"/>
  <c r="T150" i="50" s="1"/>
  <c r="H148" i="50"/>
  <c r="T148" i="50" s="1"/>
  <c r="H156" i="50"/>
  <c r="T156" i="50" s="1"/>
  <c r="H154" i="50"/>
  <c r="T154" i="50" s="1"/>
  <c r="H166" i="50"/>
  <c r="T166" i="50" s="1"/>
  <c r="H168" i="50"/>
  <c r="T168" i="50" s="1"/>
  <c r="H28" i="47"/>
  <c r="T28" i="47" s="1"/>
  <c r="H30" i="47"/>
  <c r="T30" i="47" s="1"/>
  <c r="H42" i="47"/>
  <c r="T42" i="47" s="1"/>
  <c r="H40" i="47"/>
  <c r="T40" i="47" s="1"/>
  <c r="H58" i="47"/>
  <c r="T58" i="47" s="1"/>
  <c r="H60" i="47"/>
  <c r="T60" i="47" s="1"/>
  <c r="H96" i="47"/>
  <c r="T96" i="47" s="1"/>
  <c r="H94" i="47"/>
  <c r="T94" i="47" s="1"/>
  <c r="H120" i="47"/>
  <c r="T120" i="47" s="1"/>
  <c r="H118" i="47"/>
  <c r="T118" i="47" s="1"/>
  <c r="H144" i="47"/>
  <c r="T144" i="47" s="1"/>
  <c r="H142" i="47"/>
  <c r="T142" i="47" s="1"/>
  <c r="H160" i="47"/>
  <c r="T160" i="47" s="1"/>
  <c r="H162" i="47"/>
  <c r="T162" i="47" s="1"/>
  <c r="V171" i="34"/>
  <c r="U171" i="34"/>
  <c r="I173" i="48"/>
  <c r="U85" i="48"/>
  <c r="W85" i="48"/>
  <c r="V89" i="48"/>
  <c r="W89" i="48"/>
  <c r="V103" i="48"/>
  <c r="W103" i="48"/>
  <c r="V119" i="48"/>
  <c r="U119" i="48"/>
  <c r="U158" i="48"/>
  <c r="W158" i="48"/>
  <c r="W37" i="49"/>
  <c r="V37" i="49"/>
  <c r="U37" i="49"/>
  <c r="O174" i="49"/>
  <c r="U49" i="49"/>
  <c r="W49" i="49"/>
  <c r="V49" i="49"/>
  <c r="V53" i="49"/>
  <c r="U53" i="49"/>
  <c r="U59" i="49"/>
  <c r="W59" i="49"/>
  <c r="V59" i="49"/>
  <c r="V91" i="49"/>
  <c r="U91" i="49"/>
  <c r="W103" i="49"/>
  <c r="V103" i="49"/>
  <c r="U103" i="49"/>
  <c r="W133" i="49"/>
  <c r="V133" i="49"/>
  <c r="U133" i="49"/>
  <c r="W113" i="50"/>
  <c r="V113" i="50"/>
  <c r="U113" i="50"/>
  <c r="W140" i="34"/>
  <c r="V140" i="34"/>
  <c r="W145" i="34"/>
  <c r="V145" i="34"/>
  <c r="V151" i="34"/>
  <c r="U151" i="34"/>
  <c r="W155" i="34"/>
  <c r="V155" i="34"/>
  <c r="J173" i="48"/>
  <c r="J174" i="48" s="1"/>
  <c r="W50" i="48"/>
  <c r="V50" i="48"/>
  <c r="W55" i="48"/>
  <c r="V55" i="48"/>
  <c r="W65" i="48"/>
  <c r="V65" i="48"/>
  <c r="V85" i="48"/>
  <c r="U89" i="48"/>
  <c r="W92" i="48"/>
  <c r="V92" i="48"/>
  <c r="U103" i="48"/>
  <c r="V109" i="48"/>
  <c r="U113" i="48"/>
  <c r="W119" i="48"/>
  <c r="U125" i="48"/>
  <c r="W125" i="48"/>
  <c r="V133" i="48"/>
  <c r="U133" i="48"/>
  <c r="V158" i="48"/>
  <c r="J173" i="49"/>
  <c r="J174" i="49" s="1"/>
  <c r="W32" i="49"/>
  <c r="V32" i="49"/>
  <c r="U32" i="49"/>
  <c r="U35" i="49"/>
  <c r="W35" i="49"/>
  <c r="V38" i="49"/>
  <c r="U38" i="49"/>
  <c r="W38" i="49"/>
  <c r="U44" i="49"/>
  <c r="W44" i="49"/>
  <c r="W53" i="49"/>
  <c r="W65" i="49"/>
  <c r="V65" i="49"/>
  <c r="U68" i="49"/>
  <c r="W68" i="49"/>
  <c r="V68" i="49"/>
  <c r="W91" i="49"/>
  <c r="V110" i="49"/>
  <c r="U110" i="49"/>
  <c r="V115" i="49"/>
  <c r="U115" i="49"/>
  <c r="W115" i="49"/>
  <c r="W128" i="49"/>
  <c r="V128" i="49"/>
  <c r="U128" i="49"/>
  <c r="U131" i="49"/>
  <c r="W131" i="49"/>
  <c r="V134" i="49"/>
  <c r="U134" i="49"/>
  <c r="W134" i="49"/>
  <c r="U140" i="49"/>
  <c r="W140" i="49"/>
  <c r="V143" i="49"/>
  <c r="W143" i="49"/>
  <c r="U143" i="49"/>
  <c r="U149" i="49"/>
  <c r="V149" i="49"/>
  <c r="W25" i="50"/>
  <c r="V25" i="50"/>
  <c r="U25" i="50"/>
  <c r="H142" i="49"/>
  <c r="T142" i="49" s="1"/>
  <c r="H144" i="49"/>
  <c r="T144" i="49" s="1"/>
  <c r="H162" i="49"/>
  <c r="T162" i="49" s="1"/>
  <c r="H160" i="49"/>
  <c r="T160" i="49" s="1"/>
  <c r="H22" i="50"/>
  <c r="T22" i="50" s="1"/>
  <c r="H24" i="50"/>
  <c r="T24" i="50" s="1"/>
  <c r="V36" i="50"/>
  <c r="U36" i="50"/>
  <c r="W36" i="50"/>
  <c r="H64" i="50"/>
  <c r="T64" i="50" s="1"/>
  <c r="H66" i="50"/>
  <c r="T66" i="50" s="1"/>
  <c r="H78" i="50"/>
  <c r="T78" i="50" s="1"/>
  <c r="H76" i="50"/>
  <c r="T76" i="50" s="1"/>
  <c r="H84" i="50"/>
  <c r="T84" i="50" s="1"/>
  <c r="H82" i="50"/>
  <c r="T82" i="50" s="1"/>
  <c r="H102" i="50"/>
  <c r="T102" i="50" s="1"/>
  <c r="H100" i="50"/>
  <c r="T100" i="50" s="1"/>
  <c r="H108" i="50"/>
  <c r="T108" i="50" s="1"/>
  <c r="H106" i="50"/>
  <c r="T106" i="50" s="1"/>
  <c r="H112" i="50"/>
  <c r="T112" i="50" s="1"/>
  <c r="H114" i="50"/>
  <c r="T114" i="50" s="1"/>
  <c r="H132" i="50"/>
  <c r="T132" i="50" s="1"/>
  <c r="H130" i="50"/>
  <c r="T130" i="50" s="1"/>
  <c r="H136" i="50"/>
  <c r="T136" i="50" s="1"/>
  <c r="H138" i="50"/>
  <c r="T138" i="50" s="1"/>
  <c r="H52" i="47"/>
  <c r="T52" i="47" s="1"/>
  <c r="H54" i="47"/>
  <c r="T54" i="47" s="1"/>
  <c r="H72" i="47"/>
  <c r="T72" i="47" s="1"/>
  <c r="H70" i="47"/>
  <c r="T70" i="47" s="1"/>
  <c r="H90" i="47"/>
  <c r="T90" i="47" s="1"/>
  <c r="H88" i="47"/>
  <c r="T88" i="47" s="1"/>
  <c r="J173" i="34"/>
  <c r="J174" i="34" s="1"/>
  <c r="N173" i="34"/>
  <c r="N174" i="34" s="1"/>
  <c r="R173" i="34"/>
  <c r="R174" i="34" s="1"/>
  <c r="M174" i="34"/>
  <c r="Q174" i="34"/>
  <c r="U125" i="34"/>
  <c r="V128" i="34"/>
  <c r="W133" i="34"/>
  <c r="U139" i="34"/>
  <c r="U140" i="34"/>
  <c r="U145" i="34"/>
  <c r="W151" i="34"/>
  <c r="U155" i="34"/>
  <c r="U158" i="34"/>
  <c r="V167" i="34"/>
  <c r="Q173" i="48"/>
  <c r="Q174" i="48" s="1"/>
  <c r="I174" i="48"/>
  <c r="V29" i="48"/>
  <c r="U35" i="48"/>
  <c r="V38" i="48"/>
  <c r="W43" i="48"/>
  <c r="U49" i="48"/>
  <c r="U50" i="48"/>
  <c r="U55" i="48"/>
  <c r="U65" i="48"/>
  <c r="U68" i="48"/>
  <c r="V77" i="48"/>
  <c r="U92" i="48"/>
  <c r="V98" i="48"/>
  <c r="U98" i="48"/>
  <c r="W109" i="48"/>
  <c r="W113" i="48"/>
  <c r="V125" i="48"/>
  <c r="W133" i="48"/>
  <c r="W23" i="49"/>
  <c r="V23" i="49"/>
  <c r="U23" i="49"/>
  <c r="V35" i="49"/>
  <c r="V44" i="49"/>
  <c r="W61" i="49"/>
  <c r="V61" i="49"/>
  <c r="U61" i="49"/>
  <c r="U65" i="49"/>
  <c r="W74" i="49"/>
  <c r="V74" i="49"/>
  <c r="V77" i="49"/>
  <c r="U77" i="49"/>
  <c r="W77" i="49"/>
  <c r="W95" i="49"/>
  <c r="V95" i="49"/>
  <c r="U95" i="49"/>
  <c r="W98" i="49"/>
  <c r="V98" i="49"/>
  <c r="U98" i="49"/>
  <c r="W104" i="49"/>
  <c r="V104" i="49"/>
  <c r="U104" i="49"/>
  <c r="W110" i="49"/>
  <c r="W119" i="49"/>
  <c r="V119" i="49"/>
  <c r="U119" i="49"/>
  <c r="V131" i="49"/>
  <c r="V157" i="49"/>
  <c r="W157" i="49"/>
  <c r="U157" i="49"/>
  <c r="U170" i="49"/>
  <c r="V170" i="49"/>
  <c r="W170" i="49"/>
  <c r="V26" i="50"/>
  <c r="W26" i="50"/>
  <c r="U26" i="50"/>
  <c r="U37" i="50"/>
  <c r="V37" i="50"/>
  <c r="W37" i="50"/>
  <c r="W44" i="50"/>
  <c r="U44" i="50"/>
  <c r="V44" i="50"/>
  <c r="W92" i="50"/>
  <c r="V92" i="50"/>
  <c r="U92" i="50"/>
  <c r="O173" i="48"/>
  <c r="S173" i="48"/>
  <c r="W122" i="48"/>
  <c r="V122" i="48"/>
  <c r="W127" i="48"/>
  <c r="V127" i="48"/>
  <c r="U149" i="48"/>
  <c r="W149" i="48"/>
  <c r="W151" i="48"/>
  <c r="V151" i="48"/>
  <c r="U151" i="48"/>
  <c r="V157" i="48"/>
  <c r="U157" i="48"/>
  <c r="W161" i="48"/>
  <c r="V161" i="48"/>
  <c r="U161" i="48"/>
  <c r="V167" i="48"/>
  <c r="U167" i="48"/>
  <c r="W170" i="48"/>
  <c r="V170" i="48"/>
  <c r="U170" i="48"/>
  <c r="O173" i="49"/>
  <c r="W26" i="49"/>
  <c r="V26" i="49"/>
  <c r="W31" i="49"/>
  <c r="V31" i="49"/>
  <c r="V43" i="49"/>
  <c r="U43" i="49"/>
  <c r="W47" i="49"/>
  <c r="V47" i="49"/>
  <c r="U47" i="49"/>
  <c r="W56" i="49"/>
  <c r="V56" i="49"/>
  <c r="U56" i="49"/>
  <c r="V62" i="49"/>
  <c r="U62" i="49"/>
  <c r="U73" i="49"/>
  <c r="W73" i="49"/>
  <c r="U83" i="49"/>
  <c r="W83" i="49"/>
  <c r="W85" i="49"/>
  <c r="V85" i="49"/>
  <c r="U85" i="49"/>
  <c r="U92" i="49"/>
  <c r="W92" i="49"/>
  <c r="V101" i="49"/>
  <c r="U101" i="49"/>
  <c r="W113" i="49"/>
  <c r="V113" i="49"/>
  <c r="W122" i="49"/>
  <c r="V122" i="49"/>
  <c r="W127" i="49"/>
  <c r="V127" i="49"/>
  <c r="V139" i="49"/>
  <c r="U139" i="49"/>
  <c r="V152" i="49"/>
  <c r="U152" i="49"/>
  <c r="V155" i="49"/>
  <c r="U155" i="49"/>
  <c r="W158" i="49"/>
  <c r="U158" i="49"/>
  <c r="V158" i="49"/>
  <c r="U161" i="49"/>
  <c r="W161" i="49"/>
  <c r="V161" i="49"/>
  <c r="V169" i="49"/>
  <c r="U169" i="49"/>
  <c r="W35" i="50"/>
  <c r="U35" i="50"/>
  <c r="V35" i="50"/>
  <c r="W127" i="50"/>
  <c r="V127" i="50"/>
  <c r="U127" i="50"/>
  <c r="U79" i="47"/>
  <c r="W79" i="47"/>
  <c r="V79" i="47"/>
  <c r="V92" i="47"/>
  <c r="U92" i="47"/>
  <c r="W92" i="47"/>
  <c r="O174" i="48"/>
  <c r="S174" i="48"/>
  <c r="U97" i="48"/>
  <c r="U122" i="48"/>
  <c r="U127" i="48"/>
  <c r="W137" i="48"/>
  <c r="V137" i="48"/>
  <c r="W146" i="48"/>
  <c r="V146" i="48"/>
  <c r="U146" i="48"/>
  <c r="V149" i="48"/>
  <c r="V152" i="48"/>
  <c r="U152" i="48"/>
  <c r="W157" i="48"/>
  <c r="W167" i="48"/>
  <c r="W171" i="48"/>
  <c r="V171" i="48"/>
  <c r="U171" i="48"/>
  <c r="U26" i="49"/>
  <c r="R174" i="49"/>
  <c r="V29" i="49"/>
  <c r="U29" i="49"/>
  <c r="U31" i="49"/>
  <c r="W41" i="49"/>
  <c r="V41" i="49"/>
  <c r="W43" i="49"/>
  <c r="W50" i="49"/>
  <c r="V50" i="49"/>
  <c r="W55" i="49"/>
  <c r="V55" i="49"/>
  <c r="W62" i="49"/>
  <c r="V67" i="49"/>
  <c r="U67" i="49"/>
  <c r="W71" i="49"/>
  <c r="V71" i="49"/>
  <c r="U71" i="49"/>
  <c r="V73" i="49"/>
  <c r="W80" i="49"/>
  <c r="V80" i="49"/>
  <c r="U80" i="49"/>
  <c r="V83" i="49"/>
  <c r="V86" i="49"/>
  <c r="U86" i="49"/>
  <c r="V92" i="49"/>
  <c r="U97" i="49"/>
  <c r="W97" i="49"/>
  <c r="W101" i="49"/>
  <c r="U107" i="49"/>
  <c r="W107" i="49"/>
  <c r="W109" i="49"/>
  <c r="V109" i="49"/>
  <c r="U109" i="49"/>
  <c r="U113" i="49"/>
  <c r="U116" i="49"/>
  <c r="W116" i="49"/>
  <c r="U122" i="49"/>
  <c r="V125" i="49"/>
  <c r="U125" i="49"/>
  <c r="U127" i="49"/>
  <c r="W137" i="49"/>
  <c r="V137" i="49"/>
  <c r="W139" i="49"/>
  <c r="W152" i="49"/>
  <c r="W155" i="49"/>
  <c r="V31" i="50"/>
  <c r="W31" i="50"/>
  <c r="U31" i="50"/>
  <c r="V41" i="50"/>
  <c r="U41" i="50"/>
  <c r="W41" i="50"/>
  <c r="R174" i="47"/>
  <c r="S173" i="49"/>
  <c r="M174" i="50"/>
  <c r="U47" i="50"/>
  <c r="V47" i="50"/>
  <c r="V50" i="50"/>
  <c r="U50" i="50"/>
  <c r="U61" i="50"/>
  <c r="W61" i="50"/>
  <c r="V61" i="50"/>
  <c r="V65" i="50"/>
  <c r="W65" i="50"/>
  <c r="U65" i="50"/>
  <c r="U85" i="50"/>
  <c r="W85" i="50"/>
  <c r="V85" i="50"/>
  <c r="V89" i="50"/>
  <c r="W89" i="50"/>
  <c r="U89" i="50"/>
  <c r="V128" i="50"/>
  <c r="U128" i="50"/>
  <c r="V143" i="50"/>
  <c r="U143" i="50"/>
  <c r="V152" i="50"/>
  <c r="U152" i="50"/>
  <c r="W152" i="50"/>
  <c r="I173" i="50"/>
  <c r="I174" i="50" s="1"/>
  <c r="O73" i="32"/>
  <c r="N73" i="32"/>
  <c r="S174" i="49"/>
  <c r="V167" i="49"/>
  <c r="W47" i="50"/>
  <c r="W49" i="50"/>
  <c r="U49" i="50"/>
  <c r="W50" i="50"/>
  <c r="W62" i="50"/>
  <c r="V62" i="50"/>
  <c r="U62" i="50"/>
  <c r="V74" i="50"/>
  <c r="W74" i="50"/>
  <c r="V79" i="50"/>
  <c r="W79" i="50"/>
  <c r="U79" i="50"/>
  <c r="W83" i="50"/>
  <c r="V83" i="50"/>
  <c r="U83" i="50"/>
  <c r="V109" i="50"/>
  <c r="U109" i="50"/>
  <c r="W109" i="50"/>
  <c r="W122" i="50"/>
  <c r="V122" i="50"/>
  <c r="U122" i="50"/>
  <c r="W128" i="50"/>
  <c r="V133" i="50"/>
  <c r="U133" i="50"/>
  <c r="W133" i="50"/>
  <c r="W143" i="50"/>
  <c r="U41" i="47"/>
  <c r="W41" i="47"/>
  <c r="V41" i="47"/>
  <c r="V97" i="47"/>
  <c r="W97" i="47"/>
  <c r="U97" i="47"/>
  <c r="V170" i="47"/>
  <c r="U170" i="47"/>
  <c r="W170" i="47"/>
  <c r="I173" i="49"/>
  <c r="I174" i="49" s="1"/>
  <c r="M173" i="49"/>
  <c r="M174" i="49" s="1"/>
  <c r="Q173" i="49"/>
  <c r="Q174" i="49" s="1"/>
  <c r="U151" i="49"/>
  <c r="W167" i="49"/>
  <c r="J173" i="50"/>
  <c r="J174" i="50" s="1"/>
  <c r="O173" i="50"/>
  <c r="O174" i="50" s="1"/>
  <c r="S173" i="50"/>
  <c r="V49" i="50"/>
  <c r="W67" i="50"/>
  <c r="V67" i="50"/>
  <c r="U67" i="50"/>
  <c r="U71" i="50"/>
  <c r="W71" i="50"/>
  <c r="U74" i="50"/>
  <c r="U80" i="50"/>
  <c r="W80" i="50"/>
  <c r="V80" i="50"/>
  <c r="V95" i="50"/>
  <c r="U95" i="50"/>
  <c r="W95" i="50"/>
  <c r="U158" i="50"/>
  <c r="W158" i="50"/>
  <c r="V158" i="50"/>
  <c r="V167" i="50"/>
  <c r="U167" i="50"/>
  <c r="W167" i="50"/>
  <c r="W171" i="50"/>
  <c r="V171" i="50"/>
  <c r="U171" i="50"/>
  <c r="W140" i="47"/>
  <c r="V140" i="47"/>
  <c r="U140" i="47"/>
  <c r="W137" i="50"/>
  <c r="V137" i="50"/>
  <c r="W146" i="50"/>
  <c r="V146" i="50"/>
  <c r="W151" i="50"/>
  <c r="V151" i="50"/>
  <c r="O173" i="47"/>
  <c r="W29" i="47"/>
  <c r="V29" i="47"/>
  <c r="U29" i="47"/>
  <c r="W38" i="47"/>
  <c r="V38" i="47"/>
  <c r="U38" i="47"/>
  <c r="V44" i="47"/>
  <c r="W44" i="47"/>
  <c r="U44" i="47"/>
  <c r="V49" i="47"/>
  <c r="U49" i="47"/>
  <c r="U55" i="47"/>
  <c r="W55" i="47"/>
  <c r="V55" i="47"/>
  <c r="V59" i="47"/>
  <c r="W59" i="47"/>
  <c r="U59" i="47"/>
  <c r="V73" i="47"/>
  <c r="W73" i="47"/>
  <c r="U73" i="47"/>
  <c r="W77" i="47"/>
  <c r="V77" i="47"/>
  <c r="U77" i="47"/>
  <c r="W95" i="47"/>
  <c r="V95" i="47"/>
  <c r="U95" i="47"/>
  <c r="V104" i="50"/>
  <c r="U104" i="50"/>
  <c r="V119" i="50"/>
  <c r="U119" i="50"/>
  <c r="U146" i="50"/>
  <c r="U151" i="50"/>
  <c r="V157" i="50"/>
  <c r="U157" i="50"/>
  <c r="W161" i="50"/>
  <c r="V161" i="50"/>
  <c r="W170" i="50"/>
  <c r="V170" i="50"/>
  <c r="V35" i="47"/>
  <c r="U35" i="47"/>
  <c r="W56" i="47"/>
  <c r="V56" i="47"/>
  <c r="U56" i="47"/>
  <c r="U74" i="47"/>
  <c r="W74" i="47"/>
  <c r="V74" i="47"/>
  <c r="V83" i="47"/>
  <c r="W83" i="47"/>
  <c r="U83" i="47"/>
  <c r="U98" i="47"/>
  <c r="W98" i="47"/>
  <c r="V98" i="47"/>
  <c r="U113" i="47"/>
  <c r="W113" i="47"/>
  <c r="V113" i="47"/>
  <c r="V161" i="47"/>
  <c r="U161" i="47"/>
  <c r="W161" i="47"/>
  <c r="H30" i="32"/>
  <c r="M30" i="32" s="1"/>
  <c r="N173" i="50"/>
  <c r="N174" i="50" s="1"/>
  <c r="R173" i="50"/>
  <c r="R174" i="50" s="1"/>
  <c r="S174" i="50"/>
  <c r="U55" i="50"/>
  <c r="V56" i="50"/>
  <c r="V59" i="50"/>
  <c r="V68" i="50"/>
  <c r="W98" i="50"/>
  <c r="V98" i="50"/>
  <c r="W101" i="50"/>
  <c r="W103" i="50"/>
  <c r="V103" i="50"/>
  <c r="W104" i="50"/>
  <c r="V110" i="50"/>
  <c r="W115" i="50"/>
  <c r="W119" i="50"/>
  <c r="V125" i="50"/>
  <c r="V139" i="50"/>
  <c r="W157" i="50"/>
  <c r="U161" i="50"/>
  <c r="U170" i="50"/>
  <c r="V25" i="47"/>
  <c r="U25" i="47"/>
  <c r="W35" i="47"/>
  <c r="W43" i="47"/>
  <c r="V43" i="47"/>
  <c r="U43" i="47"/>
  <c r="U50" i="47"/>
  <c r="V50" i="47"/>
  <c r="W61" i="47"/>
  <c r="V61" i="47"/>
  <c r="U61" i="47"/>
  <c r="W86" i="47"/>
  <c r="V86" i="47"/>
  <c r="U86" i="47"/>
  <c r="V116" i="47"/>
  <c r="W116" i="47"/>
  <c r="U116" i="47"/>
  <c r="N119" i="32"/>
  <c r="V23" i="47"/>
  <c r="O174" i="47"/>
  <c r="V32" i="47"/>
  <c r="V37" i="47"/>
  <c r="W65" i="47"/>
  <c r="V67" i="47"/>
  <c r="W68" i="47"/>
  <c r="V80" i="47"/>
  <c r="V85" i="47"/>
  <c r="V101" i="47"/>
  <c r="W103" i="47"/>
  <c r="W107" i="47"/>
  <c r="V110" i="47"/>
  <c r="V119" i="47"/>
  <c r="W121" i="47"/>
  <c r="W122" i="47"/>
  <c r="W155" i="47"/>
  <c r="V155" i="47"/>
  <c r="U155" i="47"/>
  <c r="W158" i="47"/>
  <c r="V158" i="47"/>
  <c r="U158" i="47"/>
  <c r="H25" i="32"/>
  <c r="M25" i="32" s="1"/>
  <c r="H46" i="32"/>
  <c r="M46" i="32" s="1"/>
  <c r="N130" i="32"/>
  <c r="O130" i="32"/>
  <c r="I173" i="47"/>
  <c r="I174" i="47" s="1"/>
  <c r="M173" i="47"/>
  <c r="M174" i="47" s="1"/>
  <c r="Q173" i="47"/>
  <c r="Q174" i="47" s="1"/>
  <c r="U115" i="47"/>
  <c r="V151" i="47"/>
  <c r="U151" i="47"/>
  <c r="W151" i="47"/>
  <c r="O32" i="32"/>
  <c r="N32" i="32"/>
  <c r="H41" i="32"/>
  <c r="M41" i="32" s="1"/>
  <c r="O53" i="32"/>
  <c r="N53" i="32"/>
  <c r="H62" i="32"/>
  <c r="M62" i="32" s="1"/>
  <c r="O67" i="32"/>
  <c r="N67" i="32"/>
  <c r="O103" i="32"/>
  <c r="N103" i="32"/>
  <c r="N116" i="32"/>
  <c r="O116" i="32"/>
  <c r="J173" i="47"/>
  <c r="J174" i="47" s="1"/>
  <c r="N173" i="47"/>
  <c r="N174" i="47" s="1"/>
  <c r="R173" i="47"/>
  <c r="W145" i="47"/>
  <c r="V145" i="47"/>
  <c r="U145" i="47"/>
  <c r="U167" i="47"/>
  <c r="W167" i="47"/>
  <c r="V167" i="47"/>
  <c r="O48" i="32"/>
  <c r="N48" i="32"/>
  <c r="H57" i="32"/>
  <c r="M57" i="32" s="1"/>
  <c r="N104" i="32"/>
  <c r="O104" i="32"/>
  <c r="N108" i="32"/>
  <c r="O108" i="32"/>
  <c r="O110" i="32"/>
  <c r="N110" i="32"/>
  <c r="N112" i="32"/>
  <c r="O112" i="32"/>
  <c r="M23" i="32"/>
  <c r="M34" i="32"/>
  <c r="M50" i="32"/>
  <c r="M55" i="32"/>
  <c r="M66" i="32"/>
  <c r="H70" i="32"/>
  <c r="M70" i="32" s="1"/>
  <c r="M75" i="32"/>
  <c r="H78" i="32"/>
  <c r="M78" i="32" s="1"/>
  <c r="H86" i="32"/>
  <c r="M86" i="32" s="1"/>
  <c r="M91" i="32"/>
  <c r="H94" i="32"/>
  <c r="M94" i="32" s="1"/>
  <c r="O98" i="32"/>
  <c r="N98" i="32"/>
  <c r="O107" i="32"/>
  <c r="O114" i="32"/>
  <c r="N114" i="32"/>
  <c r="N134" i="32"/>
  <c r="O134" i="32"/>
  <c r="H186" i="32"/>
  <c r="M186" i="32" s="1"/>
  <c r="N193" i="32"/>
  <c r="O193" i="32"/>
  <c r="H202" i="32"/>
  <c r="M202" i="32" s="1"/>
  <c r="N209" i="32"/>
  <c r="H218" i="32"/>
  <c r="M218" i="32" s="1"/>
  <c r="N225" i="32"/>
  <c r="O225" i="32"/>
  <c r="V137" i="47"/>
  <c r="U137" i="47"/>
  <c r="V157" i="47"/>
  <c r="W164" i="47"/>
  <c r="V164" i="47"/>
  <c r="W169" i="47"/>
  <c r="V169" i="47"/>
  <c r="M22" i="32"/>
  <c r="M27" i="32"/>
  <c r="N36" i="32"/>
  <c r="M38" i="32"/>
  <c r="M43" i="32"/>
  <c r="M45" i="32"/>
  <c r="N52" i="32"/>
  <c r="M54" i="32"/>
  <c r="M59" i="32"/>
  <c r="M61" i="32"/>
  <c r="N68" i="32"/>
  <c r="N102" i="32"/>
  <c r="O111" i="32"/>
  <c r="O173" i="32"/>
  <c r="V146" i="47"/>
  <c r="U146" i="47"/>
  <c r="V171" i="47"/>
  <c r="U171" i="47"/>
  <c r="H21" i="32"/>
  <c r="M26" i="32"/>
  <c r="M42" i="32"/>
  <c r="M58" i="32"/>
  <c r="H74" i="32"/>
  <c r="M74" i="32" s="1"/>
  <c r="H82" i="32"/>
  <c r="M82" i="32" s="1"/>
  <c r="H90" i="32"/>
  <c r="M90" i="32" s="1"/>
  <c r="N99" i="32"/>
  <c r="O106" i="32"/>
  <c r="N106" i="32"/>
  <c r="O115" i="32"/>
  <c r="O122" i="32"/>
  <c r="N122" i="32"/>
  <c r="N126" i="32"/>
  <c r="O126" i="32"/>
  <c r="H125" i="32"/>
  <c r="M125" i="32" s="1"/>
  <c r="H129" i="32"/>
  <c r="M129" i="32" s="1"/>
  <c r="H133" i="32"/>
  <c r="M133" i="32" s="1"/>
  <c r="H139" i="32"/>
  <c r="M139" i="32" s="1"/>
  <c r="H142" i="32"/>
  <c r="M142" i="32" s="1"/>
  <c r="H144" i="32"/>
  <c r="M144" i="32" s="1"/>
  <c r="H147" i="32"/>
  <c r="M147" i="32" s="1"/>
  <c r="H150" i="32"/>
  <c r="M150" i="32" s="1"/>
  <c r="H152" i="32"/>
  <c r="M152" i="32" s="1"/>
  <c r="H184" i="32"/>
  <c r="M184" i="32" s="1"/>
  <c r="O191" i="32"/>
  <c r="N195" i="32"/>
  <c r="O195" i="32"/>
  <c r="H200" i="32"/>
  <c r="M200" i="32" s="1"/>
  <c r="N207" i="32"/>
  <c r="O207" i="32"/>
  <c r="H216" i="32"/>
  <c r="M216" i="32" s="1"/>
  <c r="N223" i="32"/>
  <c r="O223" i="32"/>
  <c r="O227" i="32"/>
  <c r="H236" i="32"/>
  <c r="M236" i="32" s="1"/>
  <c r="H154" i="32"/>
  <c r="M154" i="32" s="1"/>
  <c r="H194" i="32"/>
  <c r="M194" i="32" s="1"/>
  <c r="H210" i="32"/>
  <c r="M210" i="32" s="1"/>
  <c r="N217" i="32"/>
  <c r="H226" i="32"/>
  <c r="M226" i="32" s="1"/>
  <c r="O247" i="32"/>
  <c r="M105" i="32"/>
  <c r="H123" i="32"/>
  <c r="M123" i="32" s="1"/>
  <c r="H127" i="32"/>
  <c r="M127" i="32" s="1"/>
  <c r="H131" i="32"/>
  <c r="M131" i="32" s="1"/>
  <c r="H135" i="32"/>
  <c r="M135" i="32" s="1"/>
  <c r="H138" i="32"/>
  <c r="M138" i="32" s="1"/>
  <c r="H140" i="32"/>
  <c r="M140" i="32" s="1"/>
  <c r="H143" i="32"/>
  <c r="M143" i="32" s="1"/>
  <c r="H146" i="32"/>
  <c r="M146" i="32" s="1"/>
  <c r="H148" i="32"/>
  <c r="M148" i="32" s="1"/>
  <c r="H151" i="32"/>
  <c r="M151" i="32" s="1"/>
  <c r="N183" i="32"/>
  <c r="O183" i="32"/>
  <c r="N187" i="32"/>
  <c r="O187" i="32"/>
  <c r="N199" i="32"/>
  <c r="O199" i="32"/>
  <c r="N203" i="32"/>
  <c r="O203" i="32"/>
  <c r="N215" i="32"/>
  <c r="O215" i="32"/>
  <c r="N219" i="32"/>
  <c r="O219" i="32"/>
  <c r="H224" i="32"/>
  <c r="M224" i="32" s="1"/>
  <c r="N231" i="32"/>
  <c r="O231" i="32"/>
  <c r="H159" i="32"/>
  <c r="M159" i="32" s="1"/>
  <c r="H163" i="32"/>
  <c r="M163" i="32" s="1"/>
  <c r="H167" i="32"/>
  <c r="M167" i="32" s="1"/>
  <c r="H171" i="32"/>
  <c r="M171" i="32" s="1"/>
  <c r="M156" i="32"/>
  <c r="M160" i="32"/>
  <c r="M164" i="32"/>
  <c r="M168" i="32"/>
  <c r="M176" i="32"/>
  <c r="H182" i="32"/>
  <c r="M182" i="32" s="1"/>
  <c r="H188" i="32"/>
  <c r="M188" i="32" s="1"/>
  <c r="H190" i="32"/>
  <c r="M190" i="32" s="1"/>
  <c r="H196" i="32"/>
  <c r="M196" i="32" s="1"/>
  <c r="H198" i="32"/>
  <c r="M198" i="32" s="1"/>
  <c r="H204" i="32"/>
  <c r="M204" i="32" s="1"/>
  <c r="H206" i="32"/>
  <c r="M206" i="32" s="1"/>
  <c r="H212" i="32"/>
  <c r="M212" i="32" s="1"/>
  <c r="H214" i="32"/>
  <c r="M214" i="32" s="1"/>
  <c r="H220" i="32"/>
  <c r="M220" i="32" s="1"/>
  <c r="H222" i="32"/>
  <c r="M222" i="32" s="1"/>
  <c r="H228" i="32"/>
  <c r="M228" i="32" s="1"/>
  <c r="H230" i="32"/>
  <c r="M230" i="32" s="1"/>
  <c r="M158" i="32"/>
  <c r="M162" i="32"/>
  <c r="M166" i="32"/>
  <c r="M170" i="32"/>
  <c r="M174" i="32"/>
  <c r="M178" i="32"/>
  <c r="H232" i="32"/>
  <c r="M232" i="32" s="1"/>
  <c r="O235" i="32"/>
  <c r="H256" i="32"/>
  <c r="M256" i="32" s="1"/>
  <c r="H240" i="32"/>
  <c r="M240" i="32" s="1"/>
  <c r="H244" i="32"/>
  <c r="M244" i="32" s="1"/>
  <c r="H248" i="32"/>
  <c r="M248" i="32" s="1"/>
  <c r="M253" i="32"/>
  <c r="O259" i="32"/>
  <c r="N259" i="32"/>
  <c r="O251" i="32"/>
  <c r="N251" i="32"/>
  <c r="H260" i="32"/>
  <c r="M260" i="32" s="1"/>
  <c r="H234" i="32"/>
  <c r="M234" i="32" s="1"/>
  <c r="H238" i="32"/>
  <c r="M238" i="32" s="1"/>
  <c r="H242" i="32"/>
  <c r="M242" i="32" s="1"/>
  <c r="H246" i="32"/>
  <c r="M246" i="32" s="1"/>
  <c r="H252" i="32"/>
  <c r="M252" i="32" s="1"/>
  <c r="H264" i="32"/>
  <c r="H250" i="32"/>
  <c r="M250" i="32" s="1"/>
  <c r="H254" i="32"/>
  <c r="M254" i="32" s="1"/>
  <c r="M263" i="32"/>
  <c r="V172" i="50" l="1"/>
  <c r="U172" i="50"/>
  <c r="W264" i="65"/>
  <c r="O264" i="69"/>
  <c r="N258" i="32"/>
  <c r="M172" i="32"/>
  <c r="N157" i="32"/>
  <c r="M39" i="32"/>
  <c r="O39" i="32" s="1"/>
  <c r="O120" i="32"/>
  <c r="N63" i="32"/>
  <c r="M211" i="32"/>
  <c r="M44" i="32"/>
  <c r="N255" i="32"/>
  <c r="M83" i="32"/>
  <c r="O100" i="32"/>
  <c r="N64" i="32"/>
  <c r="M24" i="32"/>
  <c r="N169" i="32"/>
  <c r="N84" i="32"/>
  <c r="N233" i="32"/>
  <c r="O233" i="32"/>
  <c r="M37" i="32"/>
  <c r="J265" i="32"/>
  <c r="J266" i="32" s="1"/>
  <c r="M113" i="32"/>
  <c r="O113" i="32" s="1"/>
  <c r="O161" i="32"/>
  <c r="M77" i="32"/>
  <c r="W59" i="65"/>
  <c r="J31" i="64"/>
  <c r="O26" i="64"/>
  <c r="N24" i="64"/>
  <c r="O24" i="64"/>
  <c r="M30" i="64"/>
  <c r="O30" i="64" s="1"/>
  <c r="N173" i="48"/>
  <c r="N174" i="48" s="1"/>
  <c r="V264" i="65"/>
  <c r="M137" i="32"/>
  <c r="O201" i="32"/>
  <c r="N201" i="32"/>
  <c r="N153" i="32"/>
  <c r="N118" i="32"/>
  <c r="N89" i="32"/>
  <c r="O165" i="32"/>
  <c r="H137" i="32"/>
  <c r="O181" i="32"/>
  <c r="N179" i="32"/>
  <c r="O81" i="32"/>
  <c r="N93" i="32"/>
  <c r="N28" i="32"/>
  <c r="O132" i="32"/>
  <c r="O261" i="32"/>
  <c r="N261" i="32"/>
  <c r="O185" i="32"/>
  <c r="O189" i="32"/>
  <c r="N189" i="32"/>
  <c r="N95" i="32"/>
  <c r="O95" i="32"/>
  <c r="O35" i="32"/>
  <c r="N35" i="32"/>
  <c r="O51" i="32"/>
  <c r="N51" i="32"/>
  <c r="N141" i="32"/>
  <c r="O213" i="32"/>
  <c r="N33" i="32"/>
  <c r="N80" i="32"/>
  <c r="N245" i="32"/>
  <c r="O245" i="32"/>
  <c r="O221" i="32"/>
  <c r="N221" i="32"/>
  <c r="O49" i="32"/>
  <c r="N49" i="32"/>
  <c r="N69" i="32"/>
  <c r="O69" i="32"/>
  <c r="N241" i="32"/>
  <c r="O241" i="32"/>
  <c r="O85" i="32"/>
  <c r="N85" i="32"/>
  <c r="N237" i="32"/>
  <c r="O237" i="32"/>
  <c r="O205" i="32"/>
  <c r="N205" i="32"/>
  <c r="O229" i="32"/>
  <c r="O197" i="32"/>
  <c r="N71" i="32"/>
  <c r="O71" i="32"/>
  <c r="N65" i="32"/>
  <c r="N87" i="32"/>
  <c r="O87" i="32"/>
  <c r="O31" i="32"/>
  <c r="N31" i="32"/>
  <c r="O47" i="32"/>
  <c r="N47" i="32"/>
  <c r="O137" i="32"/>
  <c r="N137" i="32"/>
  <c r="O145" i="32"/>
  <c r="N145" i="32"/>
  <c r="W172" i="34"/>
  <c r="T264" i="68"/>
  <c r="V264" i="68" s="1"/>
  <c r="U172" i="34"/>
  <c r="U59" i="61"/>
  <c r="R59" i="38"/>
  <c r="S59" i="38"/>
  <c r="W59" i="61"/>
  <c r="O250" i="32"/>
  <c r="N250" i="32"/>
  <c r="O198" i="32"/>
  <c r="N198" i="32"/>
  <c r="O240" i="32"/>
  <c r="N240" i="32"/>
  <c r="O182" i="32"/>
  <c r="N182" i="32"/>
  <c r="N148" i="32"/>
  <c r="O148" i="32"/>
  <c r="O131" i="32"/>
  <c r="N131" i="32"/>
  <c r="O218" i="32"/>
  <c r="N218" i="32"/>
  <c r="N46" i="32"/>
  <c r="O46" i="32"/>
  <c r="O254" i="32"/>
  <c r="N254" i="32"/>
  <c r="O248" i="32"/>
  <c r="N248" i="32"/>
  <c r="O222" i="32"/>
  <c r="N222" i="32"/>
  <c r="O190" i="32"/>
  <c r="N190" i="32"/>
  <c r="N167" i="32"/>
  <c r="O167" i="32"/>
  <c r="O127" i="32"/>
  <c r="N127" i="32"/>
  <c r="N147" i="32"/>
  <c r="O147" i="32"/>
  <c r="N139" i="32"/>
  <c r="O139" i="32"/>
  <c r="N155" i="32"/>
  <c r="O155" i="32"/>
  <c r="O195" i="63"/>
  <c r="N195" i="63"/>
  <c r="O163" i="63"/>
  <c r="N163" i="63"/>
  <c r="O230" i="32"/>
  <c r="N230" i="32"/>
  <c r="O194" i="32"/>
  <c r="N194" i="32"/>
  <c r="N144" i="32"/>
  <c r="O144" i="32"/>
  <c r="O186" i="32"/>
  <c r="N186" i="32"/>
  <c r="N30" i="32"/>
  <c r="O30" i="32"/>
  <c r="O203" i="63"/>
  <c r="N203" i="63"/>
  <c r="O171" i="63"/>
  <c r="N171" i="63"/>
  <c r="N82" i="63"/>
  <c r="O82" i="63"/>
  <c r="N74" i="63"/>
  <c r="O74" i="63"/>
  <c r="N50" i="63"/>
  <c r="O50" i="63"/>
  <c r="N42" i="63"/>
  <c r="O42" i="63"/>
  <c r="O29" i="64"/>
  <c r="N29" i="64"/>
  <c r="O21" i="64"/>
  <c r="N21" i="64"/>
  <c r="O238" i="32"/>
  <c r="N238" i="32"/>
  <c r="O123" i="32"/>
  <c r="N123" i="32"/>
  <c r="N152" i="32"/>
  <c r="O152" i="32"/>
  <c r="N136" i="32"/>
  <c r="O136" i="32"/>
  <c r="O246" i="32"/>
  <c r="N246" i="32"/>
  <c r="O206" i="32"/>
  <c r="N206" i="32"/>
  <c r="N159" i="32"/>
  <c r="O159" i="32"/>
  <c r="N151" i="32"/>
  <c r="O151" i="32"/>
  <c r="N143" i="32"/>
  <c r="O143" i="32"/>
  <c r="N135" i="32"/>
  <c r="O135" i="32"/>
  <c r="O210" i="32"/>
  <c r="N210" i="32"/>
  <c r="O202" i="32"/>
  <c r="N202" i="32"/>
  <c r="N62" i="32"/>
  <c r="O62" i="32"/>
  <c r="O211" i="63"/>
  <c r="N211" i="63"/>
  <c r="O179" i="63"/>
  <c r="N179" i="63"/>
  <c r="O252" i="32"/>
  <c r="N252" i="32"/>
  <c r="N163" i="32"/>
  <c r="O163" i="32"/>
  <c r="O214" i="32"/>
  <c r="N214" i="32"/>
  <c r="O208" i="32"/>
  <c r="N208" i="32"/>
  <c r="N140" i="32"/>
  <c r="O140" i="32"/>
  <c r="O226" i="32"/>
  <c r="N226" i="32"/>
  <c r="O86" i="32"/>
  <c r="N86" i="32"/>
  <c r="O219" i="63"/>
  <c r="N219" i="63"/>
  <c r="O187" i="63"/>
  <c r="N187" i="63"/>
  <c r="O155" i="63"/>
  <c r="N155" i="63"/>
  <c r="O21" i="63"/>
  <c r="N21" i="63"/>
  <c r="N94" i="63"/>
  <c r="O94" i="63"/>
  <c r="N86" i="63"/>
  <c r="O86" i="63"/>
  <c r="N78" i="63"/>
  <c r="O78" i="63"/>
  <c r="N70" i="63"/>
  <c r="O70" i="63"/>
  <c r="N62" i="63"/>
  <c r="O62" i="63"/>
  <c r="N54" i="63"/>
  <c r="O54" i="63"/>
  <c r="N46" i="63"/>
  <c r="O46" i="63"/>
  <c r="N38" i="63"/>
  <c r="O38" i="63"/>
  <c r="N30" i="63"/>
  <c r="O30" i="63"/>
  <c r="N22" i="63"/>
  <c r="O22" i="63"/>
  <c r="O25" i="64"/>
  <c r="N25" i="64"/>
  <c r="N257" i="32"/>
  <c r="O257" i="32"/>
  <c r="O170" i="32"/>
  <c r="N170" i="32"/>
  <c r="O212" i="32"/>
  <c r="N212" i="32"/>
  <c r="N176" i="32"/>
  <c r="O176" i="32"/>
  <c r="O105" i="32"/>
  <c r="N105" i="32"/>
  <c r="N175" i="32"/>
  <c r="O175" i="32"/>
  <c r="O74" i="32"/>
  <c r="N74" i="32"/>
  <c r="O45" i="32"/>
  <c r="N45" i="32"/>
  <c r="O94" i="32"/>
  <c r="N94" i="32"/>
  <c r="O260" i="32"/>
  <c r="N260" i="32"/>
  <c r="O166" i="32"/>
  <c r="N166" i="32"/>
  <c r="O224" i="32"/>
  <c r="N224" i="32"/>
  <c r="N27" i="32"/>
  <c r="O27" i="32"/>
  <c r="O70" i="32"/>
  <c r="N70" i="32"/>
  <c r="O57" i="32"/>
  <c r="N57" i="32"/>
  <c r="W136" i="50"/>
  <c r="V136" i="50"/>
  <c r="U136" i="50"/>
  <c r="W78" i="50"/>
  <c r="V78" i="50"/>
  <c r="U78" i="50"/>
  <c r="V142" i="47"/>
  <c r="U142" i="47"/>
  <c r="W142" i="47"/>
  <c r="U94" i="47"/>
  <c r="W94" i="47"/>
  <c r="V94" i="47"/>
  <c r="V40" i="47"/>
  <c r="W40" i="47"/>
  <c r="U40" i="47"/>
  <c r="U168" i="50"/>
  <c r="V168" i="50"/>
  <c r="W168" i="50"/>
  <c r="V148" i="50"/>
  <c r="U148" i="50"/>
  <c r="W148" i="50"/>
  <c r="U108" i="47"/>
  <c r="W108" i="47"/>
  <c r="V108" i="47"/>
  <c r="V162" i="50"/>
  <c r="U162" i="50"/>
  <c r="W162" i="50"/>
  <c r="U120" i="50"/>
  <c r="W120" i="50"/>
  <c r="V120" i="50"/>
  <c r="U52" i="50"/>
  <c r="W52" i="50"/>
  <c r="V52" i="50"/>
  <c r="W88" i="50"/>
  <c r="V88" i="50"/>
  <c r="U88" i="50"/>
  <c r="U90" i="48"/>
  <c r="W90" i="48"/>
  <c r="V90" i="48"/>
  <c r="U132" i="47"/>
  <c r="V132" i="47"/>
  <c r="W132" i="47"/>
  <c r="U148" i="47"/>
  <c r="W148" i="47"/>
  <c r="V148" i="47"/>
  <c r="W48" i="47"/>
  <c r="U48" i="47"/>
  <c r="V48" i="47"/>
  <c r="V112" i="47"/>
  <c r="W112" i="47"/>
  <c r="U112" i="47"/>
  <c r="W138" i="49"/>
  <c r="V138" i="49"/>
  <c r="U138" i="49"/>
  <c r="W132" i="49"/>
  <c r="V132" i="49"/>
  <c r="U132" i="49"/>
  <c r="W124" i="49"/>
  <c r="V124" i="49"/>
  <c r="U124" i="49"/>
  <c r="W108" i="49"/>
  <c r="V108" i="49"/>
  <c r="U108" i="49"/>
  <c r="W84" i="49"/>
  <c r="V84" i="49"/>
  <c r="U84" i="49"/>
  <c r="U168" i="48"/>
  <c r="W168" i="48"/>
  <c r="V168" i="48"/>
  <c r="V52" i="48"/>
  <c r="U52" i="48"/>
  <c r="W52" i="48"/>
  <c r="V132" i="34"/>
  <c r="U132" i="34"/>
  <c r="W132" i="34"/>
  <c r="V70" i="34"/>
  <c r="U70" i="34"/>
  <c r="W70" i="34"/>
  <c r="V102" i="47"/>
  <c r="W102" i="47"/>
  <c r="U102" i="47"/>
  <c r="V64" i="47"/>
  <c r="W64" i="47"/>
  <c r="U64" i="47"/>
  <c r="W94" i="49"/>
  <c r="V94" i="49"/>
  <c r="U94" i="49"/>
  <c r="W142" i="48"/>
  <c r="V142" i="48"/>
  <c r="U142" i="48"/>
  <c r="W142" i="50"/>
  <c r="V142" i="50"/>
  <c r="U142" i="50"/>
  <c r="U96" i="50"/>
  <c r="W96" i="50"/>
  <c r="V96" i="50"/>
  <c r="V60" i="50"/>
  <c r="W60" i="50"/>
  <c r="U60" i="50"/>
  <c r="W156" i="48"/>
  <c r="V156" i="48"/>
  <c r="U156" i="48"/>
  <c r="V58" i="49"/>
  <c r="U58" i="49"/>
  <c r="W58" i="49"/>
  <c r="U30" i="49"/>
  <c r="W30" i="49"/>
  <c r="V30" i="49"/>
  <c r="W136" i="48"/>
  <c r="V136" i="48"/>
  <c r="U136" i="48"/>
  <c r="W60" i="48"/>
  <c r="V60" i="48"/>
  <c r="U60" i="48"/>
  <c r="W30" i="48"/>
  <c r="V30" i="48"/>
  <c r="U30" i="48"/>
  <c r="U64" i="49"/>
  <c r="W64" i="49"/>
  <c r="V64" i="49"/>
  <c r="V34" i="49"/>
  <c r="U34" i="49"/>
  <c r="W34" i="49"/>
  <c r="V24" i="49"/>
  <c r="U24" i="49"/>
  <c r="W24" i="49"/>
  <c r="W120" i="34"/>
  <c r="U120" i="34"/>
  <c r="V120" i="34"/>
  <c r="U114" i="34"/>
  <c r="W114" i="34"/>
  <c r="V114" i="34"/>
  <c r="U76" i="34"/>
  <c r="W76" i="34"/>
  <c r="V76" i="34"/>
  <c r="U66" i="34"/>
  <c r="V66" i="34"/>
  <c r="W66" i="34"/>
  <c r="U22" i="34"/>
  <c r="W22" i="34"/>
  <c r="V22" i="34"/>
  <c r="W118" i="48"/>
  <c r="V118" i="48"/>
  <c r="U118" i="48"/>
  <c r="V84" i="48"/>
  <c r="W84" i="48"/>
  <c r="U84" i="48"/>
  <c r="W46" i="48"/>
  <c r="V46" i="48"/>
  <c r="U46" i="48"/>
  <c r="W168" i="34"/>
  <c r="V168" i="34"/>
  <c r="U168" i="34"/>
  <c r="V142" i="34"/>
  <c r="U142" i="34"/>
  <c r="W142" i="34"/>
  <c r="O255" i="63"/>
  <c r="N255" i="63"/>
  <c r="O239" i="63"/>
  <c r="N239" i="63"/>
  <c r="U114" i="48"/>
  <c r="W114" i="48"/>
  <c r="V114" i="48"/>
  <c r="N147" i="63"/>
  <c r="O147" i="63"/>
  <c r="N131" i="63"/>
  <c r="O131" i="63"/>
  <c r="N115" i="63"/>
  <c r="O115" i="63"/>
  <c r="V264" i="61"/>
  <c r="W264" i="61"/>
  <c r="U264" i="61"/>
  <c r="O93" i="63"/>
  <c r="N93" i="63"/>
  <c r="O77" i="63"/>
  <c r="N77" i="63"/>
  <c r="O61" i="63"/>
  <c r="N61" i="63"/>
  <c r="O45" i="63"/>
  <c r="N45" i="63"/>
  <c r="O29" i="63"/>
  <c r="N29" i="63"/>
  <c r="O223" i="63"/>
  <c r="N223" i="63"/>
  <c r="O215" i="63"/>
  <c r="N215" i="63"/>
  <c r="O207" i="63"/>
  <c r="N207" i="63"/>
  <c r="O199" i="63"/>
  <c r="N199" i="63"/>
  <c r="O191" i="63"/>
  <c r="N191" i="63"/>
  <c r="O183" i="63"/>
  <c r="N183" i="63"/>
  <c r="O175" i="63"/>
  <c r="N175" i="63"/>
  <c r="O167" i="63"/>
  <c r="N167" i="63"/>
  <c r="O159" i="63"/>
  <c r="N159" i="63"/>
  <c r="O91" i="63"/>
  <c r="N91" i="63"/>
  <c r="O75" i="63"/>
  <c r="N75" i="63"/>
  <c r="O59" i="63"/>
  <c r="N59" i="63"/>
  <c r="O43" i="63"/>
  <c r="N43" i="63"/>
  <c r="O27" i="63"/>
  <c r="N27" i="63"/>
  <c r="V172" i="47"/>
  <c r="U172" i="47"/>
  <c r="W172" i="47"/>
  <c r="N90" i="63"/>
  <c r="O90" i="63"/>
  <c r="N58" i="63"/>
  <c r="O58" i="63"/>
  <c r="N26" i="63"/>
  <c r="O26" i="63"/>
  <c r="S264" i="39"/>
  <c r="R264" i="39"/>
  <c r="O242" i="32"/>
  <c r="N242" i="32"/>
  <c r="O228" i="32"/>
  <c r="N228" i="32"/>
  <c r="O196" i="32"/>
  <c r="N196" i="32"/>
  <c r="O236" i="32"/>
  <c r="N236" i="32"/>
  <c r="N58" i="32"/>
  <c r="O58" i="32"/>
  <c r="O61" i="32"/>
  <c r="N61" i="32"/>
  <c r="O23" i="32"/>
  <c r="N23" i="32"/>
  <c r="O25" i="32"/>
  <c r="N25" i="32"/>
  <c r="O256" i="32"/>
  <c r="N256" i="32"/>
  <c r="N172" i="32"/>
  <c r="O172" i="32"/>
  <c r="O101" i="32"/>
  <c r="N101" i="32"/>
  <c r="N59" i="32"/>
  <c r="O59" i="32"/>
  <c r="N83" i="32"/>
  <c r="O83" i="32"/>
  <c r="W72" i="47"/>
  <c r="V72" i="47"/>
  <c r="U72" i="47"/>
  <c r="W102" i="50"/>
  <c r="V102" i="50"/>
  <c r="U102" i="50"/>
  <c r="O178" i="32"/>
  <c r="N178" i="32"/>
  <c r="O125" i="32"/>
  <c r="N125" i="32"/>
  <c r="N54" i="32"/>
  <c r="O54" i="32"/>
  <c r="N38" i="32"/>
  <c r="O38" i="32"/>
  <c r="N22" i="32"/>
  <c r="O22" i="32"/>
  <c r="N91" i="32"/>
  <c r="O91" i="32"/>
  <c r="O78" i="32"/>
  <c r="N78" i="32"/>
  <c r="N39" i="32"/>
  <c r="V88" i="47"/>
  <c r="U88" i="47"/>
  <c r="W88" i="47"/>
  <c r="V54" i="47"/>
  <c r="W54" i="47"/>
  <c r="U54" i="47"/>
  <c r="U130" i="50"/>
  <c r="W130" i="50"/>
  <c r="V130" i="50"/>
  <c r="U106" i="50"/>
  <c r="V106" i="50"/>
  <c r="W106" i="50"/>
  <c r="W82" i="50"/>
  <c r="V82" i="50"/>
  <c r="U82" i="50"/>
  <c r="U66" i="50"/>
  <c r="W66" i="50"/>
  <c r="V66" i="50"/>
  <c r="U162" i="49"/>
  <c r="W162" i="49"/>
  <c r="V162" i="49"/>
  <c r="W144" i="47"/>
  <c r="V144" i="47"/>
  <c r="U144" i="47"/>
  <c r="W96" i="47"/>
  <c r="V96" i="47"/>
  <c r="U96" i="47"/>
  <c r="W42" i="47"/>
  <c r="V42" i="47"/>
  <c r="U42" i="47"/>
  <c r="W166" i="50"/>
  <c r="V166" i="50"/>
  <c r="U166" i="50"/>
  <c r="W150" i="50"/>
  <c r="V150" i="50"/>
  <c r="U150" i="50"/>
  <c r="W106" i="47"/>
  <c r="V106" i="47"/>
  <c r="U106" i="47"/>
  <c r="W160" i="50"/>
  <c r="U160" i="50"/>
  <c r="V160" i="50"/>
  <c r="W118" i="50"/>
  <c r="V118" i="50"/>
  <c r="U118" i="50"/>
  <c r="W54" i="50"/>
  <c r="U54" i="50"/>
  <c r="V54" i="50"/>
  <c r="V166" i="47"/>
  <c r="U166" i="47"/>
  <c r="W166" i="47"/>
  <c r="V124" i="47"/>
  <c r="U124" i="47"/>
  <c r="W124" i="47"/>
  <c r="R59" i="41"/>
  <c r="S59" i="41"/>
  <c r="W88" i="48"/>
  <c r="V88" i="48"/>
  <c r="U88" i="48"/>
  <c r="U138" i="47"/>
  <c r="W138" i="47"/>
  <c r="V138" i="47"/>
  <c r="W130" i="47"/>
  <c r="V130" i="47"/>
  <c r="U130" i="47"/>
  <c r="W150" i="47"/>
  <c r="V150" i="47"/>
  <c r="U150" i="47"/>
  <c r="W114" i="47"/>
  <c r="V114" i="47"/>
  <c r="U114" i="47"/>
  <c r="U28" i="50"/>
  <c r="W28" i="50"/>
  <c r="V28" i="50"/>
  <c r="U166" i="49"/>
  <c r="V166" i="49"/>
  <c r="W166" i="49"/>
  <c r="U156" i="49"/>
  <c r="V156" i="49"/>
  <c r="W156" i="49"/>
  <c r="U112" i="49"/>
  <c r="W112" i="49"/>
  <c r="V112" i="49"/>
  <c r="U102" i="49"/>
  <c r="W102" i="49"/>
  <c r="V102" i="49"/>
  <c r="U78" i="49"/>
  <c r="W78" i="49"/>
  <c r="V78" i="49"/>
  <c r="W166" i="48"/>
  <c r="V166" i="48"/>
  <c r="U166" i="48"/>
  <c r="V124" i="48"/>
  <c r="U124" i="48"/>
  <c r="W124" i="48"/>
  <c r="W54" i="48"/>
  <c r="U54" i="48"/>
  <c r="V54" i="48"/>
  <c r="W130" i="34"/>
  <c r="V130" i="34"/>
  <c r="U130" i="34"/>
  <c r="V72" i="34"/>
  <c r="W72" i="34"/>
  <c r="U72" i="34"/>
  <c r="U66" i="47"/>
  <c r="W66" i="47"/>
  <c r="V66" i="47"/>
  <c r="U22" i="47"/>
  <c r="W22" i="47"/>
  <c r="V22" i="47"/>
  <c r="U42" i="50"/>
  <c r="V42" i="50"/>
  <c r="W42" i="50"/>
  <c r="V148" i="48"/>
  <c r="U148" i="48"/>
  <c r="W148" i="48"/>
  <c r="W76" i="47"/>
  <c r="V76" i="47"/>
  <c r="U76" i="47"/>
  <c r="W94" i="50"/>
  <c r="V94" i="50"/>
  <c r="U94" i="50"/>
  <c r="W60" i="49"/>
  <c r="V60" i="49"/>
  <c r="U60" i="49"/>
  <c r="W28" i="49"/>
  <c r="V28" i="49"/>
  <c r="U28" i="49"/>
  <c r="V42" i="48"/>
  <c r="U42" i="48"/>
  <c r="W42" i="48"/>
  <c r="U24" i="48"/>
  <c r="W24" i="48"/>
  <c r="V24" i="48"/>
  <c r="W66" i="49"/>
  <c r="V66" i="49"/>
  <c r="U66" i="49"/>
  <c r="W36" i="49"/>
  <c r="V36" i="49"/>
  <c r="U36" i="49"/>
  <c r="W22" i="49"/>
  <c r="V22" i="49"/>
  <c r="U22" i="49"/>
  <c r="W112" i="34"/>
  <c r="V112" i="34"/>
  <c r="U112" i="34"/>
  <c r="V108" i="34"/>
  <c r="U108" i="34"/>
  <c r="W108" i="34"/>
  <c r="V84" i="34"/>
  <c r="W84" i="34"/>
  <c r="U84" i="34"/>
  <c r="W78" i="34"/>
  <c r="U78" i="34"/>
  <c r="V78" i="34"/>
  <c r="W64" i="34"/>
  <c r="U64" i="34"/>
  <c r="V64" i="34"/>
  <c r="W24" i="34"/>
  <c r="U24" i="34"/>
  <c r="V24" i="34"/>
  <c r="U54" i="49"/>
  <c r="W54" i="49"/>
  <c r="V54" i="49"/>
  <c r="V94" i="48"/>
  <c r="U94" i="48"/>
  <c r="W94" i="48"/>
  <c r="V76" i="48"/>
  <c r="U76" i="48"/>
  <c r="W76" i="48"/>
  <c r="U162" i="34"/>
  <c r="W162" i="34"/>
  <c r="V162" i="34"/>
  <c r="V156" i="34"/>
  <c r="U156" i="34"/>
  <c r="W156" i="34"/>
  <c r="W144" i="34"/>
  <c r="U144" i="34"/>
  <c r="V144" i="34"/>
  <c r="U124" i="34"/>
  <c r="W124" i="34"/>
  <c r="V124" i="34"/>
  <c r="O251" i="63"/>
  <c r="N251" i="63"/>
  <c r="O235" i="63"/>
  <c r="N235" i="63"/>
  <c r="W112" i="48"/>
  <c r="U112" i="48"/>
  <c r="V112" i="48"/>
  <c r="V66" i="48"/>
  <c r="U66" i="48"/>
  <c r="W66" i="48"/>
  <c r="O264" i="63"/>
  <c r="N264" i="63"/>
  <c r="N143" i="63"/>
  <c r="O143" i="63"/>
  <c r="N127" i="63"/>
  <c r="O127" i="63"/>
  <c r="N111" i="63"/>
  <c r="O111" i="63"/>
  <c r="O89" i="63"/>
  <c r="N89" i="63"/>
  <c r="O73" i="63"/>
  <c r="N73" i="63"/>
  <c r="O57" i="63"/>
  <c r="N57" i="63"/>
  <c r="O41" i="63"/>
  <c r="N41" i="63"/>
  <c r="O25" i="63"/>
  <c r="N25" i="63"/>
  <c r="O87" i="63"/>
  <c r="N87" i="63"/>
  <c r="O71" i="63"/>
  <c r="N71" i="63"/>
  <c r="O55" i="63"/>
  <c r="N55" i="63"/>
  <c r="O39" i="63"/>
  <c r="N39" i="63"/>
  <c r="O23" i="63"/>
  <c r="N23" i="63"/>
  <c r="H59" i="36"/>
  <c r="Q59" i="36" s="1"/>
  <c r="H59" i="68"/>
  <c r="T59" i="68" s="1"/>
  <c r="O23" i="64"/>
  <c r="N23" i="64"/>
  <c r="O234" i="32"/>
  <c r="N234" i="32"/>
  <c r="O232" i="32"/>
  <c r="N232" i="32"/>
  <c r="O204" i="32"/>
  <c r="N204" i="32"/>
  <c r="N160" i="32"/>
  <c r="O160" i="32"/>
  <c r="O146" i="32"/>
  <c r="N146" i="32"/>
  <c r="O200" i="32"/>
  <c r="N200" i="32"/>
  <c r="O142" i="32"/>
  <c r="N142" i="32"/>
  <c r="O90" i="32"/>
  <c r="N90" i="32"/>
  <c r="O29" i="32"/>
  <c r="N29" i="32"/>
  <c r="N75" i="32"/>
  <c r="O75" i="32"/>
  <c r="O244" i="32"/>
  <c r="N244" i="32"/>
  <c r="N156" i="32"/>
  <c r="O156" i="32"/>
  <c r="O192" i="32"/>
  <c r="N192" i="32"/>
  <c r="O117" i="32"/>
  <c r="N117" i="32"/>
  <c r="N43" i="32"/>
  <c r="O43" i="32"/>
  <c r="N50" i="32"/>
  <c r="O50" i="32"/>
  <c r="O41" i="32"/>
  <c r="N41" i="32"/>
  <c r="N171" i="32"/>
  <c r="O171" i="32"/>
  <c r="W112" i="50"/>
  <c r="V112" i="50"/>
  <c r="U112" i="50"/>
  <c r="V160" i="49"/>
  <c r="W160" i="49"/>
  <c r="U160" i="49"/>
  <c r="N253" i="32"/>
  <c r="O253" i="32"/>
  <c r="O162" i="32"/>
  <c r="N162" i="32"/>
  <c r="N168" i="32"/>
  <c r="O168" i="32"/>
  <c r="O138" i="32"/>
  <c r="N138" i="32"/>
  <c r="O97" i="32"/>
  <c r="N97" i="32"/>
  <c r="O154" i="32"/>
  <c r="N154" i="32"/>
  <c r="O216" i="32"/>
  <c r="N216" i="32"/>
  <c r="O184" i="32"/>
  <c r="N184" i="32"/>
  <c r="O150" i="32"/>
  <c r="N150" i="32"/>
  <c r="O133" i="32"/>
  <c r="N133" i="32"/>
  <c r="O82" i="32"/>
  <c r="N82" i="32"/>
  <c r="N26" i="32"/>
  <c r="O26" i="32"/>
  <c r="O263" i="32"/>
  <c r="N263" i="32"/>
  <c r="M264" i="32"/>
  <c r="O174" i="32"/>
  <c r="N174" i="32"/>
  <c r="O158" i="32"/>
  <c r="N158" i="32"/>
  <c r="N164" i="32"/>
  <c r="O164" i="32"/>
  <c r="O109" i="32"/>
  <c r="N109" i="32"/>
  <c r="N42" i="32"/>
  <c r="O42" i="32"/>
  <c r="H265" i="32"/>
  <c r="H266" i="32" s="1"/>
  <c r="M21" i="32"/>
  <c r="N66" i="32"/>
  <c r="O66" i="32"/>
  <c r="N34" i="32"/>
  <c r="O34" i="32"/>
  <c r="V90" i="47"/>
  <c r="U90" i="47"/>
  <c r="W90" i="47"/>
  <c r="W52" i="47"/>
  <c r="V52" i="47"/>
  <c r="U52" i="47"/>
  <c r="W132" i="50"/>
  <c r="V132" i="50"/>
  <c r="U132" i="50"/>
  <c r="W108" i="50"/>
  <c r="V108" i="50"/>
  <c r="U108" i="50"/>
  <c r="V84" i="50"/>
  <c r="W84" i="50"/>
  <c r="U84" i="50"/>
  <c r="W64" i="50"/>
  <c r="V64" i="50"/>
  <c r="U64" i="50"/>
  <c r="W24" i="50"/>
  <c r="V24" i="50"/>
  <c r="U24" i="50"/>
  <c r="U144" i="49"/>
  <c r="W144" i="49"/>
  <c r="V144" i="49"/>
  <c r="U162" i="47"/>
  <c r="W162" i="47"/>
  <c r="V162" i="47"/>
  <c r="U118" i="47"/>
  <c r="W118" i="47"/>
  <c r="V118" i="47"/>
  <c r="U60" i="47"/>
  <c r="W60" i="47"/>
  <c r="V60" i="47"/>
  <c r="V30" i="47"/>
  <c r="U30" i="47"/>
  <c r="W30" i="47"/>
  <c r="U154" i="50"/>
  <c r="W154" i="50"/>
  <c r="V154" i="50"/>
  <c r="V124" i="50"/>
  <c r="U124" i="50"/>
  <c r="W124" i="50"/>
  <c r="U84" i="47"/>
  <c r="W84" i="47"/>
  <c r="V84" i="47"/>
  <c r="U88" i="49"/>
  <c r="W88" i="49"/>
  <c r="V88" i="49"/>
  <c r="W168" i="47"/>
  <c r="U168" i="47"/>
  <c r="V168" i="47"/>
  <c r="V156" i="47"/>
  <c r="U156" i="47"/>
  <c r="W156" i="47"/>
  <c r="V126" i="47"/>
  <c r="W126" i="47"/>
  <c r="U126" i="47"/>
  <c r="V70" i="50"/>
  <c r="W70" i="50"/>
  <c r="U70" i="50"/>
  <c r="V46" i="50"/>
  <c r="U46" i="50"/>
  <c r="W46" i="50"/>
  <c r="V48" i="49"/>
  <c r="U48" i="49"/>
  <c r="W48" i="49"/>
  <c r="U72" i="48"/>
  <c r="W72" i="48"/>
  <c r="V72" i="48"/>
  <c r="W136" i="47"/>
  <c r="V136" i="47"/>
  <c r="U136" i="47"/>
  <c r="U36" i="47"/>
  <c r="W36" i="47"/>
  <c r="V36" i="47"/>
  <c r="W30" i="50"/>
  <c r="V30" i="50"/>
  <c r="U30" i="50"/>
  <c r="W168" i="49"/>
  <c r="U168" i="49"/>
  <c r="V168" i="49"/>
  <c r="W154" i="49"/>
  <c r="U154" i="49"/>
  <c r="V154" i="49"/>
  <c r="V148" i="49"/>
  <c r="U148" i="49"/>
  <c r="W148" i="49"/>
  <c r="W114" i="49"/>
  <c r="V114" i="49"/>
  <c r="U114" i="49"/>
  <c r="W100" i="49"/>
  <c r="V100" i="49"/>
  <c r="U100" i="49"/>
  <c r="W76" i="49"/>
  <c r="V76" i="49"/>
  <c r="U76" i="49"/>
  <c r="V162" i="48"/>
  <c r="U162" i="48"/>
  <c r="W162" i="48"/>
  <c r="W126" i="48"/>
  <c r="U126" i="48"/>
  <c r="V126" i="48"/>
  <c r="U106" i="48"/>
  <c r="W106" i="48"/>
  <c r="V106" i="48"/>
  <c r="U138" i="34"/>
  <c r="W138" i="34"/>
  <c r="V138" i="34"/>
  <c r="U90" i="34"/>
  <c r="W90" i="34"/>
  <c r="V90" i="34"/>
  <c r="V54" i="34"/>
  <c r="W54" i="34"/>
  <c r="U54" i="34"/>
  <c r="W24" i="47"/>
  <c r="V24" i="47"/>
  <c r="U24" i="47"/>
  <c r="W40" i="50"/>
  <c r="U40" i="50"/>
  <c r="V40" i="50"/>
  <c r="V120" i="49"/>
  <c r="U120" i="49"/>
  <c r="W120" i="49"/>
  <c r="V96" i="49"/>
  <c r="U96" i="49"/>
  <c r="W96" i="49"/>
  <c r="W150" i="48"/>
  <c r="V150" i="48"/>
  <c r="U150" i="48"/>
  <c r="U130" i="48"/>
  <c r="W130" i="48"/>
  <c r="V130" i="48"/>
  <c r="V78" i="47"/>
  <c r="W78" i="47"/>
  <c r="U78" i="47"/>
  <c r="U40" i="49"/>
  <c r="W40" i="49"/>
  <c r="V40" i="49"/>
  <c r="W40" i="48"/>
  <c r="V40" i="48"/>
  <c r="U40" i="48"/>
  <c r="W22" i="48"/>
  <c r="V22" i="48"/>
  <c r="U22" i="48"/>
  <c r="W106" i="34"/>
  <c r="U106" i="34"/>
  <c r="V106" i="34"/>
  <c r="U100" i="34"/>
  <c r="W100" i="34"/>
  <c r="V100" i="34"/>
  <c r="V94" i="34"/>
  <c r="U94" i="34"/>
  <c r="W94" i="34"/>
  <c r="U82" i="34"/>
  <c r="W82" i="34"/>
  <c r="V82" i="34"/>
  <c r="U60" i="34"/>
  <c r="W60" i="34"/>
  <c r="V60" i="34"/>
  <c r="U46" i="34"/>
  <c r="W46" i="34"/>
  <c r="V46" i="34"/>
  <c r="V42" i="34"/>
  <c r="W42" i="34"/>
  <c r="U42" i="34"/>
  <c r="U36" i="34"/>
  <c r="W36" i="34"/>
  <c r="V36" i="34"/>
  <c r="V28" i="34"/>
  <c r="W28" i="34"/>
  <c r="U28" i="34"/>
  <c r="W52" i="49"/>
  <c r="V52" i="49"/>
  <c r="U52" i="49"/>
  <c r="V96" i="48"/>
  <c r="U96" i="48"/>
  <c r="W96" i="48"/>
  <c r="W78" i="48"/>
  <c r="V78" i="48"/>
  <c r="U78" i="48"/>
  <c r="U34" i="48"/>
  <c r="W34" i="48"/>
  <c r="V34" i="48"/>
  <c r="W160" i="34"/>
  <c r="V160" i="34"/>
  <c r="U160" i="34"/>
  <c r="W154" i="34"/>
  <c r="U154" i="34"/>
  <c r="V154" i="34"/>
  <c r="U148" i="34"/>
  <c r="W148" i="34"/>
  <c r="V148" i="34"/>
  <c r="W126" i="34"/>
  <c r="V126" i="34"/>
  <c r="U126" i="34"/>
  <c r="O247" i="63"/>
  <c r="N247" i="63"/>
  <c r="O231" i="63"/>
  <c r="N231" i="63"/>
  <c r="U100" i="48"/>
  <c r="W100" i="48"/>
  <c r="V100" i="48"/>
  <c r="W64" i="48"/>
  <c r="U64" i="48"/>
  <c r="V64" i="48"/>
  <c r="N139" i="63"/>
  <c r="O139" i="63"/>
  <c r="N123" i="63"/>
  <c r="O123" i="63"/>
  <c r="N107" i="63"/>
  <c r="O107" i="63"/>
  <c r="O101" i="63"/>
  <c r="N101" i="63"/>
  <c r="O85" i="63"/>
  <c r="N85" i="63"/>
  <c r="O69" i="63"/>
  <c r="N69" i="63"/>
  <c r="O53" i="63"/>
  <c r="N53" i="63"/>
  <c r="O37" i="63"/>
  <c r="N37" i="63"/>
  <c r="O99" i="63"/>
  <c r="N99" i="63"/>
  <c r="O83" i="63"/>
  <c r="N83" i="63"/>
  <c r="O67" i="63"/>
  <c r="N67" i="63"/>
  <c r="O51" i="63"/>
  <c r="N51" i="63"/>
  <c r="O35" i="63"/>
  <c r="N35" i="63"/>
  <c r="W172" i="48"/>
  <c r="V172" i="48"/>
  <c r="U172" i="48"/>
  <c r="U264" i="67"/>
  <c r="W264" i="67"/>
  <c r="V264" i="67"/>
  <c r="H31" i="64"/>
  <c r="M59" i="69"/>
  <c r="V59" i="70"/>
  <c r="U59" i="70"/>
  <c r="W59" i="70"/>
  <c r="O220" i="32"/>
  <c r="N220" i="32"/>
  <c r="O188" i="32"/>
  <c r="N188" i="32"/>
  <c r="O121" i="32"/>
  <c r="N121" i="32"/>
  <c r="O129" i="32"/>
  <c r="N129" i="32"/>
  <c r="O55" i="32"/>
  <c r="N55" i="32"/>
  <c r="U70" i="47"/>
  <c r="V70" i="47"/>
  <c r="W70" i="47"/>
  <c r="V138" i="50"/>
  <c r="U138" i="50"/>
  <c r="W138" i="50"/>
  <c r="V114" i="50"/>
  <c r="U114" i="50"/>
  <c r="W114" i="50"/>
  <c r="V100" i="50"/>
  <c r="U100" i="50"/>
  <c r="W100" i="50"/>
  <c r="U76" i="50"/>
  <c r="V76" i="50"/>
  <c r="W76" i="50"/>
  <c r="V22" i="50"/>
  <c r="W22" i="50"/>
  <c r="U22" i="50"/>
  <c r="W142" i="49"/>
  <c r="V142" i="49"/>
  <c r="U142" i="49"/>
  <c r="W160" i="47"/>
  <c r="V160" i="47"/>
  <c r="U160" i="47"/>
  <c r="W120" i="47"/>
  <c r="V120" i="47"/>
  <c r="U120" i="47"/>
  <c r="W58" i="47"/>
  <c r="V58" i="47"/>
  <c r="U58" i="47"/>
  <c r="W28" i="47"/>
  <c r="V28" i="47"/>
  <c r="U28" i="47"/>
  <c r="W156" i="50"/>
  <c r="V156" i="50"/>
  <c r="U156" i="50"/>
  <c r="W126" i="50"/>
  <c r="V126" i="50"/>
  <c r="U126" i="50"/>
  <c r="W82" i="47"/>
  <c r="V82" i="47"/>
  <c r="U82" i="47"/>
  <c r="W90" i="49"/>
  <c r="V90" i="49"/>
  <c r="U90" i="49"/>
  <c r="W154" i="47"/>
  <c r="V154" i="47"/>
  <c r="U154" i="47"/>
  <c r="U90" i="50"/>
  <c r="W90" i="50"/>
  <c r="V90" i="50"/>
  <c r="U72" i="50"/>
  <c r="W72" i="50"/>
  <c r="V72" i="50"/>
  <c r="V48" i="50"/>
  <c r="U48" i="50"/>
  <c r="W48" i="50"/>
  <c r="W46" i="49"/>
  <c r="V46" i="49"/>
  <c r="U46" i="49"/>
  <c r="W70" i="48"/>
  <c r="V70" i="48"/>
  <c r="U70" i="48"/>
  <c r="V72" i="49"/>
  <c r="U72" i="49"/>
  <c r="W72" i="49"/>
  <c r="U46" i="47"/>
  <c r="W46" i="47"/>
  <c r="V46" i="47"/>
  <c r="W34" i="47"/>
  <c r="V34" i="47"/>
  <c r="U34" i="47"/>
  <c r="V150" i="49"/>
  <c r="U150" i="49"/>
  <c r="W150" i="49"/>
  <c r="U136" i="49"/>
  <c r="W136" i="49"/>
  <c r="V136" i="49"/>
  <c r="V130" i="49"/>
  <c r="U130" i="49"/>
  <c r="W130" i="49"/>
  <c r="U126" i="49"/>
  <c r="W126" i="49"/>
  <c r="V126" i="49"/>
  <c r="V106" i="49"/>
  <c r="U106" i="49"/>
  <c r="W106" i="49"/>
  <c r="V82" i="49"/>
  <c r="U82" i="49"/>
  <c r="W82" i="49"/>
  <c r="W160" i="48"/>
  <c r="V160" i="48"/>
  <c r="U160" i="48"/>
  <c r="V108" i="48"/>
  <c r="U108" i="48"/>
  <c r="W108" i="48"/>
  <c r="W136" i="34"/>
  <c r="V136" i="34"/>
  <c r="U136" i="34"/>
  <c r="W88" i="34"/>
  <c r="V88" i="34"/>
  <c r="U88" i="34"/>
  <c r="V52" i="34"/>
  <c r="W52" i="34"/>
  <c r="U52" i="34"/>
  <c r="U100" i="47"/>
  <c r="W100" i="47"/>
  <c r="V100" i="47"/>
  <c r="W118" i="49"/>
  <c r="V118" i="49"/>
  <c r="U118" i="49"/>
  <c r="U144" i="48"/>
  <c r="V144" i="48"/>
  <c r="W144" i="48"/>
  <c r="W132" i="48"/>
  <c r="V132" i="48"/>
  <c r="U132" i="48"/>
  <c r="U144" i="50"/>
  <c r="W144" i="50"/>
  <c r="V144" i="50"/>
  <c r="W58" i="50"/>
  <c r="V58" i="50"/>
  <c r="U58" i="50"/>
  <c r="U154" i="48"/>
  <c r="W154" i="48"/>
  <c r="V154" i="48"/>
  <c r="W42" i="49"/>
  <c r="V42" i="49"/>
  <c r="U42" i="49"/>
  <c r="V138" i="48"/>
  <c r="U138" i="48"/>
  <c r="W138" i="48"/>
  <c r="U58" i="48"/>
  <c r="W58" i="48"/>
  <c r="V58" i="48"/>
  <c r="V28" i="48"/>
  <c r="U28" i="48"/>
  <c r="W28" i="48"/>
  <c r="V118" i="34"/>
  <c r="U118" i="34"/>
  <c r="W118" i="34"/>
  <c r="W102" i="34"/>
  <c r="V102" i="34"/>
  <c r="U102" i="34"/>
  <c r="W96" i="34"/>
  <c r="U96" i="34"/>
  <c r="V96" i="34"/>
  <c r="W58" i="34"/>
  <c r="U58" i="34"/>
  <c r="V58" i="34"/>
  <c r="W48" i="34"/>
  <c r="U48" i="34"/>
  <c r="V48" i="34"/>
  <c r="V40" i="34"/>
  <c r="U40" i="34"/>
  <c r="W40" i="34"/>
  <c r="W34" i="34"/>
  <c r="U34" i="34"/>
  <c r="V34" i="34"/>
  <c r="V30" i="34"/>
  <c r="W30" i="34"/>
  <c r="U30" i="34"/>
  <c r="S59" i="39"/>
  <c r="R59" i="39"/>
  <c r="U120" i="48"/>
  <c r="V120" i="48"/>
  <c r="W120" i="48"/>
  <c r="W82" i="48"/>
  <c r="V82" i="48"/>
  <c r="U82" i="48"/>
  <c r="U48" i="48"/>
  <c r="W48" i="48"/>
  <c r="V48" i="48"/>
  <c r="W36" i="48"/>
  <c r="V36" i="48"/>
  <c r="U36" i="48"/>
  <c r="V166" i="34"/>
  <c r="U166" i="34"/>
  <c r="W166" i="34"/>
  <c r="W150" i="34"/>
  <c r="V150" i="34"/>
  <c r="U150" i="34"/>
  <c r="O259" i="63"/>
  <c r="N259" i="63"/>
  <c r="O243" i="63"/>
  <c r="N243" i="63"/>
  <c r="O227" i="63"/>
  <c r="N227" i="63"/>
  <c r="W102" i="48"/>
  <c r="V102" i="48"/>
  <c r="U102" i="48"/>
  <c r="N151" i="63"/>
  <c r="O151" i="63"/>
  <c r="N135" i="63"/>
  <c r="O135" i="63"/>
  <c r="N119" i="63"/>
  <c r="O119" i="63"/>
  <c r="N103" i="63"/>
  <c r="O103" i="63"/>
  <c r="O97" i="63"/>
  <c r="N97" i="63"/>
  <c r="O81" i="63"/>
  <c r="N81" i="63"/>
  <c r="O65" i="63"/>
  <c r="N65" i="63"/>
  <c r="O49" i="63"/>
  <c r="N49" i="63"/>
  <c r="O33" i="63"/>
  <c r="N33" i="63"/>
  <c r="O95" i="63"/>
  <c r="N95" i="63"/>
  <c r="O79" i="63"/>
  <c r="N79" i="63"/>
  <c r="O63" i="63"/>
  <c r="N63" i="63"/>
  <c r="O47" i="63"/>
  <c r="N47" i="63"/>
  <c r="O31" i="63"/>
  <c r="N31" i="63"/>
  <c r="H265" i="63"/>
  <c r="H266" i="63" s="1"/>
  <c r="N98" i="63"/>
  <c r="O98" i="63"/>
  <c r="N66" i="63"/>
  <c r="O66" i="63"/>
  <c r="N34" i="63"/>
  <c r="O34" i="63"/>
  <c r="O27" i="64"/>
  <c r="N27" i="64"/>
  <c r="H172" i="49"/>
  <c r="T172" i="49" s="1"/>
  <c r="T264" i="70"/>
  <c r="N211" i="32" l="1"/>
  <c r="O211" i="32"/>
  <c r="N113" i="32"/>
  <c r="O44" i="32"/>
  <c r="N44" i="32"/>
  <c r="O24" i="32"/>
  <c r="N24" i="32"/>
  <c r="O77" i="32"/>
  <c r="N77" i="32"/>
  <c r="O37" i="32"/>
  <c r="N37" i="32"/>
  <c r="N30" i="64"/>
  <c r="U264" i="68"/>
  <c r="W264" i="68"/>
  <c r="U172" i="49"/>
  <c r="W172" i="49"/>
  <c r="V172" i="49"/>
  <c r="O21" i="32"/>
  <c r="N21" i="32"/>
  <c r="N264" i="32"/>
  <c r="O264" i="32"/>
  <c r="O59" i="69"/>
  <c r="N59" i="69"/>
  <c r="W59" i="68"/>
  <c r="V59" i="68"/>
  <c r="U59" i="68"/>
  <c r="U264" i="70"/>
  <c r="W264" i="70"/>
  <c r="V264" i="70"/>
  <c r="S59" i="36"/>
  <c r="R59" i="36"/>
  <c r="L22" i="67" l="1"/>
  <c r="K22" i="67" s="1"/>
  <c r="L23" i="67"/>
  <c r="K23" i="67" s="1"/>
  <c r="L24" i="67"/>
  <c r="K24" i="67" s="1"/>
  <c r="L25" i="67"/>
  <c r="K25" i="67" s="1"/>
  <c r="L26" i="67"/>
  <c r="K26" i="67" s="1"/>
  <c r="L27" i="67"/>
  <c r="K27" i="67" s="1"/>
  <c r="L21" i="67"/>
  <c r="K21" i="67" l="1"/>
  <c r="L22" i="65" l="1"/>
  <c r="K22" i="65" s="1"/>
  <c r="L23" i="65"/>
  <c r="K23" i="65" s="1"/>
  <c r="L24" i="65"/>
  <c r="K24" i="65" s="1"/>
  <c r="L25" i="65"/>
  <c r="K25" i="65" s="1"/>
  <c r="L26" i="65"/>
  <c r="K26" i="65" s="1"/>
  <c r="L27" i="65"/>
  <c r="K27" i="65" s="1"/>
  <c r="L28" i="65"/>
  <c r="K28" i="65" s="1"/>
  <c r="L29" i="65"/>
  <c r="K29" i="65" s="1"/>
  <c r="L30" i="65"/>
  <c r="K30" i="65" s="1"/>
  <c r="L31" i="65"/>
  <c r="K31" i="65" s="1"/>
  <c r="L32" i="65"/>
  <c r="L33" i="65"/>
  <c r="L34" i="65"/>
  <c r="K34" i="65" s="1"/>
  <c r="L35" i="65"/>
  <c r="K35" i="65" s="1"/>
  <c r="L36" i="65"/>
  <c r="K36" i="65" s="1"/>
  <c r="L37" i="65"/>
  <c r="K37" i="65" s="1"/>
  <c r="L38" i="65"/>
  <c r="K38" i="65" s="1"/>
  <c r="L39" i="65"/>
  <c r="K39" i="65" s="1"/>
  <c r="L40" i="65"/>
  <c r="L41" i="65"/>
  <c r="K41" i="65" s="1"/>
  <c r="L42" i="65"/>
  <c r="K42" i="65" s="1"/>
  <c r="L43" i="65"/>
  <c r="K43" i="65" s="1"/>
  <c r="L44" i="65"/>
  <c r="K44" i="65" s="1"/>
  <c r="L45" i="65"/>
  <c r="K45" i="65" s="1"/>
  <c r="L46" i="65"/>
  <c r="K46" i="65" s="1"/>
  <c r="L47" i="65"/>
  <c r="K47" i="65" s="1"/>
  <c r="L48" i="65"/>
  <c r="K48" i="65" s="1"/>
  <c r="L49" i="65"/>
  <c r="L50" i="65"/>
  <c r="K50" i="65" s="1"/>
  <c r="L51" i="65"/>
  <c r="K51" i="65" s="1"/>
  <c r="L52" i="65"/>
  <c r="K52" i="65" s="1"/>
  <c r="L53" i="65"/>
  <c r="K53" i="65" s="1"/>
  <c r="L54" i="65"/>
  <c r="K54" i="65" s="1"/>
  <c r="L55" i="65"/>
  <c r="K55" i="65" s="1"/>
  <c r="L56" i="65"/>
  <c r="K56" i="65" s="1"/>
  <c r="L57" i="65"/>
  <c r="K57" i="65" s="1"/>
  <c r="L58" i="65"/>
  <c r="L60" i="65"/>
  <c r="K60" i="65" s="1"/>
  <c r="L61" i="65"/>
  <c r="K61" i="65" s="1"/>
  <c r="L62" i="65"/>
  <c r="K62" i="65" s="1"/>
  <c r="L63" i="65"/>
  <c r="L64" i="65"/>
  <c r="K64" i="65" s="1"/>
  <c r="L65" i="65"/>
  <c r="L66" i="65"/>
  <c r="K66" i="65" s="1"/>
  <c r="L67" i="65"/>
  <c r="K67" i="65" s="1"/>
  <c r="L68" i="65"/>
  <c r="K68" i="65" s="1"/>
  <c r="L69" i="65"/>
  <c r="K69" i="65" s="1"/>
  <c r="L70" i="65"/>
  <c r="K70" i="65" s="1"/>
  <c r="L71" i="65"/>
  <c r="K71" i="65" s="1"/>
  <c r="L72" i="65"/>
  <c r="K72" i="65" s="1"/>
  <c r="L73" i="65"/>
  <c r="K73" i="65" s="1"/>
  <c r="L74" i="65"/>
  <c r="K74" i="65" s="1"/>
  <c r="L75" i="65"/>
  <c r="K75" i="65" s="1"/>
  <c r="L76" i="65"/>
  <c r="K76" i="65" s="1"/>
  <c r="L77" i="65"/>
  <c r="K77" i="65" s="1"/>
  <c r="L78" i="65"/>
  <c r="K78" i="65" s="1"/>
  <c r="L79" i="65"/>
  <c r="K79" i="65" s="1"/>
  <c r="L80" i="65"/>
  <c r="K80" i="65" s="1"/>
  <c r="L81" i="65"/>
  <c r="K81" i="65" s="1"/>
  <c r="L82" i="65"/>
  <c r="K82" i="65" s="1"/>
  <c r="L83" i="65"/>
  <c r="K83" i="65" s="1"/>
  <c r="L84" i="65"/>
  <c r="K84" i="65" s="1"/>
  <c r="L85" i="65"/>
  <c r="K85" i="65" s="1"/>
  <c r="L86" i="65"/>
  <c r="K86" i="65" s="1"/>
  <c r="L87" i="65"/>
  <c r="K87" i="65" s="1"/>
  <c r="L88" i="65"/>
  <c r="K88" i="65" s="1"/>
  <c r="L89" i="65"/>
  <c r="K89" i="65" s="1"/>
  <c r="L90" i="65"/>
  <c r="K90" i="65" s="1"/>
  <c r="L91" i="65"/>
  <c r="K91" i="65" s="1"/>
  <c r="L92" i="65"/>
  <c r="K92" i="65" s="1"/>
  <c r="L93" i="65"/>
  <c r="K93" i="65" s="1"/>
  <c r="L94" i="65"/>
  <c r="K94" i="65" s="1"/>
  <c r="L95" i="65"/>
  <c r="K95" i="65" s="1"/>
  <c r="L96" i="65"/>
  <c r="L97" i="65"/>
  <c r="K97" i="65" s="1"/>
  <c r="L98" i="65"/>
  <c r="K98" i="65" s="1"/>
  <c r="L99" i="65"/>
  <c r="K99" i="65" s="1"/>
  <c r="L100" i="65"/>
  <c r="K100" i="65" s="1"/>
  <c r="L101" i="65"/>
  <c r="K101" i="65" s="1"/>
  <c r="L102" i="65"/>
  <c r="K102" i="65" s="1"/>
  <c r="L103" i="65"/>
  <c r="L104" i="65"/>
  <c r="K104" i="65" s="1"/>
  <c r="L105" i="65"/>
  <c r="K105" i="65" s="1"/>
  <c r="L106" i="65"/>
  <c r="K106" i="65" s="1"/>
  <c r="L107" i="65"/>
  <c r="K107" i="65" s="1"/>
  <c r="L108" i="65"/>
  <c r="K108" i="65" s="1"/>
  <c r="L109" i="65"/>
  <c r="K109" i="65" s="1"/>
  <c r="L110" i="65"/>
  <c r="K110" i="65" s="1"/>
  <c r="L111" i="65"/>
  <c r="K111" i="65" s="1"/>
  <c r="L112" i="65"/>
  <c r="K112" i="65" s="1"/>
  <c r="L113" i="65"/>
  <c r="K113" i="65" s="1"/>
  <c r="L114" i="65"/>
  <c r="K114" i="65" s="1"/>
  <c r="L115" i="65"/>
  <c r="K115" i="65" s="1"/>
  <c r="L116" i="65"/>
  <c r="K116" i="65" s="1"/>
  <c r="L117" i="65"/>
  <c r="K117" i="65" s="1"/>
  <c r="L118" i="65"/>
  <c r="K118" i="65" s="1"/>
  <c r="L119" i="65"/>
  <c r="K119" i="65" s="1"/>
  <c r="L120" i="65"/>
  <c r="L121" i="65"/>
  <c r="K121" i="65" s="1"/>
  <c r="L122" i="65"/>
  <c r="K122" i="65" s="1"/>
  <c r="L123" i="65"/>
  <c r="K123" i="65" s="1"/>
  <c r="L124" i="65"/>
  <c r="L125" i="65"/>
  <c r="K125" i="65" s="1"/>
  <c r="L126" i="65"/>
  <c r="K126" i="65" s="1"/>
  <c r="L127" i="65"/>
  <c r="L128" i="65"/>
  <c r="K128" i="65" s="1"/>
  <c r="L129" i="65"/>
  <c r="L130" i="65"/>
  <c r="K130" i="65" s="1"/>
  <c r="L131" i="65"/>
  <c r="K131" i="65" s="1"/>
  <c r="L132" i="65"/>
  <c r="K132" i="65" s="1"/>
  <c r="L133" i="65"/>
  <c r="K133" i="65" s="1"/>
  <c r="L134" i="65"/>
  <c r="K134" i="65" s="1"/>
  <c r="L135" i="65"/>
  <c r="K135" i="65" s="1"/>
  <c r="L136" i="65"/>
  <c r="L137" i="65"/>
  <c r="K137" i="65" s="1"/>
  <c r="L138" i="65"/>
  <c r="K138" i="65" s="1"/>
  <c r="L139" i="65"/>
  <c r="K139" i="65" s="1"/>
  <c r="L140" i="65"/>
  <c r="K140" i="65" s="1"/>
  <c r="L141" i="65"/>
  <c r="K141" i="65" s="1"/>
  <c r="L142" i="65"/>
  <c r="K142" i="65" s="1"/>
  <c r="L143" i="65"/>
  <c r="K143" i="65" s="1"/>
  <c r="L144" i="65"/>
  <c r="K144" i="65" s="1"/>
  <c r="L145" i="65"/>
  <c r="K145" i="65" s="1"/>
  <c r="L146" i="65"/>
  <c r="K146" i="65" s="1"/>
  <c r="L147" i="65"/>
  <c r="K147" i="65" s="1"/>
  <c r="L148" i="65"/>
  <c r="L149" i="65"/>
  <c r="K149" i="65" s="1"/>
  <c r="L150" i="65"/>
  <c r="K150" i="65" s="1"/>
  <c r="L151" i="65"/>
  <c r="K151" i="65" s="1"/>
  <c r="L152" i="65"/>
  <c r="K152" i="65" s="1"/>
  <c r="L153" i="65"/>
  <c r="K153" i="65" s="1"/>
  <c r="L154" i="65"/>
  <c r="K154" i="65" s="1"/>
  <c r="L155" i="65"/>
  <c r="K155" i="65" s="1"/>
  <c r="L156" i="65"/>
  <c r="K156" i="65" s="1"/>
  <c r="L157" i="65"/>
  <c r="K157" i="65" s="1"/>
  <c r="L158" i="65"/>
  <c r="K158" i="65" s="1"/>
  <c r="L159" i="65"/>
  <c r="K159" i="65" s="1"/>
  <c r="L160" i="65"/>
  <c r="L161" i="65"/>
  <c r="K161" i="65" s="1"/>
  <c r="L162" i="65"/>
  <c r="K162" i="65" s="1"/>
  <c r="L163" i="65"/>
  <c r="K163" i="65" s="1"/>
  <c r="L164" i="65"/>
  <c r="K164" i="65" s="1"/>
  <c r="L165" i="65"/>
  <c r="K165" i="65" s="1"/>
  <c r="L166" i="65"/>
  <c r="K166" i="65" s="1"/>
  <c r="L167" i="65"/>
  <c r="K167" i="65" s="1"/>
  <c r="L168" i="65"/>
  <c r="K168" i="65" s="1"/>
  <c r="L169" i="65"/>
  <c r="K169" i="65" s="1"/>
  <c r="L170" i="65"/>
  <c r="K170" i="65" s="1"/>
  <c r="L171" i="65"/>
  <c r="K171" i="65" s="1"/>
  <c r="L172" i="65"/>
  <c r="K172" i="65" s="1"/>
  <c r="L173" i="65"/>
  <c r="L174" i="65"/>
  <c r="K174" i="65" s="1"/>
  <c r="L175" i="65"/>
  <c r="K175" i="65" s="1"/>
  <c r="L176" i="65"/>
  <c r="K176" i="65" s="1"/>
  <c r="L177" i="65"/>
  <c r="K177" i="65" s="1"/>
  <c r="L178" i="65"/>
  <c r="K178" i="65" s="1"/>
  <c r="L179" i="65"/>
  <c r="K179" i="65" s="1"/>
  <c r="L180" i="65"/>
  <c r="K180" i="65" s="1"/>
  <c r="L181" i="65"/>
  <c r="K181" i="65" s="1"/>
  <c r="L182" i="65"/>
  <c r="K182" i="65" s="1"/>
  <c r="L183" i="65"/>
  <c r="K183" i="65" s="1"/>
  <c r="L184" i="65"/>
  <c r="K184" i="65" s="1"/>
  <c r="L185" i="65"/>
  <c r="K185" i="65" s="1"/>
  <c r="L186" i="65"/>
  <c r="K186" i="65" s="1"/>
  <c r="L187" i="65"/>
  <c r="K187" i="65" s="1"/>
  <c r="L188" i="65"/>
  <c r="K188" i="65" s="1"/>
  <c r="L189" i="65"/>
  <c r="K189" i="65" s="1"/>
  <c r="L190" i="65"/>
  <c r="K190" i="65" s="1"/>
  <c r="L191" i="65"/>
  <c r="K191" i="65" s="1"/>
  <c r="L192" i="65"/>
  <c r="K192" i="65" s="1"/>
  <c r="L193" i="65"/>
  <c r="K193" i="65" s="1"/>
  <c r="L194" i="65"/>
  <c r="K194" i="65" s="1"/>
  <c r="L195" i="65"/>
  <c r="K195" i="65" s="1"/>
  <c r="L196" i="65"/>
  <c r="K196" i="65" s="1"/>
  <c r="L197" i="65"/>
  <c r="K197" i="65" s="1"/>
  <c r="L198" i="65"/>
  <c r="L199" i="65"/>
  <c r="K199" i="65" s="1"/>
  <c r="L200" i="65"/>
  <c r="K200" i="65" s="1"/>
  <c r="L201" i="65"/>
  <c r="K201" i="65" s="1"/>
  <c r="L202" i="65"/>
  <c r="K202" i="65" s="1"/>
  <c r="L203" i="65"/>
  <c r="K203" i="65" s="1"/>
  <c r="L204" i="65"/>
  <c r="K204" i="65" s="1"/>
  <c r="L205" i="65"/>
  <c r="K205" i="65" s="1"/>
  <c r="L206" i="65"/>
  <c r="K206" i="65" s="1"/>
  <c r="L207" i="65"/>
  <c r="K207" i="65" s="1"/>
  <c r="L208" i="65"/>
  <c r="L209" i="65"/>
  <c r="K209" i="65" s="1"/>
  <c r="L210" i="65"/>
  <c r="K210" i="65" s="1"/>
  <c r="L211" i="65"/>
  <c r="K211" i="65" s="1"/>
  <c r="L212" i="65"/>
  <c r="K212" i="65" s="1"/>
  <c r="L213" i="65"/>
  <c r="K213" i="65" s="1"/>
  <c r="L214" i="65"/>
  <c r="K214" i="65" s="1"/>
  <c r="L215" i="65"/>
  <c r="K215" i="65" s="1"/>
  <c r="L216" i="65"/>
  <c r="L217" i="65"/>
  <c r="K217" i="65" s="1"/>
  <c r="L218" i="65"/>
  <c r="K218" i="65" s="1"/>
  <c r="L219" i="65"/>
  <c r="K219" i="65" s="1"/>
  <c r="L220" i="65"/>
  <c r="K220" i="65" s="1"/>
  <c r="L221" i="65"/>
  <c r="K221" i="65" s="1"/>
  <c r="L222" i="65"/>
  <c r="K222" i="65" s="1"/>
  <c r="L223" i="65"/>
  <c r="K223" i="65" s="1"/>
  <c r="L224" i="65"/>
  <c r="K224" i="65" s="1"/>
  <c r="L225" i="65"/>
  <c r="L226" i="65"/>
  <c r="L227" i="65"/>
  <c r="K227" i="65" s="1"/>
  <c r="L228" i="65"/>
  <c r="K228" i="65" s="1"/>
  <c r="L229" i="65"/>
  <c r="K229" i="65" s="1"/>
  <c r="L230" i="65"/>
  <c r="K230" i="65" s="1"/>
  <c r="L231" i="65"/>
  <c r="K231" i="65" s="1"/>
  <c r="L232" i="65"/>
  <c r="K232" i="65" s="1"/>
  <c r="L233" i="65"/>
  <c r="K233" i="65" s="1"/>
  <c r="L234" i="65"/>
  <c r="K234" i="65" s="1"/>
  <c r="L235" i="65"/>
  <c r="K235" i="65" s="1"/>
  <c r="L236" i="65"/>
  <c r="K236" i="65" s="1"/>
  <c r="L237" i="65"/>
  <c r="K237" i="65" s="1"/>
  <c r="L238" i="65"/>
  <c r="L239" i="65"/>
  <c r="K239" i="65" s="1"/>
  <c r="L240" i="65"/>
  <c r="K240" i="65" s="1"/>
  <c r="L241" i="65"/>
  <c r="K241" i="65" s="1"/>
  <c r="L242" i="65"/>
  <c r="K242" i="65" s="1"/>
  <c r="L243" i="65"/>
  <c r="K243" i="65" s="1"/>
  <c r="L244" i="65"/>
  <c r="K244" i="65" s="1"/>
  <c r="L245" i="65"/>
  <c r="L246" i="65"/>
  <c r="L247" i="65"/>
  <c r="K247" i="65" s="1"/>
  <c r="L248" i="65"/>
  <c r="K248" i="65" s="1"/>
  <c r="L249" i="65"/>
  <c r="K249" i="65" s="1"/>
  <c r="L250" i="65"/>
  <c r="K250" i="65" s="1"/>
  <c r="L251" i="65"/>
  <c r="K251" i="65" s="1"/>
  <c r="L252" i="65"/>
  <c r="K252" i="65" s="1"/>
  <c r="L253" i="65"/>
  <c r="K253" i="65" s="1"/>
  <c r="L254" i="65"/>
  <c r="K254" i="65" s="1"/>
  <c r="L255" i="65"/>
  <c r="K255" i="65" s="1"/>
  <c r="L256" i="65"/>
  <c r="K256" i="65" s="1"/>
  <c r="L257" i="65"/>
  <c r="K257" i="65" s="1"/>
  <c r="L258" i="65"/>
  <c r="K258" i="65" s="1"/>
  <c r="L259" i="65"/>
  <c r="K259" i="65" s="1"/>
  <c r="L260" i="65"/>
  <c r="K260" i="65" s="1"/>
  <c r="L261" i="65"/>
  <c r="K261" i="65" s="1"/>
  <c r="L262" i="65"/>
  <c r="K262" i="65" s="1"/>
  <c r="L263" i="65"/>
  <c r="K263" i="65" s="1"/>
  <c r="L22" i="61"/>
  <c r="K22" i="61" s="1"/>
  <c r="L23" i="61"/>
  <c r="K23" i="61" s="1"/>
  <c r="L24" i="61"/>
  <c r="K24" i="61" s="1"/>
  <c r="L25" i="61"/>
  <c r="K25" i="61" s="1"/>
  <c r="L26" i="61"/>
  <c r="K26" i="61" s="1"/>
  <c r="L27" i="61"/>
  <c r="K27" i="61" s="1"/>
  <c r="L28" i="61"/>
  <c r="K28" i="61" s="1"/>
  <c r="L29" i="61"/>
  <c r="K29" i="61" s="1"/>
  <c r="L30" i="61"/>
  <c r="K30" i="61" s="1"/>
  <c r="L31" i="61"/>
  <c r="K31" i="61" s="1"/>
  <c r="L32" i="61"/>
  <c r="L33" i="61"/>
  <c r="L34" i="61"/>
  <c r="K34" i="61" s="1"/>
  <c r="L35" i="61"/>
  <c r="K35" i="61" s="1"/>
  <c r="L36" i="61"/>
  <c r="K36" i="61" s="1"/>
  <c r="L38" i="61"/>
  <c r="K38" i="61" s="1"/>
  <c r="L39" i="61"/>
  <c r="K39" i="61" s="1"/>
  <c r="L40" i="61"/>
  <c r="L41" i="61"/>
  <c r="K41" i="61" s="1"/>
  <c r="L42" i="61"/>
  <c r="K42" i="61" s="1"/>
  <c r="L43" i="61"/>
  <c r="K43" i="61" s="1"/>
  <c r="L44" i="61"/>
  <c r="K44" i="61" s="1"/>
  <c r="L45" i="61"/>
  <c r="K45" i="61" s="1"/>
  <c r="L46" i="61"/>
  <c r="K46" i="61" s="1"/>
  <c r="L47" i="61"/>
  <c r="K47" i="61" s="1"/>
  <c r="L48" i="61"/>
  <c r="K48" i="61" s="1"/>
  <c r="L49" i="61"/>
  <c r="L50" i="61"/>
  <c r="K50" i="61" s="1"/>
  <c r="L51" i="61"/>
  <c r="K51" i="61" s="1"/>
  <c r="L52" i="61"/>
  <c r="K52" i="61" s="1"/>
  <c r="L53" i="61"/>
  <c r="K53" i="61" s="1"/>
  <c r="L54" i="61"/>
  <c r="K54" i="61" s="1"/>
  <c r="L55" i="61"/>
  <c r="K55" i="61" s="1"/>
  <c r="L56" i="61"/>
  <c r="K56" i="61" s="1"/>
  <c r="L57" i="61"/>
  <c r="K57" i="61" s="1"/>
  <c r="L58" i="61"/>
  <c r="L60" i="61"/>
  <c r="K60" i="61" s="1"/>
  <c r="L61" i="61"/>
  <c r="K61" i="61" s="1"/>
  <c r="L62" i="61"/>
  <c r="K62" i="61" s="1"/>
  <c r="L63" i="61"/>
  <c r="L64" i="61"/>
  <c r="K64" i="61" s="1"/>
  <c r="L65" i="61"/>
  <c r="L66" i="61"/>
  <c r="K66" i="61" s="1"/>
  <c r="L67" i="61"/>
  <c r="K67" i="61" s="1"/>
  <c r="L68" i="61"/>
  <c r="K68" i="61" s="1"/>
  <c r="L70" i="61"/>
  <c r="K70" i="61" s="1"/>
  <c r="L71" i="61"/>
  <c r="K71" i="61" s="1"/>
  <c r="L72" i="61"/>
  <c r="K72" i="61" s="1"/>
  <c r="L73" i="61"/>
  <c r="K73" i="61" s="1"/>
  <c r="L74" i="61"/>
  <c r="K74" i="61" s="1"/>
  <c r="L75" i="61"/>
  <c r="K75" i="61" s="1"/>
  <c r="L76" i="61"/>
  <c r="K76" i="61" s="1"/>
  <c r="L77" i="61"/>
  <c r="K77" i="61" s="1"/>
  <c r="L78" i="61"/>
  <c r="K78" i="61" s="1"/>
  <c r="L79" i="61"/>
  <c r="K79" i="61" s="1"/>
  <c r="L80" i="61"/>
  <c r="K80" i="61" s="1"/>
  <c r="L81" i="61"/>
  <c r="K81" i="61" s="1"/>
  <c r="L82" i="61"/>
  <c r="K82" i="61" s="1"/>
  <c r="L83" i="61"/>
  <c r="K83" i="61" s="1"/>
  <c r="L84" i="61"/>
  <c r="K84" i="61" s="1"/>
  <c r="L85" i="61"/>
  <c r="K85" i="61" s="1"/>
  <c r="L86" i="61"/>
  <c r="K86" i="61" s="1"/>
  <c r="L87" i="61"/>
  <c r="K87" i="61" s="1"/>
  <c r="L88" i="61"/>
  <c r="K88" i="61" s="1"/>
  <c r="L89" i="61"/>
  <c r="K89" i="61" s="1"/>
  <c r="L90" i="61"/>
  <c r="K90" i="61" s="1"/>
  <c r="L91" i="61"/>
  <c r="K91" i="61" s="1"/>
  <c r="L92" i="61"/>
  <c r="K92" i="61" s="1"/>
  <c r="L93" i="61"/>
  <c r="K93" i="61" s="1"/>
  <c r="L94" i="61"/>
  <c r="K94" i="61" s="1"/>
  <c r="L95" i="61"/>
  <c r="K95" i="61" s="1"/>
  <c r="L96" i="61"/>
  <c r="L97" i="61"/>
  <c r="K97" i="61" s="1"/>
  <c r="L98" i="61"/>
  <c r="K98" i="61" s="1"/>
  <c r="L99" i="61"/>
  <c r="K99" i="61" s="1"/>
  <c r="L100" i="61"/>
  <c r="K100" i="61" s="1"/>
  <c r="L101" i="61"/>
  <c r="K101" i="61" s="1"/>
  <c r="L102" i="61"/>
  <c r="K102" i="61" s="1"/>
  <c r="L103" i="61"/>
  <c r="L104" i="61"/>
  <c r="K104" i="61" s="1"/>
  <c r="L105" i="61"/>
  <c r="K105" i="61" s="1"/>
  <c r="L106" i="61"/>
  <c r="K106" i="61" s="1"/>
  <c r="L107" i="61"/>
  <c r="K107" i="61" s="1"/>
  <c r="L108" i="61"/>
  <c r="K108" i="61" s="1"/>
  <c r="L109" i="61"/>
  <c r="K109" i="61" s="1"/>
  <c r="L110" i="61"/>
  <c r="K110" i="61" s="1"/>
  <c r="L111" i="61"/>
  <c r="K111" i="61" s="1"/>
  <c r="L112" i="61"/>
  <c r="K112" i="61" s="1"/>
  <c r="L113" i="61"/>
  <c r="K113" i="61" s="1"/>
  <c r="L114" i="61"/>
  <c r="K114" i="61" s="1"/>
  <c r="L115" i="61"/>
  <c r="K115" i="61" s="1"/>
  <c r="L116" i="61"/>
  <c r="K116" i="61" s="1"/>
  <c r="L117" i="61"/>
  <c r="K117" i="61" s="1"/>
  <c r="L118" i="61"/>
  <c r="K118" i="61" s="1"/>
  <c r="L119" i="61"/>
  <c r="K119" i="61" s="1"/>
  <c r="L120" i="61"/>
  <c r="L121" i="61"/>
  <c r="K121" i="61" s="1"/>
  <c r="L122" i="61"/>
  <c r="K122" i="61" s="1"/>
  <c r="L123" i="61"/>
  <c r="K123" i="61" s="1"/>
  <c r="L124" i="61"/>
  <c r="L125" i="61"/>
  <c r="K125" i="61" s="1"/>
  <c r="L126" i="61"/>
  <c r="K126" i="61" s="1"/>
  <c r="L127" i="61"/>
  <c r="L128" i="61"/>
  <c r="K128" i="61" s="1"/>
  <c r="L129" i="61"/>
  <c r="L130" i="61"/>
  <c r="K130" i="61" s="1"/>
  <c r="L131" i="61"/>
  <c r="K131" i="61" s="1"/>
  <c r="L132" i="61"/>
  <c r="K132" i="61" s="1"/>
  <c r="L133" i="61"/>
  <c r="K133" i="61" s="1"/>
  <c r="L134" i="61"/>
  <c r="K134" i="61" s="1"/>
  <c r="L135" i="61"/>
  <c r="K135" i="61" s="1"/>
  <c r="L136" i="61"/>
  <c r="L137" i="61"/>
  <c r="K137" i="61" s="1"/>
  <c r="L138" i="61"/>
  <c r="K138" i="61" s="1"/>
  <c r="L139" i="61"/>
  <c r="K139" i="61" s="1"/>
  <c r="L140" i="61"/>
  <c r="K140" i="61" s="1"/>
  <c r="L142" i="61"/>
  <c r="K142" i="61" s="1"/>
  <c r="L143" i="61"/>
  <c r="K143" i="61" s="1"/>
  <c r="L144" i="61"/>
  <c r="K144" i="61" s="1"/>
  <c r="L145" i="61"/>
  <c r="K145" i="61" s="1"/>
  <c r="L146" i="61"/>
  <c r="K146" i="61" s="1"/>
  <c r="L147" i="61"/>
  <c r="K147" i="61" s="1"/>
  <c r="L148" i="61"/>
  <c r="L149" i="61"/>
  <c r="K149" i="61" s="1"/>
  <c r="L150" i="61"/>
  <c r="K150" i="61" s="1"/>
  <c r="L151" i="61"/>
  <c r="K151" i="61" s="1"/>
  <c r="L152" i="61"/>
  <c r="K152" i="61" s="1"/>
  <c r="L153" i="61"/>
  <c r="K153" i="61" s="1"/>
  <c r="L154" i="61"/>
  <c r="K154" i="61" s="1"/>
  <c r="L155" i="61"/>
  <c r="K155" i="61" s="1"/>
  <c r="L156" i="61"/>
  <c r="K156" i="61" s="1"/>
  <c r="L157" i="61"/>
  <c r="K157" i="61" s="1"/>
  <c r="L158" i="61"/>
  <c r="K158" i="61" s="1"/>
  <c r="L159" i="61"/>
  <c r="K159" i="61" s="1"/>
  <c r="L160" i="61"/>
  <c r="L161" i="61"/>
  <c r="K161" i="61" s="1"/>
  <c r="L162" i="61"/>
  <c r="K162" i="61" s="1"/>
  <c r="L163" i="61"/>
  <c r="K163" i="61" s="1"/>
  <c r="L164" i="61"/>
  <c r="K164" i="61" s="1"/>
  <c r="L165" i="61"/>
  <c r="K165" i="61" s="1"/>
  <c r="L166" i="61"/>
  <c r="K166" i="61" s="1"/>
  <c r="L167" i="61"/>
  <c r="K167" i="61" s="1"/>
  <c r="L168" i="61"/>
  <c r="K168" i="61" s="1"/>
  <c r="L169" i="61"/>
  <c r="K169" i="61" s="1"/>
  <c r="L170" i="61"/>
  <c r="K170" i="61" s="1"/>
  <c r="L171" i="61"/>
  <c r="K171" i="61" s="1"/>
  <c r="L172" i="61"/>
  <c r="K172" i="61" s="1"/>
  <c r="L173" i="61"/>
  <c r="L174" i="61"/>
  <c r="K174" i="61" s="1"/>
  <c r="L175" i="61"/>
  <c r="K175" i="61" s="1"/>
  <c r="L176" i="61"/>
  <c r="K176" i="61" s="1"/>
  <c r="L177" i="61"/>
  <c r="K177" i="61" s="1"/>
  <c r="L178" i="61"/>
  <c r="K178" i="61" s="1"/>
  <c r="L179" i="61"/>
  <c r="K179" i="61" s="1"/>
  <c r="L180" i="61"/>
  <c r="K180" i="61" s="1"/>
  <c r="L181" i="61"/>
  <c r="K181" i="61" s="1"/>
  <c r="L182" i="61"/>
  <c r="K182" i="61" s="1"/>
  <c r="L183" i="61"/>
  <c r="K183" i="61" s="1"/>
  <c r="L184" i="61"/>
  <c r="K184" i="61" s="1"/>
  <c r="L185" i="61"/>
  <c r="K185" i="61" s="1"/>
  <c r="L186" i="61"/>
  <c r="K186" i="61" s="1"/>
  <c r="L187" i="61"/>
  <c r="K187" i="61" s="1"/>
  <c r="L188" i="61"/>
  <c r="K188" i="61" s="1"/>
  <c r="L189" i="61"/>
  <c r="K189" i="61" s="1"/>
  <c r="L190" i="61"/>
  <c r="K190" i="61" s="1"/>
  <c r="L191" i="61"/>
  <c r="K191" i="61" s="1"/>
  <c r="L192" i="61"/>
  <c r="K192" i="61" s="1"/>
  <c r="L193" i="61"/>
  <c r="K193" i="61" s="1"/>
  <c r="L194" i="61"/>
  <c r="K194" i="61" s="1"/>
  <c r="L195" i="61"/>
  <c r="K195" i="61" s="1"/>
  <c r="L196" i="61"/>
  <c r="K196" i="61" s="1"/>
  <c r="L197" i="61"/>
  <c r="K197" i="61" s="1"/>
  <c r="L198" i="61"/>
  <c r="L199" i="61"/>
  <c r="K199" i="61" s="1"/>
  <c r="L200" i="61"/>
  <c r="K200" i="61" s="1"/>
  <c r="L201" i="61"/>
  <c r="K201" i="61" s="1"/>
  <c r="L202" i="61"/>
  <c r="K202" i="61" s="1"/>
  <c r="L203" i="61"/>
  <c r="K203" i="61" s="1"/>
  <c r="L204" i="61"/>
  <c r="K204" i="61" s="1"/>
  <c r="L205" i="61"/>
  <c r="K205" i="61" s="1"/>
  <c r="L206" i="61"/>
  <c r="K206" i="61" s="1"/>
  <c r="L207" i="61"/>
  <c r="K207" i="61" s="1"/>
  <c r="L208" i="61"/>
  <c r="L209" i="61"/>
  <c r="K209" i="61" s="1"/>
  <c r="L210" i="61"/>
  <c r="K210" i="61" s="1"/>
  <c r="L211" i="61"/>
  <c r="K211" i="61" s="1"/>
  <c r="L212" i="61"/>
  <c r="K212" i="61" s="1"/>
  <c r="L214" i="61"/>
  <c r="K214" i="61" s="1"/>
  <c r="L215" i="61"/>
  <c r="K215" i="61" s="1"/>
  <c r="L216" i="61"/>
  <c r="L217" i="61"/>
  <c r="K217" i="61" s="1"/>
  <c r="L218" i="61"/>
  <c r="K218" i="61" s="1"/>
  <c r="L219" i="61"/>
  <c r="K219" i="61" s="1"/>
  <c r="L220" i="61"/>
  <c r="K220" i="61" s="1"/>
  <c r="L221" i="61"/>
  <c r="K221" i="61" s="1"/>
  <c r="L222" i="61"/>
  <c r="K222" i="61" s="1"/>
  <c r="L223" i="61"/>
  <c r="K223" i="61" s="1"/>
  <c r="L224" i="61"/>
  <c r="K224" i="61" s="1"/>
  <c r="L225" i="61"/>
  <c r="L226" i="61"/>
  <c r="L227" i="61"/>
  <c r="K227" i="61" s="1"/>
  <c r="L228" i="61"/>
  <c r="K228" i="61" s="1"/>
  <c r="L229" i="61"/>
  <c r="K229" i="61" s="1"/>
  <c r="L230" i="61"/>
  <c r="K230" i="61" s="1"/>
  <c r="L231" i="61"/>
  <c r="K231" i="61" s="1"/>
  <c r="L232" i="61"/>
  <c r="K232" i="61" s="1"/>
  <c r="L233" i="61"/>
  <c r="K233" i="61" s="1"/>
  <c r="L234" i="61"/>
  <c r="K234" i="61" s="1"/>
  <c r="L235" i="61"/>
  <c r="K235" i="61" s="1"/>
  <c r="L236" i="61"/>
  <c r="K236" i="61" s="1"/>
  <c r="L237" i="61"/>
  <c r="K237" i="61" s="1"/>
  <c r="L238" i="61"/>
  <c r="L239" i="61"/>
  <c r="K239" i="61" s="1"/>
  <c r="L240" i="61"/>
  <c r="K240" i="61" s="1"/>
  <c r="L241" i="61"/>
  <c r="K241" i="61" s="1"/>
  <c r="L242" i="61"/>
  <c r="K242" i="61" s="1"/>
  <c r="L243" i="61"/>
  <c r="K243" i="61" s="1"/>
  <c r="L244" i="61"/>
  <c r="K244" i="61" s="1"/>
  <c r="L245" i="61"/>
  <c r="L246" i="61"/>
  <c r="L247" i="61"/>
  <c r="K247" i="61" s="1"/>
  <c r="L248" i="61"/>
  <c r="K248" i="61" s="1"/>
  <c r="L249" i="61"/>
  <c r="K249" i="61" s="1"/>
  <c r="L250" i="61"/>
  <c r="K250" i="61" s="1"/>
  <c r="L251" i="61"/>
  <c r="K251" i="61" s="1"/>
  <c r="L252" i="61"/>
  <c r="K252" i="61" s="1"/>
  <c r="L253" i="61"/>
  <c r="K253" i="61" s="1"/>
  <c r="L254" i="61"/>
  <c r="K254" i="61" s="1"/>
  <c r="L255" i="61"/>
  <c r="K255" i="61" s="1"/>
  <c r="L256" i="61"/>
  <c r="K256" i="61" s="1"/>
  <c r="L257" i="61"/>
  <c r="K257" i="61" s="1"/>
  <c r="L258" i="61"/>
  <c r="K258" i="61" s="1"/>
  <c r="L259" i="61"/>
  <c r="K259" i="61" s="1"/>
  <c r="L260" i="61"/>
  <c r="K260" i="61" s="1"/>
  <c r="L261" i="61"/>
  <c r="K261" i="61" s="1"/>
  <c r="L262" i="61"/>
  <c r="K262" i="61" s="1"/>
  <c r="L263" i="61"/>
  <c r="K263" i="61" s="1"/>
  <c r="L21" i="61"/>
  <c r="L21" i="65"/>
  <c r="L28" i="67"/>
  <c r="L29" i="67"/>
  <c r="K29" i="67" s="1"/>
  <c r="L30" i="67"/>
  <c r="K30" i="67" s="1"/>
  <c r="L31" i="67"/>
  <c r="K31" i="67" s="1"/>
  <c r="L32" i="67"/>
  <c r="L33" i="67"/>
  <c r="L34" i="67"/>
  <c r="K34" i="67" s="1"/>
  <c r="L35" i="67"/>
  <c r="K35" i="67" s="1"/>
  <c r="L36" i="67"/>
  <c r="K36" i="67" s="1"/>
  <c r="L37" i="67"/>
  <c r="K37" i="67" s="1"/>
  <c r="L38" i="67"/>
  <c r="K38" i="67" s="1"/>
  <c r="L39" i="67"/>
  <c r="K39" i="67" s="1"/>
  <c r="L40" i="67"/>
  <c r="L41" i="67"/>
  <c r="K41" i="67" s="1"/>
  <c r="L42" i="67"/>
  <c r="K42" i="67" s="1"/>
  <c r="L43" i="67"/>
  <c r="K43" i="67" s="1"/>
  <c r="L44" i="67"/>
  <c r="K44" i="67" s="1"/>
  <c r="L45" i="67"/>
  <c r="K45" i="67" s="1"/>
  <c r="L46" i="67"/>
  <c r="K46" i="67" s="1"/>
  <c r="L47" i="67"/>
  <c r="K47" i="67" s="1"/>
  <c r="L48" i="67"/>
  <c r="K48" i="67" s="1"/>
  <c r="L49" i="67"/>
  <c r="L50" i="67"/>
  <c r="K50" i="67" s="1"/>
  <c r="L51" i="67"/>
  <c r="K51" i="67" s="1"/>
  <c r="L52" i="67"/>
  <c r="K52" i="67" s="1"/>
  <c r="L53" i="67"/>
  <c r="K53" i="67" s="1"/>
  <c r="L54" i="67"/>
  <c r="K54" i="67" s="1"/>
  <c r="L55" i="67"/>
  <c r="K55" i="67" s="1"/>
  <c r="L56" i="67"/>
  <c r="K56" i="67" s="1"/>
  <c r="L57" i="67"/>
  <c r="K57" i="67" s="1"/>
  <c r="L58" i="67"/>
  <c r="L60" i="67"/>
  <c r="K60" i="67" s="1"/>
  <c r="L61" i="67"/>
  <c r="K61" i="67" s="1"/>
  <c r="L62" i="67"/>
  <c r="K62" i="67" s="1"/>
  <c r="L63" i="67"/>
  <c r="L64" i="67"/>
  <c r="K64" i="67" s="1"/>
  <c r="L65" i="67"/>
  <c r="L66" i="67"/>
  <c r="K66" i="67" s="1"/>
  <c r="L67" i="67"/>
  <c r="K67" i="67" s="1"/>
  <c r="L68" i="67"/>
  <c r="K68" i="67" s="1"/>
  <c r="L69" i="67"/>
  <c r="K69" i="67" s="1"/>
  <c r="L70" i="67"/>
  <c r="K70" i="67" s="1"/>
  <c r="L71" i="67"/>
  <c r="K71" i="67" s="1"/>
  <c r="L72" i="67"/>
  <c r="K72" i="67" s="1"/>
  <c r="L73" i="67"/>
  <c r="K73" i="67" s="1"/>
  <c r="L74" i="67"/>
  <c r="K74" i="67" s="1"/>
  <c r="L75" i="67"/>
  <c r="K75" i="67" s="1"/>
  <c r="L76" i="67"/>
  <c r="K76" i="67" s="1"/>
  <c r="L77" i="67"/>
  <c r="K77" i="67" s="1"/>
  <c r="L78" i="67"/>
  <c r="K78" i="67" s="1"/>
  <c r="L79" i="67"/>
  <c r="K79" i="67" s="1"/>
  <c r="L80" i="67"/>
  <c r="K80" i="67" s="1"/>
  <c r="L81" i="67"/>
  <c r="K81" i="67" s="1"/>
  <c r="L82" i="67"/>
  <c r="K82" i="67" s="1"/>
  <c r="L83" i="67"/>
  <c r="K83" i="67" s="1"/>
  <c r="L84" i="67"/>
  <c r="K84" i="67" s="1"/>
  <c r="L85" i="67"/>
  <c r="K85" i="67" s="1"/>
  <c r="L86" i="67"/>
  <c r="K86" i="67" s="1"/>
  <c r="L87" i="67"/>
  <c r="K87" i="67" s="1"/>
  <c r="L88" i="67"/>
  <c r="K88" i="67" s="1"/>
  <c r="L89" i="67"/>
  <c r="K89" i="67" s="1"/>
  <c r="L90" i="67"/>
  <c r="K90" i="67" s="1"/>
  <c r="L91" i="67"/>
  <c r="K91" i="67" s="1"/>
  <c r="L92" i="67"/>
  <c r="K92" i="67" s="1"/>
  <c r="L93" i="67"/>
  <c r="K93" i="67" s="1"/>
  <c r="L94" i="67"/>
  <c r="K94" i="67" s="1"/>
  <c r="L95" i="67"/>
  <c r="K95" i="67" s="1"/>
  <c r="L96" i="67"/>
  <c r="L97" i="67"/>
  <c r="K97" i="67" s="1"/>
  <c r="L98" i="67"/>
  <c r="K98" i="67" s="1"/>
  <c r="L99" i="67"/>
  <c r="K99" i="67" s="1"/>
  <c r="L100" i="67"/>
  <c r="K100" i="67" s="1"/>
  <c r="L101" i="67"/>
  <c r="K101" i="67" s="1"/>
  <c r="L102" i="67"/>
  <c r="K102" i="67" s="1"/>
  <c r="L103" i="67"/>
  <c r="L104" i="67"/>
  <c r="K104" i="67" s="1"/>
  <c r="L105" i="67"/>
  <c r="K105" i="67" s="1"/>
  <c r="L106" i="67"/>
  <c r="K106" i="67" s="1"/>
  <c r="L107" i="67"/>
  <c r="K107" i="67" s="1"/>
  <c r="L108" i="67"/>
  <c r="K108" i="67" s="1"/>
  <c r="L109" i="67"/>
  <c r="K109" i="67" s="1"/>
  <c r="L110" i="67"/>
  <c r="K110" i="67" s="1"/>
  <c r="L111" i="67"/>
  <c r="K111" i="67" s="1"/>
  <c r="L112" i="67"/>
  <c r="K112" i="67" s="1"/>
  <c r="L113" i="67"/>
  <c r="K113" i="67" s="1"/>
  <c r="L114" i="67"/>
  <c r="K114" i="67" s="1"/>
  <c r="L115" i="67"/>
  <c r="K115" i="67" s="1"/>
  <c r="L116" i="67"/>
  <c r="K116" i="67" s="1"/>
  <c r="L117" i="67"/>
  <c r="K117" i="67" s="1"/>
  <c r="L118" i="67"/>
  <c r="K118" i="67" s="1"/>
  <c r="L119" i="67"/>
  <c r="K119" i="67" s="1"/>
  <c r="L120" i="67"/>
  <c r="L121" i="67"/>
  <c r="K121" i="67" s="1"/>
  <c r="L122" i="67"/>
  <c r="K122" i="67" s="1"/>
  <c r="L123" i="67"/>
  <c r="K123" i="67" s="1"/>
  <c r="L124" i="67"/>
  <c r="L125" i="67"/>
  <c r="K125" i="67" s="1"/>
  <c r="L126" i="67"/>
  <c r="K126" i="67" s="1"/>
  <c r="L127" i="67"/>
  <c r="L128" i="67"/>
  <c r="K128" i="67" s="1"/>
  <c r="L129" i="67"/>
  <c r="L130" i="67"/>
  <c r="K130" i="67" s="1"/>
  <c r="L131" i="67"/>
  <c r="K131" i="67" s="1"/>
  <c r="L132" i="67"/>
  <c r="K132" i="67" s="1"/>
  <c r="L133" i="67"/>
  <c r="K133" i="67" s="1"/>
  <c r="L134" i="67"/>
  <c r="K134" i="67" s="1"/>
  <c r="L135" i="67"/>
  <c r="K135" i="67" s="1"/>
  <c r="L136" i="67"/>
  <c r="L137" i="67"/>
  <c r="K137" i="67" s="1"/>
  <c r="L138" i="67"/>
  <c r="K138" i="67" s="1"/>
  <c r="L139" i="67"/>
  <c r="K139" i="67" s="1"/>
  <c r="L140" i="67"/>
  <c r="K140" i="67" s="1"/>
  <c r="L141" i="67"/>
  <c r="K141" i="67" s="1"/>
  <c r="L142" i="67"/>
  <c r="K142" i="67" s="1"/>
  <c r="L143" i="67"/>
  <c r="K143" i="67" s="1"/>
  <c r="L144" i="67"/>
  <c r="K144" i="67" s="1"/>
  <c r="L145" i="67"/>
  <c r="K145" i="67" s="1"/>
  <c r="L146" i="67"/>
  <c r="K146" i="67" s="1"/>
  <c r="L147" i="67"/>
  <c r="K147" i="67" s="1"/>
  <c r="L148" i="67"/>
  <c r="L149" i="67"/>
  <c r="K149" i="67" s="1"/>
  <c r="L150" i="67"/>
  <c r="K150" i="67" s="1"/>
  <c r="L151" i="67"/>
  <c r="K151" i="67" s="1"/>
  <c r="L152" i="67"/>
  <c r="K152" i="67" s="1"/>
  <c r="L153" i="67"/>
  <c r="K153" i="67" s="1"/>
  <c r="L154" i="67"/>
  <c r="K154" i="67" s="1"/>
  <c r="L155" i="67"/>
  <c r="K155" i="67" s="1"/>
  <c r="L156" i="67"/>
  <c r="K156" i="67" s="1"/>
  <c r="L157" i="67"/>
  <c r="K157" i="67" s="1"/>
  <c r="L158" i="67"/>
  <c r="K158" i="67" s="1"/>
  <c r="L159" i="67"/>
  <c r="K159" i="67" s="1"/>
  <c r="L160" i="67"/>
  <c r="L161" i="67"/>
  <c r="K161" i="67" s="1"/>
  <c r="L162" i="67"/>
  <c r="K162" i="67" s="1"/>
  <c r="L163" i="67"/>
  <c r="K163" i="67" s="1"/>
  <c r="L164" i="67"/>
  <c r="K164" i="67" s="1"/>
  <c r="L165" i="67"/>
  <c r="K165" i="67" s="1"/>
  <c r="L166" i="67"/>
  <c r="K166" i="67" s="1"/>
  <c r="L167" i="67"/>
  <c r="K167" i="67" s="1"/>
  <c r="L168" i="67"/>
  <c r="K168" i="67" s="1"/>
  <c r="L169" i="67"/>
  <c r="K169" i="67" s="1"/>
  <c r="L170" i="67"/>
  <c r="K170" i="67" s="1"/>
  <c r="L171" i="67"/>
  <c r="K171" i="67" s="1"/>
  <c r="L172" i="67"/>
  <c r="K172" i="67" s="1"/>
  <c r="L173" i="67"/>
  <c r="L174" i="67"/>
  <c r="K174" i="67" s="1"/>
  <c r="L175" i="67"/>
  <c r="K175" i="67" s="1"/>
  <c r="L176" i="67"/>
  <c r="K176" i="67" s="1"/>
  <c r="L177" i="67"/>
  <c r="K177" i="67" s="1"/>
  <c r="L178" i="67"/>
  <c r="K178" i="67" s="1"/>
  <c r="L179" i="67"/>
  <c r="K179" i="67" s="1"/>
  <c r="L180" i="67"/>
  <c r="K180" i="67" s="1"/>
  <c r="L181" i="67"/>
  <c r="K181" i="67" s="1"/>
  <c r="L182" i="67"/>
  <c r="K182" i="67" s="1"/>
  <c r="L183" i="67"/>
  <c r="K183" i="67" s="1"/>
  <c r="L184" i="67"/>
  <c r="K184" i="67" s="1"/>
  <c r="L185" i="67"/>
  <c r="K185" i="67" s="1"/>
  <c r="L186" i="67"/>
  <c r="K186" i="67" s="1"/>
  <c r="L187" i="67"/>
  <c r="K187" i="67" s="1"/>
  <c r="L188" i="67"/>
  <c r="K188" i="67" s="1"/>
  <c r="L189" i="67"/>
  <c r="K189" i="67" s="1"/>
  <c r="L190" i="67"/>
  <c r="K190" i="67" s="1"/>
  <c r="L191" i="67"/>
  <c r="K191" i="67" s="1"/>
  <c r="L192" i="67"/>
  <c r="K192" i="67" s="1"/>
  <c r="L193" i="67"/>
  <c r="K193" i="67" s="1"/>
  <c r="L194" i="67"/>
  <c r="K194" i="67" s="1"/>
  <c r="L195" i="67"/>
  <c r="K195" i="67" s="1"/>
  <c r="L196" i="67"/>
  <c r="K196" i="67" s="1"/>
  <c r="L197" i="67"/>
  <c r="K197" i="67" s="1"/>
  <c r="L198" i="67"/>
  <c r="L199" i="67"/>
  <c r="K199" i="67" s="1"/>
  <c r="L200" i="67"/>
  <c r="K200" i="67" s="1"/>
  <c r="L201" i="67"/>
  <c r="K201" i="67" s="1"/>
  <c r="L202" i="67"/>
  <c r="K202" i="67" s="1"/>
  <c r="L203" i="67"/>
  <c r="K203" i="67" s="1"/>
  <c r="L204" i="67"/>
  <c r="K204" i="67" s="1"/>
  <c r="L205" i="67"/>
  <c r="K205" i="67" s="1"/>
  <c r="L206" i="67"/>
  <c r="K206" i="67" s="1"/>
  <c r="L207" i="67"/>
  <c r="K207" i="67" s="1"/>
  <c r="L208" i="67"/>
  <c r="L209" i="67"/>
  <c r="K209" i="67" s="1"/>
  <c r="L210" i="67"/>
  <c r="K210" i="67" s="1"/>
  <c r="L211" i="67"/>
  <c r="K211" i="67" s="1"/>
  <c r="L212" i="67"/>
  <c r="K212" i="67" s="1"/>
  <c r="L213" i="67"/>
  <c r="K213" i="67" s="1"/>
  <c r="L214" i="67"/>
  <c r="K214" i="67" s="1"/>
  <c r="L215" i="67"/>
  <c r="K215" i="67" s="1"/>
  <c r="L216" i="67"/>
  <c r="L217" i="67"/>
  <c r="K217" i="67" s="1"/>
  <c r="L218" i="67"/>
  <c r="K218" i="67" s="1"/>
  <c r="L219" i="67"/>
  <c r="K219" i="67" s="1"/>
  <c r="L220" i="67"/>
  <c r="K220" i="67" s="1"/>
  <c r="L221" i="67"/>
  <c r="K221" i="67" s="1"/>
  <c r="L222" i="67"/>
  <c r="K222" i="67" s="1"/>
  <c r="L223" i="67"/>
  <c r="K223" i="67" s="1"/>
  <c r="L224" i="67"/>
  <c r="K224" i="67" s="1"/>
  <c r="L225" i="67"/>
  <c r="L226" i="67"/>
  <c r="L227" i="67"/>
  <c r="K227" i="67" s="1"/>
  <c r="L228" i="67"/>
  <c r="K228" i="67" s="1"/>
  <c r="L229" i="67"/>
  <c r="K229" i="67" s="1"/>
  <c r="L230" i="67"/>
  <c r="K230" i="67" s="1"/>
  <c r="L231" i="67"/>
  <c r="K231" i="67" s="1"/>
  <c r="L232" i="67"/>
  <c r="K232" i="67" s="1"/>
  <c r="L233" i="67"/>
  <c r="K233" i="67" s="1"/>
  <c r="L234" i="67"/>
  <c r="K234" i="67" s="1"/>
  <c r="L235" i="67"/>
  <c r="K235" i="67" s="1"/>
  <c r="L236" i="67"/>
  <c r="K236" i="67" s="1"/>
  <c r="L237" i="67"/>
  <c r="K237" i="67" s="1"/>
  <c r="L238" i="67"/>
  <c r="L239" i="67"/>
  <c r="K239" i="67" s="1"/>
  <c r="L240" i="67"/>
  <c r="K240" i="67" s="1"/>
  <c r="L241" i="67"/>
  <c r="K241" i="67" s="1"/>
  <c r="L242" i="67"/>
  <c r="K242" i="67" s="1"/>
  <c r="L243" i="67"/>
  <c r="K243" i="67" s="1"/>
  <c r="L244" i="67"/>
  <c r="K244" i="67" s="1"/>
  <c r="L245" i="67"/>
  <c r="L246" i="67"/>
  <c r="L247" i="67"/>
  <c r="K247" i="67" s="1"/>
  <c r="L248" i="67"/>
  <c r="K248" i="67" s="1"/>
  <c r="L249" i="67"/>
  <c r="K249" i="67" s="1"/>
  <c r="L250" i="67"/>
  <c r="K250" i="67" s="1"/>
  <c r="L251" i="67"/>
  <c r="K251" i="67" s="1"/>
  <c r="L252" i="67"/>
  <c r="K252" i="67" s="1"/>
  <c r="L253" i="67"/>
  <c r="K253" i="67" s="1"/>
  <c r="L254" i="67"/>
  <c r="K254" i="67" s="1"/>
  <c r="L255" i="67"/>
  <c r="K255" i="67" s="1"/>
  <c r="L256" i="67"/>
  <c r="K256" i="67" s="1"/>
  <c r="L257" i="67"/>
  <c r="K257" i="67" s="1"/>
  <c r="L258" i="67"/>
  <c r="K258" i="67" s="1"/>
  <c r="L259" i="67"/>
  <c r="K259" i="67" s="1"/>
  <c r="L260" i="67"/>
  <c r="K260" i="67" s="1"/>
  <c r="L261" i="67"/>
  <c r="K261" i="67" s="1"/>
  <c r="L262" i="67"/>
  <c r="K262" i="67" s="1"/>
  <c r="L263" i="67"/>
  <c r="K263" i="67" s="1"/>
  <c r="L165" i="48" l="1"/>
  <c r="K246" i="67"/>
  <c r="K165" i="48" s="1"/>
  <c r="L153" i="48"/>
  <c r="K238" i="67"/>
  <c r="K153" i="48" s="1"/>
  <c r="L147" i="48"/>
  <c r="K226" i="67"/>
  <c r="K147" i="48" s="1"/>
  <c r="K21" i="61"/>
  <c r="L135" i="47"/>
  <c r="K216" i="61"/>
  <c r="K135" i="47" s="1"/>
  <c r="L105" i="47"/>
  <c r="K148" i="61"/>
  <c r="K105" i="47" s="1"/>
  <c r="L99" i="47"/>
  <c r="K136" i="61"/>
  <c r="K99" i="47" s="1"/>
  <c r="L33" i="47"/>
  <c r="K40" i="61"/>
  <c r="K33" i="47" s="1"/>
  <c r="L21" i="47"/>
  <c r="K32" i="61"/>
  <c r="K21" i="47" s="1"/>
  <c r="L153" i="50"/>
  <c r="K238" i="65"/>
  <c r="K153" i="50" s="1"/>
  <c r="L147" i="50"/>
  <c r="K226" i="65"/>
  <c r="K147" i="50" s="1"/>
  <c r="L159" i="48"/>
  <c r="K245" i="67"/>
  <c r="K159" i="48" s="1"/>
  <c r="L141" i="48"/>
  <c r="K225" i="67"/>
  <c r="K141" i="48" s="1"/>
  <c r="L117" i="48"/>
  <c r="K173" i="67"/>
  <c r="K117" i="48" s="1"/>
  <c r="L93" i="48"/>
  <c r="K129" i="67"/>
  <c r="K93" i="48" s="1"/>
  <c r="L57" i="48"/>
  <c r="K65" i="67"/>
  <c r="K57" i="48" s="1"/>
  <c r="L39" i="48"/>
  <c r="K49" i="67"/>
  <c r="K39" i="48" s="1"/>
  <c r="L27" i="48"/>
  <c r="K33" i="67"/>
  <c r="K27" i="48" s="1"/>
  <c r="L87" i="47"/>
  <c r="K127" i="61"/>
  <c r="K87" i="47" s="1"/>
  <c r="L69" i="47"/>
  <c r="K103" i="61"/>
  <c r="K69" i="47" s="1"/>
  <c r="L51" i="47"/>
  <c r="K63" i="61"/>
  <c r="K51" i="47" s="1"/>
  <c r="L159" i="50"/>
  <c r="K245" i="65"/>
  <c r="K159" i="50" s="1"/>
  <c r="L141" i="50"/>
  <c r="K225" i="65"/>
  <c r="K141" i="50" s="1"/>
  <c r="L117" i="50"/>
  <c r="K173" i="65"/>
  <c r="K117" i="50" s="1"/>
  <c r="L93" i="50"/>
  <c r="K129" i="65"/>
  <c r="K93" i="50" s="1"/>
  <c r="L57" i="50"/>
  <c r="K65" i="65"/>
  <c r="K57" i="50" s="1"/>
  <c r="L39" i="50"/>
  <c r="K49" i="65"/>
  <c r="K39" i="50" s="1"/>
  <c r="L27" i="50"/>
  <c r="K33" i="65"/>
  <c r="K27" i="50" s="1"/>
  <c r="L45" i="48"/>
  <c r="K58" i="67"/>
  <c r="K45" i="48" s="1"/>
  <c r="L111" i="47"/>
  <c r="K160" i="61"/>
  <c r="K111" i="47" s="1"/>
  <c r="L75" i="47"/>
  <c r="K120" i="61"/>
  <c r="K75" i="47" s="1"/>
  <c r="L135" i="48"/>
  <c r="K216" i="67"/>
  <c r="K135" i="48" s="1"/>
  <c r="L129" i="48"/>
  <c r="K208" i="67"/>
  <c r="K129" i="48" s="1"/>
  <c r="L111" i="48"/>
  <c r="K160" i="67"/>
  <c r="K111" i="48" s="1"/>
  <c r="L105" i="48"/>
  <c r="K148" i="67"/>
  <c r="K105" i="48" s="1"/>
  <c r="L99" i="48"/>
  <c r="K136" i="67"/>
  <c r="K99" i="48" s="1"/>
  <c r="L81" i="48"/>
  <c r="K124" i="67"/>
  <c r="K81" i="48" s="1"/>
  <c r="L75" i="48"/>
  <c r="K120" i="67"/>
  <c r="K75" i="48" s="1"/>
  <c r="L63" i="48"/>
  <c r="K96" i="67"/>
  <c r="K63" i="48" s="1"/>
  <c r="L33" i="48"/>
  <c r="K40" i="67"/>
  <c r="K33" i="48" s="1"/>
  <c r="L21" i="48"/>
  <c r="K32" i="67"/>
  <c r="K21" i="48" s="1"/>
  <c r="K28" i="67"/>
  <c r="L265" i="67"/>
  <c r="L266" i="67" s="1"/>
  <c r="L165" i="47"/>
  <c r="K246" i="61"/>
  <c r="K165" i="47" s="1"/>
  <c r="K238" i="61"/>
  <c r="K153" i="47" s="1"/>
  <c r="L153" i="47"/>
  <c r="K226" i="61"/>
  <c r="K147" i="47" s="1"/>
  <c r="L147" i="47"/>
  <c r="L123" i="47"/>
  <c r="K198" i="61"/>
  <c r="K123" i="47" s="1"/>
  <c r="L45" i="47"/>
  <c r="K58" i="61"/>
  <c r="K45" i="47" s="1"/>
  <c r="L135" i="50"/>
  <c r="K216" i="65"/>
  <c r="K135" i="50" s="1"/>
  <c r="L129" i="50"/>
  <c r="K208" i="65"/>
  <c r="K129" i="50" s="1"/>
  <c r="L111" i="50"/>
  <c r="K160" i="65"/>
  <c r="K111" i="50" s="1"/>
  <c r="L105" i="50"/>
  <c r="K148" i="65"/>
  <c r="K105" i="50" s="1"/>
  <c r="L99" i="50"/>
  <c r="K136" i="65"/>
  <c r="K99" i="50" s="1"/>
  <c r="L81" i="50"/>
  <c r="K124" i="65"/>
  <c r="K81" i="50" s="1"/>
  <c r="L75" i="50"/>
  <c r="K120" i="65"/>
  <c r="K75" i="50" s="1"/>
  <c r="L63" i="50"/>
  <c r="K96" i="65"/>
  <c r="K63" i="50" s="1"/>
  <c r="L33" i="50"/>
  <c r="K40" i="65"/>
  <c r="K33" i="50" s="1"/>
  <c r="L21" i="50"/>
  <c r="K32" i="65"/>
  <c r="K21" i="50" s="1"/>
  <c r="L123" i="48"/>
  <c r="K198" i="67"/>
  <c r="K123" i="48" s="1"/>
  <c r="K208" i="61"/>
  <c r="K129" i="47" s="1"/>
  <c r="L129" i="47"/>
  <c r="L81" i="47"/>
  <c r="K124" i="61"/>
  <c r="K81" i="47" s="1"/>
  <c r="L63" i="47"/>
  <c r="K96" i="61"/>
  <c r="K63" i="47" s="1"/>
  <c r="L165" i="50"/>
  <c r="K246" i="65"/>
  <c r="K165" i="50" s="1"/>
  <c r="L123" i="50"/>
  <c r="K198" i="65"/>
  <c r="K123" i="50" s="1"/>
  <c r="L45" i="50"/>
  <c r="K58" i="65"/>
  <c r="K45" i="50" s="1"/>
  <c r="L87" i="48"/>
  <c r="K127" i="67"/>
  <c r="K87" i="48" s="1"/>
  <c r="L69" i="48"/>
  <c r="K103" i="67"/>
  <c r="K69" i="48" s="1"/>
  <c r="L51" i="48"/>
  <c r="K63" i="67"/>
  <c r="K51" i="48" s="1"/>
  <c r="K21" i="65"/>
  <c r="L265" i="65"/>
  <c r="L266" i="65" s="1"/>
  <c r="L159" i="47"/>
  <c r="K245" i="61"/>
  <c r="K159" i="47" s="1"/>
  <c r="K225" i="61"/>
  <c r="K141" i="47" s="1"/>
  <c r="L141" i="47"/>
  <c r="L213" i="70"/>
  <c r="K213" i="70" s="1"/>
  <c r="L213" i="61"/>
  <c r="K213" i="61" s="1"/>
  <c r="L117" i="47"/>
  <c r="K173" i="61"/>
  <c r="K117" i="47" s="1"/>
  <c r="L141" i="70"/>
  <c r="K141" i="70" s="1"/>
  <c r="L141" i="61"/>
  <c r="K141" i="61" s="1"/>
  <c r="L93" i="47"/>
  <c r="K129" i="61"/>
  <c r="K93" i="47" s="1"/>
  <c r="L69" i="70"/>
  <c r="K69" i="70" s="1"/>
  <c r="L69" i="61"/>
  <c r="K69" i="61" s="1"/>
  <c r="L57" i="47"/>
  <c r="K65" i="61"/>
  <c r="K57" i="47" s="1"/>
  <c r="L39" i="47"/>
  <c r="K49" i="61"/>
  <c r="K39" i="47" s="1"/>
  <c r="L37" i="70"/>
  <c r="K37" i="70" s="1"/>
  <c r="L37" i="61"/>
  <c r="K37" i="61" s="1"/>
  <c r="L27" i="47"/>
  <c r="K33" i="61"/>
  <c r="K27" i="47" s="1"/>
  <c r="L87" i="50"/>
  <c r="K127" i="65"/>
  <c r="K87" i="50" s="1"/>
  <c r="L69" i="50"/>
  <c r="K103" i="65"/>
  <c r="K69" i="50" s="1"/>
  <c r="L51" i="50"/>
  <c r="K63" i="65"/>
  <c r="K51" i="50" s="1"/>
  <c r="L203" i="70"/>
  <c r="K203" i="70" s="1"/>
  <c r="L123" i="70"/>
  <c r="K123" i="70" s="1"/>
  <c r="L79" i="70"/>
  <c r="K79" i="70" s="1"/>
  <c r="L63" i="70"/>
  <c r="L47" i="70"/>
  <c r="K47" i="70" s="1"/>
  <c r="L31" i="70"/>
  <c r="K31" i="70" s="1"/>
  <c r="L143" i="68"/>
  <c r="K143" i="68" s="1"/>
  <c r="L43" i="68"/>
  <c r="K43" i="68" s="1"/>
  <c r="L235" i="70"/>
  <c r="K235" i="70" s="1"/>
  <c r="L219" i="70"/>
  <c r="K219" i="70" s="1"/>
  <c r="L171" i="70"/>
  <c r="K171" i="70" s="1"/>
  <c r="L155" i="70"/>
  <c r="K155" i="70" s="1"/>
  <c r="L139" i="70"/>
  <c r="K139" i="70" s="1"/>
  <c r="L107" i="70"/>
  <c r="K107" i="70" s="1"/>
  <c r="L87" i="70"/>
  <c r="K87" i="70" s="1"/>
  <c r="L83" i="70"/>
  <c r="K83" i="70" s="1"/>
  <c r="L75" i="70"/>
  <c r="K75" i="70" s="1"/>
  <c r="L71" i="70"/>
  <c r="K71" i="70" s="1"/>
  <c r="L67" i="70"/>
  <c r="K67" i="70" s="1"/>
  <c r="L55" i="70"/>
  <c r="K55" i="70" s="1"/>
  <c r="L51" i="70"/>
  <c r="K51" i="70" s="1"/>
  <c r="L43" i="70"/>
  <c r="K43" i="70" s="1"/>
  <c r="L39" i="70"/>
  <c r="K39" i="70" s="1"/>
  <c r="L35" i="70"/>
  <c r="K35" i="70" s="1"/>
  <c r="L27" i="70"/>
  <c r="K27" i="70" s="1"/>
  <c r="L23" i="70"/>
  <c r="K23" i="70" s="1"/>
  <c r="L189" i="70"/>
  <c r="K189" i="70" s="1"/>
  <c r="L173" i="70"/>
  <c r="L157" i="70"/>
  <c r="K157" i="70" s="1"/>
  <c r="L125" i="70"/>
  <c r="K125" i="70" s="1"/>
  <c r="L109" i="70"/>
  <c r="K109" i="70" s="1"/>
  <c r="L105" i="70"/>
  <c r="K105" i="70" s="1"/>
  <c r="L85" i="70"/>
  <c r="K85" i="70" s="1"/>
  <c r="L61" i="68"/>
  <c r="K61" i="68" s="1"/>
  <c r="L57" i="70"/>
  <c r="K57" i="70" s="1"/>
  <c r="L53" i="70"/>
  <c r="K53" i="70" s="1"/>
  <c r="L41" i="70"/>
  <c r="K41" i="70" s="1"/>
  <c r="L236" i="70"/>
  <c r="K236" i="70" s="1"/>
  <c r="L77" i="70"/>
  <c r="K77" i="70" s="1"/>
  <c r="L97" i="68"/>
  <c r="K97" i="68" s="1"/>
  <c r="I97" i="69"/>
  <c r="L217" i="70"/>
  <c r="K217" i="70" s="1"/>
  <c r="L217" i="69"/>
  <c r="L201" i="70"/>
  <c r="K201" i="70" s="1"/>
  <c r="L201" i="69"/>
  <c r="L189" i="69"/>
  <c r="L169" i="69"/>
  <c r="L145" i="69"/>
  <c r="L133" i="69"/>
  <c r="L121" i="69"/>
  <c r="L109" i="69"/>
  <c r="L97" i="69"/>
  <c r="L81" i="69"/>
  <c r="L69" i="69"/>
  <c r="L65" i="69"/>
  <c r="L61" i="69"/>
  <c r="L57" i="69"/>
  <c r="L53" i="69"/>
  <c r="L49" i="69"/>
  <c r="L45" i="69"/>
  <c r="L41" i="69"/>
  <c r="L37" i="69"/>
  <c r="L33" i="69"/>
  <c r="L29" i="69"/>
  <c r="L25" i="69"/>
  <c r="K263" i="69"/>
  <c r="K259" i="69"/>
  <c r="K255" i="69"/>
  <c r="K251" i="69"/>
  <c r="K247" i="69"/>
  <c r="K243" i="69"/>
  <c r="K239" i="69"/>
  <c r="K235" i="69"/>
  <c r="K231" i="69"/>
  <c r="K227" i="69"/>
  <c r="K223" i="69"/>
  <c r="K219" i="69"/>
  <c r="K215" i="69"/>
  <c r="K211" i="69"/>
  <c r="K207" i="69"/>
  <c r="K203" i="69"/>
  <c r="K199" i="69"/>
  <c r="K195" i="69"/>
  <c r="K191" i="69"/>
  <c r="K187" i="69"/>
  <c r="K183" i="69"/>
  <c r="K179" i="69"/>
  <c r="K175" i="69"/>
  <c r="K171" i="69"/>
  <c r="K167" i="69"/>
  <c r="K163" i="69"/>
  <c r="K159" i="69"/>
  <c r="K155" i="69"/>
  <c r="K151" i="69"/>
  <c r="K147" i="69"/>
  <c r="K143" i="69"/>
  <c r="K139" i="69"/>
  <c r="K135" i="69"/>
  <c r="K131" i="69"/>
  <c r="K127" i="69"/>
  <c r="K123" i="69"/>
  <c r="K119" i="69"/>
  <c r="K115" i="69"/>
  <c r="K111" i="69"/>
  <c r="K107" i="69"/>
  <c r="K103" i="69"/>
  <c r="K99" i="69"/>
  <c r="K95" i="69"/>
  <c r="K91" i="69"/>
  <c r="K87" i="69"/>
  <c r="K83" i="69"/>
  <c r="K79" i="69"/>
  <c r="K75" i="69"/>
  <c r="K71" i="69"/>
  <c r="K67" i="69"/>
  <c r="K63" i="69"/>
  <c r="K55" i="69"/>
  <c r="K51" i="69"/>
  <c r="K47" i="69"/>
  <c r="K43" i="69"/>
  <c r="K39" i="69"/>
  <c r="K35" i="69"/>
  <c r="K31" i="69"/>
  <c r="K27" i="69"/>
  <c r="K23" i="69"/>
  <c r="L261" i="68"/>
  <c r="K261" i="68" s="1"/>
  <c r="I261" i="69"/>
  <c r="L249" i="68"/>
  <c r="K249" i="68" s="1"/>
  <c r="I249" i="69"/>
  <c r="L237" i="68"/>
  <c r="K237" i="68" s="1"/>
  <c r="I237" i="69"/>
  <c r="L221" i="68"/>
  <c r="K221" i="68" s="1"/>
  <c r="I221" i="69"/>
  <c r="L205" i="68"/>
  <c r="K205" i="68" s="1"/>
  <c r="I205" i="69"/>
  <c r="L193" i="68"/>
  <c r="K193" i="68" s="1"/>
  <c r="I193" i="69"/>
  <c r="L181" i="68"/>
  <c r="K181" i="68" s="1"/>
  <c r="I181" i="69"/>
  <c r="L161" i="68"/>
  <c r="K161" i="68" s="1"/>
  <c r="I161" i="69"/>
  <c r="L153" i="68"/>
  <c r="K153" i="68" s="1"/>
  <c r="I153" i="69"/>
  <c r="L137" i="68"/>
  <c r="K137" i="68" s="1"/>
  <c r="I137" i="69"/>
  <c r="L125" i="68"/>
  <c r="K125" i="68" s="1"/>
  <c r="I125" i="69"/>
  <c r="L113" i="68"/>
  <c r="K113" i="68" s="1"/>
  <c r="I113" i="69"/>
  <c r="L93" i="68"/>
  <c r="K93" i="68" s="1"/>
  <c r="I93" i="69"/>
  <c r="L53" i="68"/>
  <c r="K53" i="68" s="1"/>
  <c r="I53" i="69"/>
  <c r="L49" i="68"/>
  <c r="I49" i="69"/>
  <c r="L37" i="68"/>
  <c r="K37" i="68" s="1"/>
  <c r="I37" i="69"/>
  <c r="L33" i="68"/>
  <c r="I33" i="69"/>
  <c r="L29" i="68"/>
  <c r="K29" i="68" s="1"/>
  <c r="I29" i="69"/>
  <c r="L257" i="70"/>
  <c r="K257" i="70" s="1"/>
  <c r="L257" i="69"/>
  <c r="L245" i="70"/>
  <c r="L245" i="69"/>
  <c r="L233" i="69"/>
  <c r="L225" i="69"/>
  <c r="L209" i="69"/>
  <c r="L181" i="69"/>
  <c r="I236" i="69"/>
  <c r="I136" i="69"/>
  <c r="I128" i="69"/>
  <c r="I116" i="69"/>
  <c r="I112" i="69"/>
  <c r="I108" i="69"/>
  <c r="I104" i="69"/>
  <c r="I100" i="69"/>
  <c r="I96" i="69"/>
  <c r="I92" i="69"/>
  <c r="I88" i="69"/>
  <c r="I84" i="69"/>
  <c r="I80" i="69"/>
  <c r="I76" i="69"/>
  <c r="I72" i="69"/>
  <c r="I68" i="69"/>
  <c r="I64" i="69"/>
  <c r="I60" i="69"/>
  <c r="I56" i="69"/>
  <c r="I52" i="69"/>
  <c r="I48" i="69"/>
  <c r="I44" i="69"/>
  <c r="I40" i="69"/>
  <c r="I36" i="69"/>
  <c r="I32" i="69"/>
  <c r="I28" i="69"/>
  <c r="I24" i="69"/>
  <c r="L21" i="69"/>
  <c r="L260" i="69"/>
  <c r="L256" i="69"/>
  <c r="L252" i="69"/>
  <c r="L248" i="69"/>
  <c r="L244" i="69"/>
  <c r="L240" i="69"/>
  <c r="L236" i="69"/>
  <c r="L232" i="69"/>
  <c r="L228" i="69"/>
  <c r="L224" i="69"/>
  <c r="L220" i="69"/>
  <c r="L216" i="69"/>
  <c r="L212" i="69"/>
  <c r="L208" i="69"/>
  <c r="L204" i="69"/>
  <c r="L200" i="69"/>
  <c r="L196" i="69"/>
  <c r="L192" i="69"/>
  <c r="L188" i="69"/>
  <c r="L184" i="69"/>
  <c r="L180" i="69"/>
  <c r="L176" i="69"/>
  <c r="L172" i="69"/>
  <c r="L168" i="69"/>
  <c r="L164" i="69"/>
  <c r="L160" i="69"/>
  <c r="L156" i="69"/>
  <c r="L152" i="69"/>
  <c r="L148" i="69"/>
  <c r="L144" i="69"/>
  <c r="L140" i="69"/>
  <c r="L136" i="69"/>
  <c r="L132" i="69"/>
  <c r="L128" i="69"/>
  <c r="L124" i="69"/>
  <c r="L120" i="69"/>
  <c r="L116" i="69"/>
  <c r="L112" i="69"/>
  <c r="L108" i="69"/>
  <c r="L104" i="69"/>
  <c r="L100" i="69"/>
  <c r="L96" i="69"/>
  <c r="L92" i="69"/>
  <c r="L88" i="69"/>
  <c r="L84" i="69"/>
  <c r="L80" i="69"/>
  <c r="L76" i="69"/>
  <c r="L72" i="69"/>
  <c r="L68" i="69"/>
  <c r="L64" i="69"/>
  <c r="L60" i="69"/>
  <c r="L56" i="69"/>
  <c r="L52" i="69"/>
  <c r="L48" i="69"/>
  <c r="L44" i="69"/>
  <c r="L40" i="69"/>
  <c r="L36" i="69"/>
  <c r="L32" i="69"/>
  <c r="L28" i="69"/>
  <c r="L24" i="69"/>
  <c r="K262" i="69"/>
  <c r="K258" i="69"/>
  <c r="K254" i="69"/>
  <c r="K250" i="69"/>
  <c r="K246" i="69"/>
  <c r="K242" i="69"/>
  <c r="K238" i="69"/>
  <c r="K234" i="69"/>
  <c r="K230" i="69"/>
  <c r="K226" i="69"/>
  <c r="K222" i="69"/>
  <c r="K218" i="69"/>
  <c r="K214" i="69"/>
  <c r="K210" i="69"/>
  <c r="K206" i="69"/>
  <c r="K202" i="69"/>
  <c r="K198" i="69"/>
  <c r="K194" i="69"/>
  <c r="K190" i="69"/>
  <c r="K186" i="69"/>
  <c r="K182" i="69"/>
  <c r="K178" i="69"/>
  <c r="K174" i="69"/>
  <c r="K170" i="69"/>
  <c r="K166" i="69"/>
  <c r="K162" i="69"/>
  <c r="K158" i="69"/>
  <c r="K154" i="69"/>
  <c r="K150" i="69"/>
  <c r="K146" i="69"/>
  <c r="K142" i="69"/>
  <c r="K138" i="69"/>
  <c r="K134" i="69"/>
  <c r="K130" i="69"/>
  <c r="K126" i="69"/>
  <c r="K122" i="69"/>
  <c r="K118" i="69"/>
  <c r="K114" i="69"/>
  <c r="K110" i="69"/>
  <c r="K106" i="69"/>
  <c r="K102" i="69"/>
  <c r="K98" i="69"/>
  <c r="K94" i="69"/>
  <c r="K90" i="69"/>
  <c r="K86" i="69"/>
  <c r="K82" i="69"/>
  <c r="K78" i="69"/>
  <c r="K74" i="69"/>
  <c r="K70" i="69"/>
  <c r="K66" i="69"/>
  <c r="K62" i="69"/>
  <c r="K58" i="69"/>
  <c r="K54" i="69"/>
  <c r="K50" i="69"/>
  <c r="K46" i="69"/>
  <c r="K42" i="69"/>
  <c r="K38" i="69"/>
  <c r="K34" i="69"/>
  <c r="K30" i="69"/>
  <c r="K26" i="69"/>
  <c r="K22" i="69"/>
  <c r="L253" i="68"/>
  <c r="K253" i="68" s="1"/>
  <c r="I253" i="69"/>
  <c r="L241" i="68"/>
  <c r="K241" i="68" s="1"/>
  <c r="I241" i="69"/>
  <c r="L229" i="68"/>
  <c r="K229" i="68" s="1"/>
  <c r="I229" i="69"/>
  <c r="L217" i="68"/>
  <c r="K217" i="68" s="1"/>
  <c r="I217" i="69"/>
  <c r="L209" i="68"/>
  <c r="K209" i="68" s="1"/>
  <c r="I209" i="69"/>
  <c r="L197" i="68"/>
  <c r="K197" i="68" s="1"/>
  <c r="I197" i="69"/>
  <c r="L189" i="68"/>
  <c r="K189" i="68" s="1"/>
  <c r="I189" i="69"/>
  <c r="L177" i="68"/>
  <c r="K177" i="68" s="1"/>
  <c r="I177" i="69"/>
  <c r="L169" i="68"/>
  <c r="K169" i="68" s="1"/>
  <c r="I169" i="69"/>
  <c r="L157" i="68"/>
  <c r="K157" i="68" s="1"/>
  <c r="I157" i="69"/>
  <c r="L145" i="68"/>
  <c r="K145" i="68" s="1"/>
  <c r="I145" i="69"/>
  <c r="L133" i="68"/>
  <c r="K133" i="68" s="1"/>
  <c r="I133" i="69"/>
  <c r="L121" i="68"/>
  <c r="K121" i="68" s="1"/>
  <c r="I121" i="69"/>
  <c r="L109" i="68"/>
  <c r="K109" i="68" s="1"/>
  <c r="I109" i="69"/>
  <c r="L105" i="68"/>
  <c r="K105" i="68" s="1"/>
  <c r="I105" i="69"/>
  <c r="L89" i="68"/>
  <c r="K89" i="68" s="1"/>
  <c r="I89" i="69"/>
  <c r="L85" i="68"/>
  <c r="K85" i="68" s="1"/>
  <c r="I85" i="69"/>
  <c r="L77" i="68"/>
  <c r="K77" i="68" s="1"/>
  <c r="I77" i="69"/>
  <c r="L69" i="68"/>
  <c r="K69" i="68" s="1"/>
  <c r="I69" i="69"/>
  <c r="I61" i="69"/>
  <c r="L45" i="68"/>
  <c r="K45" i="68" s="1"/>
  <c r="I45" i="69"/>
  <c r="L25" i="68"/>
  <c r="K25" i="68" s="1"/>
  <c r="I25" i="69"/>
  <c r="L261" i="70"/>
  <c r="K261" i="70" s="1"/>
  <c r="L261" i="69"/>
  <c r="L249" i="70"/>
  <c r="K249" i="70" s="1"/>
  <c r="L249" i="69"/>
  <c r="L237" i="70"/>
  <c r="K237" i="70" s="1"/>
  <c r="L237" i="69"/>
  <c r="L229" i="70"/>
  <c r="K229" i="70" s="1"/>
  <c r="L229" i="69"/>
  <c r="L205" i="69"/>
  <c r="L193" i="69"/>
  <c r="L177" i="69"/>
  <c r="L165" i="69"/>
  <c r="L157" i="69"/>
  <c r="L149" i="69"/>
  <c r="L141" i="69"/>
  <c r="L129" i="69"/>
  <c r="L117" i="69"/>
  <c r="L105" i="69"/>
  <c r="L93" i="69"/>
  <c r="L73" i="69"/>
  <c r="I21" i="69"/>
  <c r="I256" i="69"/>
  <c r="I248" i="69"/>
  <c r="I244" i="69"/>
  <c r="I228" i="69"/>
  <c r="I220" i="69"/>
  <c r="I216" i="69"/>
  <c r="I204" i="69"/>
  <c r="I196" i="69"/>
  <c r="I188" i="69"/>
  <c r="I180" i="69"/>
  <c r="I172" i="69"/>
  <c r="I164" i="69"/>
  <c r="I156" i="69"/>
  <c r="I140" i="69"/>
  <c r="I124" i="69"/>
  <c r="L45" i="70"/>
  <c r="K45" i="70" s="1"/>
  <c r="L117" i="70"/>
  <c r="K117" i="70" s="1"/>
  <c r="L133" i="70"/>
  <c r="K133" i="70" s="1"/>
  <c r="L149" i="70"/>
  <c r="K149" i="70" s="1"/>
  <c r="L165" i="70"/>
  <c r="K165" i="70" s="1"/>
  <c r="L181" i="70"/>
  <c r="K181" i="70" s="1"/>
  <c r="L205" i="70"/>
  <c r="K205" i="70" s="1"/>
  <c r="L233" i="70"/>
  <c r="K233" i="70" s="1"/>
  <c r="L25" i="70"/>
  <c r="K25" i="70" s="1"/>
  <c r="L263" i="68"/>
  <c r="K263" i="68" s="1"/>
  <c r="I263" i="69"/>
  <c r="L259" i="68"/>
  <c r="K259" i="68" s="1"/>
  <c r="I259" i="69"/>
  <c r="L255" i="68"/>
  <c r="K255" i="68" s="1"/>
  <c r="I255" i="69"/>
  <c r="L251" i="68"/>
  <c r="K251" i="68" s="1"/>
  <c r="I251" i="69"/>
  <c r="L247" i="68"/>
  <c r="K247" i="68" s="1"/>
  <c r="I247" i="69"/>
  <c r="L243" i="68"/>
  <c r="K243" i="68" s="1"/>
  <c r="I243" i="69"/>
  <c r="L239" i="68"/>
  <c r="K239" i="68" s="1"/>
  <c r="I239" i="69"/>
  <c r="L235" i="68"/>
  <c r="K235" i="68" s="1"/>
  <c r="I235" i="69"/>
  <c r="L231" i="68"/>
  <c r="K231" i="68" s="1"/>
  <c r="I231" i="69"/>
  <c r="L227" i="68"/>
  <c r="K227" i="68" s="1"/>
  <c r="I227" i="69"/>
  <c r="L223" i="68"/>
  <c r="K223" i="68" s="1"/>
  <c r="I223" i="69"/>
  <c r="L219" i="68"/>
  <c r="K219" i="68" s="1"/>
  <c r="I219" i="69"/>
  <c r="L215" i="68"/>
  <c r="K215" i="68" s="1"/>
  <c r="I215" i="69"/>
  <c r="L211" i="68"/>
  <c r="K211" i="68" s="1"/>
  <c r="I211" i="69"/>
  <c r="L207" i="68"/>
  <c r="K207" i="68" s="1"/>
  <c r="I207" i="69"/>
  <c r="L203" i="68"/>
  <c r="K203" i="68" s="1"/>
  <c r="I203" i="69"/>
  <c r="L199" i="68"/>
  <c r="K199" i="68" s="1"/>
  <c r="I199" i="69"/>
  <c r="L195" i="68"/>
  <c r="K195" i="68" s="1"/>
  <c r="I195" i="69"/>
  <c r="L191" i="68"/>
  <c r="K191" i="68" s="1"/>
  <c r="I191" i="69"/>
  <c r="L187" i="68"/>
  <c r="K187" i="68" s="1"/>
  <c r="I187" i="69"/>
  <c r="L183" i="68"/>
  <c r="K183" i="68" s="1"/>
  <c r="I183" i="69"/>
  <c r="L179" i="68"/>
  <c r="K179" i="68" s="1"/>
  <c r="I179" i="69"/>
  <c r="L175" i="68"/>
  <c r="K175" i="68" s="1"/>
  <c r="I175" i="69"/>
  <c r="L171" i="68"/>
  <c r="K171" i="68" s="1"/>
  <c r="I171" i="69"/>
  <c r="L167" i="68"/>
  <c r="K167" i="68" s="1"/>
  <c r="I167" i="69"/>
  <c r="L163" i="68"/>
  <c r="K163" i="68" s="1"/>
  <c r="I163" i="69"/>
  <c r="L159" i="68"/>
  <c r="K159" i="68" s="1"/>
  <c r="I159" i="69"/>
  <c r="L155" i="68"/>
  <c r="K155" i="68" s="1"/>
  <c r="I155" i="69"/>
  <c r="L151" i="68"/>
  <c r="K151" i="68" s="1"/>
  <c r="I151" i="69"/>
  <c r="L147" i="68"/>
  <c r="K147" i="68" s="1"/>
  <c r="I147" i="69"/>
  <c r="I143" i="69"/>
  <c r="L139" i="68"/>
  <c r="K139" i="68" s="1"/>
  <c r="I139" i="69"/>
  <c r="L135" i="68"/>
  <c r="K135" i="68" s="1"/>
  <c r="I135" i="69"/>
  <c r="L131" i="68"/>
  <c r="K131" i="68" s="1"/>
  <c r="I131" i="69"/>
  <c r="L127" i="68"/>
  <c r="I127" i="69"/>
  <c r="L123" i="68"/>
  <c r="K123" i="68" s="1"/>
  <c r="I123" i="69"/>
  <c r="L119" i="68"/>
  <c r="K119" i="68" s="1"/>
  <c r="I119" i="69"/>
  <c r="L115" i="68"/>
  <c r="K115" i="68" s="1"/>
  <c r="I115" i="69"/>
  <c r="L111" i="68"/>
  <c r="K111" i="68" s="1"/>
  <c r="I111" i="69"/>
  <c r="L107" i="68"/>
  <c r="K107" i="68" s="1"/>
  <c r="I107" i="69"/>
  <c r="L103" i="68"/>
  <c r="I103" i="69"/>
  <c r="L99" i="68"/>
  <c r="K99" i="68" s="1"/>
  <c r="I99" i="69"/>
  <c r="L95" i="68"/>
  <c r="K95" i="68" s="1"/>
  <c r="I95" i="69"/>
  <c r="I91" i="69"/>
  <c r="L87" i="68"/>
  <c r="K87" i="68" s="1"/>
  <c r="I87" i="69"/>
  <c r="L83" i="68"/>
  <c r="K83" i="68" s="1"/>
  <c r="I83" i="69"/>
  <c r="L79" i="68"/>
  <c r="K79" i="68" s="1"/>
  <c r="I79" i="69"/>
  <c r="L75" i="68"/>
  <c r="K75" i="68" s="1"/>
  <c r="I75" i="69"/>
  <c r="L71" i="68"/>
  <c r="K71" i="68" s="1"/>
  <c r="I71" i="69"/>
  <c r="L67" i="68"/>
  <c r="K67" i="68" s="1"/>
  <c r="I67" i="69"/>
  <c r="L63" i="68"/>
  <c r="I63" i="69"/>
  <c r="L55" i="68"/>
  <c r="K55" i="68" s="1"/>
  <c r="I55" i="69"/>
  <c r="L51" i="68"/>
  <c r="K51" i="68" s="1"/>
  <c r="I51" i="69"/>
  <c r="L47" i="68"/>
  <c r="K47" i="68" s="1"/>
  <c r="I47" i="69"/>
  <c r="I43" i="69"/>
  <c r="L39" i="68"/>
  <c r="K39" i="68" s="1"/>
  <c r="I39" i="69"/>
  <c r="L35" i="68"/>
  <c r="K35" i="68" s="1"/>
  <c r="I35" i="69"/>
  <c r="L31" i="68"/>
  <c r="K31" i="68" s="1"/>
  <c r="I31" i="69"/>
  <c r="L27" i="68"/>
  <c r="K27" i="68" s="1"/>
  <c r="I27" i="69"/>
  <c r="L23" i="68"/>
  <c r="K23" i="68" s="1"/>
  <c r="I23" i="69"/>
  <c r="L263" i="70"/>
  <c r="K263" i="70" s="1"/>
  <c r="L263" i="69"/>
  <c r="L259" i="70"/>
  <c r="K259" i="70" s="1"/>
  <c r="L259" i="69"/>
  <c r="L255" i="70"/>
  <c r="K255" i="70" s="1"/>
  <c r="L255" i="69"/>
  <c r="L251" i="70"/>
  <c r="K251" i="70" s="1"/>
  <c r="L251" i="69"/>
  <c r="L247" i="70"/>
  <c r="K247" i="70" s="1"/>
  <c r="L247" i="69"/>
  <c r="L243" i="70"/>
  <c r="K243" i="70" s="1"/>
  <c r="L243" i="69"/>
  <c r="L239" i="70"/>
  <c r="K239" i="70" s="1"/>
  <c r="L239" i="69"/>
  <c r="L235" i="69"/>
  <c r="L231" i="70"/>
  <c r="K231" i="70" s="1"/>
  <c r="L231" i="69"/>
  <c r="L227" i="70"/>
  <c r="K227" i="70" s="1"/>
  <c r="L227" i="69"/>
  <c r="L223" i="70"/>
  <c r="K223" i="70" s="1"/>
  <c r="L223" i="69"/>
  <c r="L219" i="69"/>
  <c r="L215" i="70"/>
  <c r="K215" i="70" s="1"/>
  <c r="L215" i="69"/>
  <c r="L211" i="70"/>
  <c r="K211" i="70" s="1"/>
  <c r="L211" i="69"/>
  <c r="L207" i="70"/>
  <c r="K207" i="70" s="1"/>
  <c r="L207" i="69"/>
  <c r="L203" i="69"/>
  <c r="L199" i="70"/>
  <c r="K199" i="70" s="1"/>
  <c r="L199" i="69"/>
  <c r="L195" i="70"/>
  <c r="K195" i="70" s="1"/>
  <c r="L195" i="69"/>
  <c r="L191" i="70"/>
  <c r="K191" i="70" s="1"/>
  <c r="L191" i="69"/>
  <c r="L187" i="70"/>
  <c r="K187" i="70" s="1"/>
  <c r="L187" i="69"/>
  <c r="L183" i="70"/>
  <c r="K183" i="70" s="1"/>
  <c r="L183" i="69"/>
  <c r="L179" i="70"/>
  <c r="K179" i="70" s="1"/>
  <c r="L179" i="69"/>
  <c r="L175" i="70"/>
  <c r="K175" i="70" s="1"/>
  <c r="L175" i="69"/>
  <c r="L171" i="69"/>
  <c r="L167" i="70"/>
  <c r="K167" i="70" s="1"/>
  <c r="L167" i="69"/>
  <c r="L163" i="70"/>
  <c r="K163" i="70" s="1"/>
  <c r="L163" i="69"/>
  <c r="L159" i="70"/>
  <c r="K159" i="70" s="1"/>
  <c r="L159" i="69"/>
  <c r="L155" i="69"/>
  <c r="L151" i="70"/>
  <c r="K151" i="70" s="1"/>
  <c r="L151" i="69"/>
  <c r="L147" i="70"/>
  <c r="K147" i="70" s="1"/>
  <c r="L147" i="69"/>
  <c r="L143" i="70"/>
  <c r="K143" i="70" s="1"/>
  <c r="L143" i="69"/>
  <c r="L139" i="69"/>
  <c r="L135" i="70"/>
  <c r="K135" i="70" s="1"/>
  <c r="L135" i="69"/>
  <c r="L131" i="70"/>
  <c r="K131" i="70" s="1"/>
  <c r="L131" i="69"/>
  <c r="L127" i="70"/>
  <c r="L127" i="69"/>
  <c r="L123" i="69"/>
  <c r="L119" i="70"/>
  <c r="K119" i="70" s="1"/>
  <c r="L119" i="69"/>
  <c r="L115" i="70"/>
  <c r="K115" i="70" s="1"/>
  <c r="L115" i="69"/>
  <c r="L111" i="70"/>
  <c r="K111" i="70" s="1"/>
  <c r="L111" i="69"/>
  <c r="L107" i="69"/>
  <c r="L103" i="70"/>
  <c r="L103" i="69"/>
  <c r="L99" i="70"/>
  <c r="K99" i="70" s="1"/>
  <c r="L99" i="69"/>
  <c r="L95" i="70"/>
  <c r="K95" i="70" s="1"/>
  <c r="L95" i="69"/>
  <c r="L91" i="70"/>
  <c r="K91" i="70" s="1"/>
  <c r="L91" i="69"/>
  <c r="L87" i="69"/>
  <c r="L83" i="69"/>
  <c r="L79" i="69"/>
  <c r="L75" i="69"/>
  <c r="L71" i="69"/>
  <c r="L67" i="69"/>
  <c r="L63" i="69"/>
  <c r="L55" i="69"/>
  <c r="L51" i="69"/>
  <c r="L47" i="69"/>
  <c r="L43" i="69"/>
  <c r="L39" i="69"/>
  <c r="L35" i="69"/>
  <c r="L31" i="69"/>
  <c r="L27" i="69"/>
  <c r="L23" i="69"/>
  <c r="K261" i="69"/>
  <c r="K257" i="69"/>
  <c r="K253" i="69"/>
  <c r="K249" i="69"/>
  <c r="K245" i="69"/>
  <c r="K241" i="69"/>
  <c r="K237" i="69"/>
  <c r="K233" i="69"/>
  <c r="K229" i="69"/>
  <c r="K225" i="69"/>
  <c r="K221" i="69"/>
  <c r="K217" i="69"/>
  <c r="K213" i="69"/>
  <c r="K209" i="69"/>
  <c r="K205" i="69"/>
  <c r="K201" i="69"/>
  <c r="K197" i="69"/>
  <c r="K193" i="69"/>
  <c r="K189" i="69"/>
  <c r="K185" i="69"/>
  <c r="K181" i="69"/>
  <c r="K177" i="69"/>
  <c r="K173" i="69"/>
  <c r="K169" i="69"/>
  <c r="K165" i="69"/>
  <c r="K161" i="69"/>
  <c r="K157" i="69"/>
  <c r="K153" i="69"/>
  <c r="K149" i="69"/>
  <c r="K145" i="69"/>
  <c r="K141" i="69"/>
  <c r="K137" i="69"/>
  <c r="K133" i="69"/>
  <c r="K129" i="69"/>
  <c r="K125" i="69"/>
  <c r="K121" i="69"/>
  <c r="K117" i="69"/>
  <c r="K113" i="69"/>
  <c r="K109" i="69"/>
  <c r="K105" i="69"/>
  <c r="K101" i="69"/>
  <c r="K97" i="69"/>
  <c r="K93" i="69"/>
  <c r="K89" i="69"/>
  <c r="K85" i="69"/>
  <c r="K81" i="69"/>
  <c r="K77" i="69"/>
  <c r="K73" i="69"/>
  <c r="K69" i="69"/>
  <c r="K65" i="69"/>
  <c r="K61" i="69"/>
  <c r="K57" i="69"/>
  <c r="K53" i="69"/>
  <c r="K49" i="69"/>
  <c r="K45" i="69"/>
  <c r="K41" i="69"/>
  <c r="K37" i="69"/>
  <c r="K33" i="69"/>
  <c r="K29" i="69"/>
  <c r="K25" i="69"/>
  <c r="L257" i="68"/>
  <c r="K257" i="68" s="1"/>
  <c r="I257" i="69"/>
  <c r="L245" i="68"/>
  <c r="I245" i="69"/>
  <c r="L233" i="68"/>
  <c r="K233" i="68" s="1"/>
  <c r="I233" i="69"/>
  <c r="L225" i="68"/>
  <c r="I225" i="69"/>
  <c r="L213" i="68"/>
  <c r="K213" i="68" s="1"/>
  <c r="I213" i="69"/>
  <c r="L201" i="68"/>
  <c r="K201" i="68" s="1"/>
  <c r="I201" i="69"/>
  <c r="L185" i="68"/>
  <c r="K185" i="68" s="1"/>
  <c r="I185" i="69"/>
  <c r="L173" i="68"/>
  <c r="I173" i="69"/>
  <c r="L165" i="68"/>
  <c r="K165" i="68" s="1"/>
  <c r="I165" i="69"/>
  <c r="L149" i="68"/>
  <c r="K149" i="68" s="1"/>
  <c r="I149" i="69"/>
  <c r="L141" i="68"/>
  <c r="K141" i="68" s="1"/>
  <c r="I141" i="69"/>
  <c r="L129" i="68"/>
  <c r="I129" i="69"/>
  <c r="L117" i="68"/>
  <c r="K117" i="68" s="1"/>
  <c r="I117" i="69"/>
  <c r="L101" i="68"/>
  <c r="K101" i="68" s="1"/>
  <c r="I101" i="69"/>
  <c r="L81" i="68"/>
  <c r="K81" i="68" s="1"/>
  <c r="I81" i="69"/>
  <c r="L73" i="68"/>
  <c r="K73" i="68" s="1"/>
  <c r="I73" i="69"/>
  <c r="I65" i="69"/>
  <c r="L57" i="68"/>
  <c r="K57" i="68" s="1"/>
  <c r="I57" i="69"/>
  <c r="L41" i="68"/>
  <c r="K41" i="68" s="1"/>
  <c r="I41" i="69"/>
  <c r="K21" i="69"/>
  <c r="L253" i="70"/>
  <c r="K253" i="70" s="1"/>
  <c r="L253" i="69"/>
  <c r="L241" i="70"/>
  <c r="K241" i="70" s="1"/>
  <c r="L241" i="69"/>
  <c r="L221" i="70"/>
  <c r="K221" i="70" s="1"/>
  <c r="L221" i="69"/>
  <c r="L213" i="69"/>
  <c r="L197" i="70"/>
  <c r="K197" i="70" s="1"/>
  <c r="L197" i="69"/>
  <c r="L185" i="69"/>
  <c r="L173" i="69"/>
  <c r="L161" i="69"/>
  <c r="L153" i="69"/>
  <c r="L137" i="69"/>
  <c r="L125" i="69"/>
  <c r="L113" i="69"/>
  <c r="L101" i="69"/>
  <c r="L89" i="69"/>
  <c r="L85" i="69"/>
  <c r="L77" i="69"/>
  <c r="L65" i="68"/>
  <c r="L73" i="70"/>
  <c r="K73" i="70" s="1"/>
  <c r="L89" i="70"/>
  <c r="K89" i="70" s="1"/>
  <c r="L113" i="70"/>
  <c r="K113" i="70" s="1"/>
  <c r="L129" i="70"/>
  <c r="L145" i="70"/>
  <c r="K145" i="70" s="1"/>
  <c r="L161" i="70"/>
  <c r="K161" i="70" s="1"/>
  <c r="L177" i="70"/>
  <c r="K177" i="70" s="1"/>
  <c r="L193" i="70"/>
  <c r="K193" i="70" s="1"/>
  <c r="L225" i="70"/>
  <c r="I260" i="69"/>
  <c r="I252" i="69"/>
  <c r="I240" i="69"/>
  <c r="I232" i="69"/>
  <c r="I224" i="69"/>
  <c r="I212" i="69"/>
  <c r="I208" i="69"/>
  <c r="I200" i="69"/>
  <c r="I192" i="69"/>
  <c r="I184" i="69"/>
  <c r="I176" i="69"/>
  <c r="I168" i="69"/>
  <c r="I160" i="69"/>
  <c r="I152" i="69"/>
  <c r="I148" i="69"/>
  <c r="I144" i="69"/>
  <c r="I132" i="69"/>
  <c r="I120" i="69"/>
  <c r="L29" i="70"/>
  <c r="K29" i="70" s="1"/>
  <c r="L61" i="70"/>
  <c r="K61" i="70" s="1"/>
  <c r="L97" i="70"/>
  <c r="K97" i="70" s="1"/>
  <c r="L33" i="70"/>
  <c r="L49" i="70"/>
  <c r="L65" i="70"/>
  <c r="L81" i="70"/>
  <c r="K81" i="70" s="1"/>
  <c r="L101" i="70"/>
  <c r="K101" i="70" s="1"/>
  <c r="L121" i="70"/>
  <c r="K121" i="70" s="1"/>
  <c r="L137" i="70"/>
  <c r="K137" i="70" s="1"/>
  <c r="L153" i="70"/>
  <c r="K153" i="70" s="1"/>
  <c r="L169" i="70"/>
  <c r="K169" i="70" s="1"/>
  <c r="L185" i="70"/>
  <c r="K185" i="70" s="1"/>
  <c r="L209" i="70"/>
  <c r="K209" i="70" s="1"/>
  <c r="L93" i="70"/>
  <c r="K93" i="70" s="1"/>
  <c r="L262" i="68"/>
  <c r="K262" i="68" s="1"/>
  <c r="I262" i="69"/>
  <c r="L258" i="68"/>
  <c r="K258" i="68" s="1"/>
  <c r="I258" i="69"/>
  <c r="L254" i="68"/>
  <c r="K254" i="68" s="1"/>
  <c r="I254" i="69"/>
  <c r="L250" i="68"/>
  <c r="K250" i="68" s="1"/>
  <c r="I250" i="69"/>
  <c r="I246" i="69"/>
  <c r="L242" i="68"/>
  <c r="K242" i="68" s="1"/>
  <c r="I242" i="69"/>
  <c r="L238" i="68"/>
  <c r="I238" i="69"/>
  <c r="L234" i="68"/>
  <c r="K234" i="68" s="1"/>
  <c r="I234" i="69"/>
  <c r="L230" i="68"/>
  <c r="K230" i="68" s="1"/>
  <c r="I230" i="69"/>
  <c r="L226" i="68"/>
  <c r="I226" i="69"/>
  <c r="L222" i="68"/>
  <c r="K222" i="68" s="1"/>
  <c r="I222" i="69"/>
  <c r="L218" i="68"/>
  <c r="K218" i="68" s="1"/>
  <c r="I218" i="69"/>
  <c r="L214" i="68"/>
  <c r="K214" i="68" s="1"/>
  <c r="I214" i="69"/>
  <c r="L210" i="68"/>
  <c r="K210" i="68" s="1"/>
  <c r="I210" i="69"/>
  <c r="L206" i="68"/>
  <c r="K206" i="68" s="1"/>
  <c r="I206" i="69"/>
  <c r="L202" i="68"/>
  <c r="K202" i="68" s="1"/>
  <c r="I202" i="69"/>
  <c r="L198" i="68"/>
  <c r="I198" i="69"/>
  <c r="L194" i="68"/>
  <c r="K194" i="68" s="1"/>
  <c r="I194" i="69"/>
  <c r="L190" i="68"/>
  <c r="K190" i="68" s="1"/>
  <c r="I190" i="69"/>
  <c r="L186" i="68"/>
  <c r="K186" i="68" s="1"/>
  <c r="I186" i="69"/>
  <c r="L182" i="68"/>
  <c r="K182" i="68" s="1"/>
  <c r="I182" i="69"/>
  <c r="L178" i="68"/>
  <c r="K178" i="68" s="1"/>
  <c r="I178" i="69"/>
  <c r="L174" i="68"/>
  <c r="K174" i="68" s="1"/>
  <c r="I174" i="69"/>
  <c r="L170" i="68"/>
  <c r="K170" i="68" s="1"/>
  <c r="I170" i="69"/>
  <c r="L166" i="68"/>
  <c r="K166" i="68" s="1"/>
  <c r="I166" i="69"/>
  <c r="L162" i="68"/>
  <c r="K162" i="68" s="1"/>
  <c r="I162" i="69"/>
  <c r="L158" i="68"/>
  <c r="K158" i="68" s="1"/>
  <c r="I158" i="69"/>
  <c r="L154" i="68"/>
  <c r="K154" i="68" s="1"/>
  <c r="I154" i="69"/>
  <c r="L150" i="68"/>
  <c r="K150" i="68" s="1"/>
  <c r="I150" i="69"/>
  <c r="L146" i="68"/>
  <c r="K146" i="68" s="1"/>
  <c r="I146" i="69"/>
  <c r="L142" i="68"/>
  <c r="K142" i="68" s="1"/>
  <c r="I142" i="69"/>
  <c r="L138" i="68"/>
  <c r="K138" i="68" s="1"/>
  <c r="I138" i="69"/>
  <c r="L134" i="68"/>
  <c r="K134" i="68" s="1"/>
  <c r="I134" i="69"/>
  <c r="L130" i="68"/>
  <c r="K130" i="68" s="1"/>
  <c r="I130" i="69"/>
  <c r="L126" i="68"/>
  <c r="K126" i="68" s="1"/>
  <c r="I126" i="69"/>
  <c r="L122" i="68"/>
  <c r="K122" i="68" s="1"/>
  <c r="I122" i="69"/>
  <c r="L118" i="68"/>
  <c r="K118" i="68" s="1"/>
  <c r="I118" i="69"/>
  <c r="L114" i="68"/>
  <c r="K114" i="68" s="1"/>
  <c r="I114" i="69"/>
  <c r="L110" i="68"/>
  <c r="K110" i="68" s="1"/>
  <c r="I110" i="69"/>
  <c r="L106" i="68"/>
  <c r="K106" i="68" s="1"/>
  <c r="I106" i="69"/>
  <c r="L102" i="68"/>
  <c r="K102" i="68" s="1"/>
  <c r="I102" i="69"/>
  <c r="L98" i="68"/>
  <c r="K98" i="68" s="1"/>
  <c r="I98" i="69"/>
  <c r="L94" i="68"/>
  <c r="K94" i="68" s="1"/>
  <c r="I94" i="69"/>
  <c r="L90" i="68"/>
  <c r="K90" i="68" s="1"/>
  <c r="I90" i="69"/>
  <c r="L86" i="68"/>
  <c r="K86" i="68" s="1"/>
  <c r="I86" i="69"/>
  <c r="L82" i="68"/>
  <c r="K82" i="68" s="1"/>
  <c r="I82" i="69"/>
  <c r="L78" i="68"/>
  <c r="K78" i="68" s="1"/>
  <c r="I78" i="69"/>
  <c r="L74" i="68"/>
  <c r="K74" i="68" s="1"/>
  <c r="I74" i="69"/>
  <c r="L70" i="68"/>
  <c r="K70" i="68" s="1"/>
  <c r="I70" i="69"/>
  <c r="L66" i="68"/>
  <c r="K66" i="68" s="1"/>
  <c r="I66" i="69"/>
  <c r="L62" i="68"/>
  <c r="K62" i="68" s="1"/>
  <c r="I62" i="69"/>
  <c r="L58" i="68"/>
  <c r="I58" i="69"/>
  <c r="L54" i="68"/>
  <c r="K54" i="68" s="1"/>
  <c r="I54" i="69"/>
  <c r="L50" i="68"/>
  <c r="K50" i="68" s="1"/>
  <c r="I50" i="69"/>
  <c r="L46" i="68"/>
  <c r="K46" i="68" s="1"/>
  <c r="I46" i="69"/>
  <c r="L42" i="68"/>
  <c r="K42" i="68" s="1"/>
  <c r="I42" i="69"/>
  <c r="L38" i="68"/>
  <c r="K38" i="68" s="1"/>
  <c r="I38" i="69"/>
  <c r="L34" i="68"/>
  <c r="K34" i="68" s="1"/>
  <c r="I34" i="69"/>
  <c r="L30" i="68"/>
  <c r="K30" i="68" s="1"/>
  <c r="I30" i="69"/>
  <c r="L26" i="68"/>
  <c r="K26" i="68" s="1"/>
  <c r="I26" i="69"/>
  <c r="L22" i="68"/>
  <c r="K22" i="68" s="1"/>
  <c r="I22" i="69"/>
  <c r="L262" i="70"/>
  <c r="K262" i="70" s="1"/>
  <c r="L262" i="69"/>
  <c r="L258" i="69"/>
  <c r="L254" i="70"/>
  <c r="K254" i="70" s="1"/>
  <c r="L254" i="69"/>
  <c r="L250" i="70"/>
  <c r="K250" i="70" s="1"/>
  <c r="L250" i="69"/>
  <c r="L246" i="69"/>
  <c r="L242" i="70"/>
  <c r="K242" i="70" s="1"/>
  <c r="L242" i="69"/>
  <c r="L238" i="70"/>
  <c r="L238" i="69"/>
  <c r="L234" i="70"/>
  <c r="K234" i="70" s="1"/>
  <c r="L234" i="69"/>
  <c r="L230" i="70"/>
  <c r="K230" i="70" s="1"/>
  <c r="L230" i="69"/>
  <c r="L226" i="70"/>
  <c r="L226" i="69"/>
  <c r="L222" i="70"/>
  <c r="K222" i="70" s="1"/>
  <c r="L222" i="69"/>
  <c r="L218" i="70"/>
  <c r="K218" i="70" s="1"/>
  <c r="L218" i="69"/>
  <c r="L214" i="70"/>
  <c r="K214" i="70" s="1"/>
  <c r="L214" i="69"/>
  <c r="L210" i="70"/>
  <c r="K210" i="70" s="1"/>
  <c r="L210" i="69"/>
  <c r="L206" i="70"/>
  <c r="K206" i="70" s="1"/>
  <c r="L206" i="69"/>
  <c r="L202" i="70"/>
  <c r="K202" i="70" s="1"/>
  <c r="L202" i="69"/>
  <c r="L198" i="70"/>
  <c r="L198" i="69"/>
  <c r="L194" i="70"/>
  <c r="K194" i="70" s="1"/>
  <c r="L194" i="69"/>
  <c r="L190" i="70"/>
  <c r="K190" i="70" s="1"/>
  <c r="L190" i="69"/>
  <c r="L186" i="70"/>
  <c r="K186" i="70" s="1"/>
  <c r="L186" i="69"/>
  <c r="L182" i="70"/>
  <c r="K182" i="70" s="1"/>
  <c r="L182" i="69"/>
  <c r="L178" i="70"/>
  <c r="K178" i="70" s="1"/>
  <c r="L178" i="69"/>
  <c r="L174" i="70"/>
  <c r="K174" i="70" s="1"/>
  <c r="L174" i="69"/>
  <c r="L170" i="70"/>
  <c r="K170" i="70" s="1"/>
  <c r="L170" i="69"/>
  <c r="L166" i="70"/>
  <c r="K166" i="70" s="1"/>
  <c r="L166" i="69"/>
  <c r="L162" i="70"/>
  <c r="K162" i="70" s="1"/>
  <c r="L162" i="69"/>
  <c r="L158" i="70"/>
  <c r="K158" i="70" s="1"/>
  <c r="L158" i="69"/>
  <c r="L154" i="70"/>
  <c r="K154" i="70" s="1"/>
  <c r="L154" i="69"/>
  <c r="L150" i="70"/>
  <c r="K150" i="70" s="1"/>
  <c r="L150" i="69"/>
  <c r="L146" i="70"/>
  <c r="K146" i="70" s="1"/>
  <c r="L146" i="69"/>
  <c r="L142" i="70"/>
  <c r="K142" i="70" s="1"/>
  <c r="L142" i="69"/>
  <c r="L138" i="70"/>
  <c r="K138" i="70" s="1"/>
  <c r="L138" i="69"/>
  <c r="L134" i="70"/>
  <c r="K134" i="70" s="1"/>
  <c r="L134" i="69"/>
  <c r="L130" i="70"/>
  <c r="K130" i="70" s="1"/>
  <c r="L130" i="69"/>
  <c r="L126" i="70"/>
  <c r="K126" i="70" s="1"/>
  <c r="L126" i="69"/>
  <c r="L122" i="70"/>
  <c r="K122" i="70" s="1"/>
  <c r="L122" i="69"/>
  <c r="L118" i="70"/>
  <c r="K118" i="70" s="1"/>
  <c r="L118" i="69"/>
  <c r="L114" i="70"/>
  <c r="K114" i="70" s="1"/>
  <c r="L114" i="69"/>
  <c r="L110" i="70"/>
  <c r="K110" i="70" s="1"/>
  <c r="L110" i="69"/>
  <c r="L106" i="70"/>
  <c r="K106" i="70" s="1"/>
  <c r="L106" i="69"/>
  <c r="L102" i="70"/>
  <c r="K102" i="70" s="1"/>
  <c r="L102" i="69"/>
  <c r="L98" i="70"/>
  <c r="K98" i="70" s="1"/>
  <c r="L98" i="69"/>
  <c r="L94" i="70"/>
  <c r="K94" i="70" s="1"/>
  <c r="L94" i="69"/>
  <c r="L90" i="70"/>
  <c r="K90" i="70" s="1"/>
  <c r="L90" i="69"/>
  <c r="L86" i="70"/>
  <c r="K86" i="70" s="1"/>
  <c r="L86" i="69"/>
  <c r="L82" i="70"/>
  <c r="K82" i="70" s="1"/>
  <c r="L82" i="69"/>
  <c r="L78" i="70"/>
  <c r="K78" i="70" s="1"/>
  <c r="L78" i="69"/>
  <c r="L74" i="70"/>
  <c r="K74" i="70" s="1"/>
  <c r="L74" i="69"/>
  <c r="L70" i="70"/>
  <c r="K70" i="70" s="1"/>
  <c r="L70" i="69"/>
  <c r="L66" i="70"/>
  <c r="K66" i="70" s="1"/>
  <c r="L66" i="69"/>
  <c r="L62" i="70"/>
  <c r="K62" i="70" s="1"/>
  <c r="L62" i="69"/>
  <c r="L58" i="70"/>
  <c r="L58" i="69"/>
  <c r="L54" i="70"/>
  <c r="K54" i="70" s="1"/>
  <c r="L54" i="69"/>
  <c r="L50" i="70"/>
  <c r="K50" i="70" s="1"/>
  <c r="L50" i="69"/>
  <c r="L46" i="70"/>
  <c r="K46" i="70" s="1"/>
  <c r="L46" i="69"/>
  <c r="L42" i="70"/>
  <c r="K42" i="70" s="1"/>
  <c r="L42" i="69"/>
  <c r="L38" i="70"/>
  <c r="K38" i="70" s="1"/>
  <c r="L38" i="69"/>
  <c r="L34" i="70"/>
  <c r="K34" i="70" s="1"/>
  <c r="L34" i="69"/>
  <c r="L30" i="70"/>
  <c r="K30" i="70" s="1"/>
  <c r="L30" i="69"/>
  <c r="L26" i="70"/>
  <c r="K26" i="70" s="1"/>
  <c r="L26" i="69"/>
  <c r="L22" i="70"/>
  <c r="K22" i="70" s="1"/>
  <c r="L22" i="69"/>
  <c r="K260" i="69"/>
  <c r="K256" i="69"/>
  <c r="K252" i="69"/>
  <c r="K248" i="69"/>
  <c r="K244" i="69"/>
  <c r="K240" i="69"/>
  <c r="K236" i="69"/>
  <c r="L232" i="70"/>
  <c r="K232" i="70" s="1"/>
  <c r="K232" i="69"/>
  <c r="K228" i="69"/>
  <c r="K224" i="69"/>
  <c r="K220" i="69"/>
  <c r="K216" i="69"/>
  <c r="K212" i="69"/>
  <c r="K208" i="69"/>
  <c r="K204" i="69"/>
  <c r="K200" i="69"/>
  <c r="K196" i="69"/>
  <c r="K192" i="69"/>
  <c r="K188" i="69"/>
  <c r="K184" i="69"/>
  <c r="K180" i="69"/>
  <c r="K176" i="69"/>
  <c r="K172" i="69"/>
  <c r="K168" i="69"/>
  <c r="K164" i="69"/>
  <c r="K160" i="69"/>
  <c r="K156" i="69"/>
  <c r="K152" i="69"/>
  <c r="K148" i="69"/>
  <c r="K144" i="69"/>
  <c r="K140" i="69"/>
  <c r="K136" i="69"/>
  <c r="K132" i="69"/>
  <c r="K128" i="69"/>
  <c r="K124" i="69"/>
  <c r="K120" i="69"/>
  <c r="K116" i="69"/>
  <c r="L112" i="68"/>
  <c r="K112" i="68" s="1"/>
  <c r="K112" i="69"/>
  <c r="K108" i="69"/>
  <c r="L104" i="70"/>
  <c r="K104" i="70" s="1"/>
  <c r="K104" i="69"/>
  <c r="K100" i="69"/>
  <c r="K96" i="69"/>
  <c r="K92" i="69"/>
  <c r="K88" i="69"/>
  <c r="K84" i="69"/>
  <c r="K80" i="69"/>
  <c r="K76" i="69"/>
  <c r="K72" i="69"/>
  <c r="K68" i="69"/>
  <c r="L64" i="70"/>
  <c r="K64" i="70" s="1"/>
  <c r="K64" i="69"/>
  <c r="K60" i="69"/>
  <c r="K56" i="69"/>
  <c r="K52" i="69"/>
  <c r="K48" i="69"/>
  <c r="K44" i="69"/>
  <c r="K40" i="69"/>
  <c r="K36" i="69"/>
  <c r="K32" i="69"/>
  <c r="L28" i="68"/>
  <c r="K28" i="68" s="1"/>
  <c r="K28" i="69"/>
  <c r="K24" i="69"/>
  <c r="L240" i="68"/>
  <c r="K240" i="68" s="1"/>
  <c r="L192" i="70"/>
  <c r="K192" i="70" s="1"/>
  <c r="L91" i="68"/>
  <c r="K91" i="68" s="1"/>
  <c r="L148" i="70"/>
  <c r="L21" i="68"/>
  <c r="L260" i="70"/>
  <c r="K260" i="70" s="1"/>
  <c r="L256" i="68"/>
  <c r="K256" i="68" s="1"/>
  <c r="L252" i="70"/>
  <c r="K252" i="70" s="1"/>
  <c r="L248" i="70"/>
  <c r="K248" i="70" s="1"/>
  <c r="L244" i="70"/>
  <c r="K244" i="70" s="1"/>
  <c r="L228" i="70"/>
  <c r="K228" i="70" s="1"/>
  <c r="L216" i="70"/>
  <c r="L212" i="70"/>
  <c r="K212" i="70" s="1"/>
  <c r="L200" i="70"/>
  <c r="K200" i="70" s="1"/>
  <c r="L196" i="70"/>
  <c r="K196" i="70" s="1"/>
  <c r="L192" i="68"/>
  <c r="K192" i="68" s="1"/>
  <c r="L184" i="70"/>
  <c r="K184" i="70" s="1"/>
  <c r="L180" i="70"/>
  <c r="K180" i="70" s="1"/>
  <c r="L176" i="70"/>
  <c r="K176" i="70" s="1"/>
  <c r="L168" i="70"/>
  <c r="K168" i="70" s="1"/>
  <c r="L164" i="70"/>
  <c r="K164" i="70" s="1"/>
  <c r="L152" i="70"/>
  <c r="K152" i="70" s="1"/>
  <c r="L136" i="70"/>
  <c r="L132" i="70"/>
  <c r="K132" i="70" s="1"/>
  <c r="L128" i="70"/>
  <c r="K128" i="70" s="1"/>
  <c r="L120" i="70"/>
  <c r="L116" i="70"/>
  <c r="K116" i="70" s="1"/>
  <c r="L112" i="70"/>
  <c r="K112" i="70" s="1"/>
  <c r="L100" i="70"/>
  <c r="K100" i="70" s="1"/>
  <c r="L88" i="70"/>
  <c r="K88" i="70" s="1"/>
  <c r="L84" i="70"/>
  <c r="K84" i="70" s="1"/>
  <c r="L72" i="70"/>
  <c r="K72" i="70" s="1"/>
  <c r="L68" i="70"/>
  <c r="K68" i="70" s="1"/>
  <c r="L64" i="68"/>
  <c r="K64" i="68" s="1"/>
  <c r="L56" i="70"/>
  <c r="K56" i="70" s="1"/>
  <c r="L52" i="70"/>
  <c r="K52" i="70" s="1"/>
  <c r="L48" i="70"/>
  <c r="K48" i="70" s="1"/>
  <c r="L44" i="68"/>
  <c r="K44" i="68" s="1"/>
  <c r="L40" i="68"/>
  <c r="L36" i="70"/>
  <c r="K36" i="70" s="1"/>
  <c r="L32" i="70"/>
  <c r="L24" i="68"/>
  <c r="K24" i="68" s="1"/>
  <c r="L224" i="68"/>
  <c r="K224" i="68" s="1"/>
  <c r="L224" i="70"/>
  <c r="K224" i="70" s="1"/>
  <c r="L144" i="70"/>
  <c r="K144" i="70" s="1"/>
  <c r="L144" i="68"/>
  <c r="K144" i="68" s="1"/>
  <c r="L80" i="70"/>
  <c r="K80" i="70" s="1"/>
  <c r="L80" i="68"/>
  <c r="K80" i="68" s="1"/>
  <c r="L32" i="68"/>
  <c r="L128" i="68"/>
  <c r="K128" i="68" s="1"/>
  <c r="L24" i="70"/>
  <c r="K24" i="70" s="1"/>
  <c r="L160" i="68"/>
  <c r="L160" i="70"/>
  <c r="L48" i="68"/>
  <c r="K48" i="68" s="1"/>
  <c r="L176" i="68"/>
  <c r="K176" i="68" s="1"/>
  <c r="L40" i="70"/>
  <c r="L208" i="70"/>
  <c r="L208" i="68"/>
  <c r="L96" i="68"/>
  <c r="L96" i="70"/>
  <c r="L260" i="68"/>
  <c r="K260" i="68" s="1"/>
  <c r="L252" i="68"/>
  <c r="K252" i="68" s="1"/>
  <c r="L248" i="68"/>
  <c r="K248" i="68" s="1"/>
  <c r="L244" i="68"/>
  <c r="K244" i="68" s="1"/>
  <c r="L236" i="68"/>
  <c r="K236" i="68" s="1"/>
  <c r="L232" i="68"/>
  <c r="K232" i="68" s="1"/>
  <c r="L228" i="68"/>
  <c r="K228" i="68" s="1"/>
  <c r="L220" i="68"/>
  <c r="K220" i="68" s="1"/>
  <c r="L216" i="68"/>
  <c r="L212" i="68"/>
  <c r="K212" i="68" s="1"/>
  <c r="L204" i="68"/>
  <c r="K204" i="68" s="1"/>
  <c r="L200" i="68"/>
  <c r="K200" i="68" s="1"/>
  <c r="L196" i="68"/>
  <c r="K196" i="68" s="1"/>
  <c r="L188" i="68"/>
  <c r="K188" i="68" s="1"/>
  <c r="L184" i="68"/>
  <c r="K184" i="68" s="1"/>
  <c r="L180" i="68"/>
  <c r="K180" i="68" s="1"/>
  <c r="L172" i="68"/>
  <c r="K172" i="68" s="1"/>
  <c r="L168" i="68"/>
  <c r="K168" i="68" s="1"/>
  <c r="L164" i="68"/>
  <c r="K164" i="68" s="1"/>
  <c r="L156" i="68"/>
  <c r="K156" i="68" s="1"/>
  <c r="L152" i="68"/>
  <c r="K152" i="68" s="1"/>
  <c r="L148" i="68"/>
  <c r="L140" i="68"/>
  <c r="K140" i="68" s="1"/>
  <c r="L136" i="68"/>
  <c r="L132" i="68"/>
  <c r="K132" i="68" s="1"/>
  <c r="L124" i="68"/>
  <c r="L120" i="68"/>
  <c r="L116" i="68"/>
  <c r="K116" i="68" s="1"/>
  <c r="L108" i="68"/>
  <c r="K108" i="68" s="1"/>
  <c r="L104" i="68"/>
  <c r="K104" i="68" s="1"/>
  <c r="L100" i="68"/>
  <c r="K100" i="68" s="1"/>
  <c r="L92" i="68"/>
  <c r="K92" i="68" s="1"/>
  <c r="L88" i="68"/>
  <c r="K88" i="68" s="1"/>
  <c r="L84" i="68"/>
  <c r="K84" i="68" s="1"/>
  <c r="L76" i="68"/>
  <c r="K76" i="68" s="1"/>
  <c r="L72" i="68"/>
  <c r="K72" i="68" s="1"/>
  <c r="L68" i="68"/>
  <c r="K68" i="68" s="1"/>
  <c r="L60" i="68"/>
  <c r="K60" i="68" s="1"/>
  <c r="L56" i="68"/>
  <c r="K56" i="68" s="1"/>
  <c r="L52" i="68"/>
  <c r="K52" i="68" s="1"/>
  <c r="L36" i="68"/>
  <c r="K36" i="68" s="1"/>
  <c r="L256" i="70"/>
  <c r="K256" i="70" s="1"/>
  <c r="L240" i="70"/>
  <c r="K240" i="70" s="1"/>
  <c r="L220" i="70"/>
  <c r="K220" i="70" s="1"/>
  <c r="L204" i="70"/>
  <c r="K204" i="70" s="1"/>
  <c r="L188" i="70"/>
  <c r="K188" i="70" s="1"/>
  <c r="L172" i="70"/>
  <c r="K172" i="70" s="1"/>
  <c r="L156" i="70"/>
  <c r="K156" i="70" s="1"/>
  <c r="L140" i="70"/>
  <c r="K140" i="70" s="1"/>
  <c r="L124" i="70"/>
  <c r="L108" i="70"/>
  <c r="K108" i="70" s="1"/>
  <c r="L92" i="70"/>
  <c r="K92" i="70" s="1"/>
  <c r="L76" i="70"/>
  <c r="K76" i="70" s="1"/>
  <c r="L60" i="70"/>
  <c r="K60" i="70" s="1"/>
  <c r="L44" i="70"/>
  <c r="K44" i="70" s="1"/>
  <c r="L28" i="70"/>
  <c r="K28" i="70" s="1"/>
  <c r="L258" i="70"/>
  <c r="K258" i="70" s="1"/>
  <c r="L246" i="70"/>
  <c r="L21" i="70"/>
  <c r="L246" i="68"/>
  <c r="L81" i="34" l="1"/>
  <c r="K124" i="68"/>
  <c r="K81" i="34" s="1"/>
  <c r="L129" i="34"/>
  <c r="K208" i="68"/>
  <c r="K129" i="34" s="1"/>
  <c r="L75" i="49"/>
  <c r="K120" i="70"/>
  <c r="K75" i="49" s="1"/>
  <c r="H64" i="41"/>
  <c r="Q64" i="41" s="1"/>
  <c r="H64" i="65"/>
  <c r="T64" i="65" s="1"/>
  <c r="J64" i="69"/>
  <c r="H76" i="41"/>
  <c r="Q76" i="41" s="1"/>
  <c r="J76" i="69"/>
  <c r="H76" i="65"/>
  <c r="T76" i="65" s="1"/>
  <c r="H116" i="41"/>
  <c r="Q116" i="41" s="1"/>
  <c r="H116" i="65"/>
  <c r="T116" i="65" s="1"/>
  <c r="J116" i="69"/>
  <c r="H164" i="41"/>
  <c r="Q164" i="41" s="1"/>
  <c r="H164" i="65"/>
  <c r="T164" i="65" s="1"/>
  <c r="J164" i="69"/>
  <c r="H212" i="41"/>
  <c r="Q212" i="41" s="1"/>
  <c r="J212" i="69"/>
  <c r="H212" i="69" s="1"/>
  <c r="H212" i="65"/>
  <c r="T212" i="65" s="1"/>
  <c r="H256" i="41"/>
  <c r="Q256" i="41" s="1"/>
  <c r="J256" i="69"/>
  <c r="H256" i="65"/>
  <c r="T256" i="65" s="1"/>
  <c r="H42" i="38"/>
  <c r="Q42" i="38" s="1"/>
  <c r="H42" i="61"/>
  <c r="T42" i="61" s="1"/>
  <c r="H58" i="38"/>
  <c r="Q58" i="38" s="1"/>
  <c r="H58" i="61"/>
  <c r="H82" i="38"/>
  <c r="Q82" i="38" s="1"/>
  <c r="H82" i="61"/>
  <c r="T82" i="61" s="1"/>
  <c r="H106" i="38"/>
  <c r="Q106" i="38" s="1"/>
  <c r="H106" i="61"/>
  <c r="T106" i="61" s="1"/>
  <c r="H130" i="38"/>
  <c r="Q130" i="38" s="1"/>
  <c r="H130" i="61"/>
  <c r="T130" i="61" s="1"/>
  <c r="H154" i="38"/>
  <c r="Q154" i="38" s="1"/>
  <c r="H154" i="61"/>
  <c r="T154" i="61" s="1"/>
  <c r="H170" i="38"/>
  <c r="Q170" i="38" s="1"/>
  <c r="H170" i="61"/>
  <c r="T170" i="61" s="1"/>
  <c r="H194" i="38"/>
  <c r="Q194" i="38" s="1"/>
  <c r="H194" i="61"/>
  <c r="T194" i="61" s="1"/>
  <c r="H218" i="38"/>
  <c r="Q218" i="38" s="1"/>
  <c r="H218" i="61"/>
  <c r="T218" i="61" s="1"/>
  <c r="H34" i="67"/>
  <c r="T34" i="67" s="1"/>
  <c r="H34" i="40"/>
  <c r="Q34" i="40" s="1"/>
  <c r="H58" i="40"/>
  <c r="Q58" i="40" s="1"/>
  <c r="H58" i="67"/>
  <c r="H82" i="40"/>
  <c r="Q82" i="40" s="1"/>
  <c r="H82" i="67"/>
  <c r="T82" i="67" s="1"/>
  <c r="H98" i="40"/>
  <c r="Q98" i="40" s="1"/>
  <c r="H98" i="67"/>
  <c r="T98" i="67" s="1"/>
  <c r="H122" i="40"/>
  <c r="Q122" i="40" s="1"/>
  <c r="H122" i="67"/>
  <c r="T122" i="67" s="1"/>
  <c r="H146" i="67"/>
  <c r="T146" i="67" s="1"/>
  <c r="H146" i="40"/>
  <c r="Q146" i="40" s="1"/>
  <c r="H170" i="40"/>
  <c r="Q170" i="40" s="1"/>
  <c r="H170" i="67"/>
  <c r="T170" i="67" s="1"/>
  <c r="H194" i="67"/>
  <c r="T194" i="67" s="1"/>
  <c r="H194" i="40"/>
  <c r="Q194" i="40" s="1"/>
  <c r="H218" i="40"/>
  <c r="Q218" i="40" s="1"/>
  <c r="H218" i="67"/>
  <c r="T218" i="67" s="1"/>
  <c r="H234" i="40"/>
  <c r="Q234" i="40" s="1"/>
  <c r="H234" i="67"/>
  <c r="T234" i="67" s="1"/>
  <c r="H200" i="40"/>
  <c r="Q200" i="40" s="1"/>
  <c r="H200" i="67"/>
  <c r="T200" i="67" s="1"/>
  <c r="H185" i="38"/>
  <c r="Q185" i="38" s="1"/>
  <c r="H185" i="61"/>
  <c r="T185" i="61" s="1"/>
  <c r="H253" i="61"/>
  <c r="T253" i="61" s="1"/>
  <c r="H253" i="38"/>
  <c r="Q253" i="38" s="1"/>
  <c r="H101" i="67"/>
  <c r="T101" i="67" s="1"/>
  <c r="H101" i="40"/>
  <c r="Q101" i="40" s="1"/>
  <c r="H149" i="40"/>
  <c r="Q149" i="40" s="1"/>
  <c r="H149" i="67"/>
  <c r="T149" i="67" s="1"/>
  <c r="H225" i="40"/>
  <c r="Q225" i="40" s="1"/>
  <c r="H225" i="67"/>
  <c r="H41" i="41"/>
  <c r="Q41" i="41" s="1"/>
  <c r="H41" i="65"/>
  <c r="T41" i="65" s="1"/>
  <c r="J41" i="69"/>
  <c r="H89" i="41"/>
  <c r="Q89" i="41" s="1"/>
  <c r="H89" i="65"/>
  <c r="T89" i="65" s="1"/>
  <c r="J89" i="69"/>
  <c r="H137" i="41"/>
  <c r="Q137" i="41" s="1"/>
  <c r="H137" i="65"/>
  <c r="T137" i="65" s="1"/>
  <c r="J137" i="69"/>
  <c r="H137" i="69" s="1"/>
  <c r="H201" i="41"/>
  <c r="Q201" i="41" s="1"/>
  <c r="J201" i="69"/>
  <c r="H201" i="69" s="1"/>
  <c r="H201" i="65"/>
  <c r="T201" i="65" s="1"/>
  <c r="H23" i="38"/>
  <c r="Q23" i="38" s="1"/>
  <c r="H23" i="61"/>
  <c r="T23" i="61" s="1"/>
  <c r="H151" i="38"/>
  <c r="Q151" i="38" s="1"/>
  <c r="H151" i="61"/>
  <c r="T151" i="61" s="1"/>
  <c r="H179" i="38"/>
  <c r="Q179" i="38" s="1"/>
  <c r="H179" i="61"/>
  <c r="T179" i="61" s="1"/>
  <c r="H231" i="38"/>
  <c r="Q231" i="38" s="1"/>
  <c r="H231" i="61"/>
  <c r="T231" i="61" s="1"/>
  <c r="H55" i="40"/>
  <c r="Q55" i="40" s="1"/>
  <c r="H55" i="67"/>
  <c r="T55" i="67" s="1"/>
  <c r="H115" i="40"/>
  <c r="Q115" i="40" s="1"/>
  <c r="H115" i="67"/>
  <c r="T115" i="67" s="1"/>
  <c r="H204" i="40"/>
  <c r="Q204" i="40" s="1"/>
  <c r="H204" i="67"/>
  <c r="T204" i="67" s="1"/>
  <c r="H129" i="38"/>
  <c r="Q129" i="38" s="1"/>
  <c r="H129" i="61"/>
  <c r="H249" i="38"/>
  <c r="Q249" i="38" s="1"/>
  <c r="H249" i="61"/>
  <c r="T249" i="61" s="1"/>
  <c r="H61" i="67"/>
  <c r="T61" i="67" s="1"/>
  <c r="H61" i="40"/>
  <c r="Q61" i="40" s="1"/>
  <c r="H42" i="65"/>
  <c r="T42" i="65" s="1"/>
  <c r="H42" i="41"/>
  <c r="Q42" i="41" s="1"/>
  <c r="J42" i="69"/>
  <c r="H90" i="41"/>
  <c r="Q90" i="41" s="1"/>
  <c r="J90" i="69"/>
  <c r="H90" i="65"/>
  <c r="T90" i="65" s="1"/>
  <c r="H122" i="41"/>
  <c r="Q122" i="41" s="1"/>
  <c r="H122" i="65"/>
  <c r="T122" i="65" s="1"/>
  <c r="J122" i="69"/>
  <c r="H170" i="41"/>
  <c r="Q170" i="41" s="1"/>
  <c r="H170" i="65"/>
  <c r="T170" i="65" s="1"/>
  <c r="J170" i="69"/>
  <c r="H218" i="41"/>
  <c r="Q218" i="41" s="1"/>
  <c r="J218" i="69"/>
  <c r="H218" i="65"/>
  <c r="T218" i="65" s="1"/>
  <c r="H250" i="41"/>
  <c r="Q250" i="41" s="1"/>
  <c r="H250" i="65"/>
  <c r="T250" i="65" s="1"/>
  <c r="J250" i="69"/>
  <c r="H56" i="38"/>
  <c r="Q56" i="38" s="1"/>
  <c r="H56" i="61"/>
  <c r="T56" i="61" s="1"/>
  <c r="H104" i="38"/>
  <c r="Q104" i="38" s="1"/>
  <c r="H104" i="61"/>
  <c r="T104" i="61" s="1"/>
  <c r="H152" i="61"/>
  <c r="T152" i="61" s="1"/>
  <c r="H152" i="38"/>
  <c r="Q152" i="38" s="1"/>
  <c r="H200" i="38"/>
  <c r="Q200" i="38" s="1"/>
  <c r="H200" i="61"/>
  <c r="T200" i="61" s="1"/>
  <c r="H248" i="61"/>
  <c r="T248" i="61" s="1"/>
  <c r="H248" i="38"/>
  <c r="Q248" i="38" s="1"/>
  <c r="H52" i="40"/>
  <c r="Q52" i="40" s="1"/>
  <c r="H52" i="67"/>
  <c r="T52" i="67" s="1"/>
  <c r="H100" i="40"/>
  <c r="Q100" i="40" s="1"/>
  <c r="H100" i="67"/>
  <c r="T100" i="67" s="1"/>
  <c r="H245" i="38"/>
  <c r="Q245" i="38" s="1"/>
  <c r="H245" i="61"/>
  <c r="H53" i="67"/>
  <c r="T53" i="67" s="1"/>
  <c r="H53" i="40"/>
  <c r="Q53" i="40" s="1"/>
  <c r="H137" i="40"/>
  <c r="Q137" i="40" s="1"/>
  <c r="H137" i="67"/>
  <c r="T137" i="67" s="1"/>
  <c r="H193" i="40"/>
  <c r="Q193" i="40" s="1"/>
  <c r="H193" i="67"/>
  <c r="T193" i="67" s="1"/>
  <c r="H249" i="67"/>
  <c r="T249" i="67" s="1"/>
  <c r="H249" i="40"/>
  <c r="Q249" i="40" s="1"/>
  <c r="H55" i="41"/>
  <c r="Q55" i="41" s="1"/>
  <c r="H55" i="65"/>
  <c r="T55" i="65" s="1"/>
  <c r="J55" i="69"/>
  <c r="H55" i="69" s="1"/>
  <c r="M55" i="69" s="1"/>
  <c r="H87" i="41"/>
  <c r="Q87" i="41" s="1"/>
  <c r="H87" i="65"/>
  <c r="T87" i="65" s="1"/>
  <c r="J87" i="69"/>
  <c r="H87" i="69" s="1"/>
  <c r="M87" i="69" s="1"/>
  <c r="H119" i="41"/>
  <c r="Q119" i="41" s="1"/>
  <c r="H119" i="65"/>
  <c r="T119" i="65" s="1"/>
  <c r="J119" i="69"/>
  <c r="H151" i="41"/>
  <c r="Q151" i="41" s="1"/>
  <c r="H151" i="65"/>
  <c r="T151" i="65" s="1"/>
  <c r="J151" i="69"/>
  <c r="H151" i="69" s="1"/>
  <c r="M151" i="69" s="1"/>
  <c r="H183" i="41"/>
  <c r="Q183" i="41" s="1"/>
  <c r="H183" i="65"/>
  <c r="T183" i="65" s="1"/>
  <c r="J183" i="69"/>
  <c r="H215" i="41"/>
  <c r="Q215" i="41" s="1"/>
  <c r="H215" i="65"/>
  <c r="T215" i="65" s="1"/>
  <c r="J215" i="69"/>
  <c r="H231" i="65"/>
  <c r="T231" i="65" s="1"/>
  <c r="H231" i="41"/>
  <c r="Q231" i="41" s="1"/>
  <c r="J231" i="69"/>
  <c r="H263" i="41"/>
  <c r="H263" i="65"/>
  <c r="T263" i="65" s="1"/>
  <c r="J263" i="69"/>
  <c r="H263" i="69" s="1"/>
  <c r="H53" i="38"/>
  <c r="Q53" i="38" s="1"/>
  <c r="H53" i="61"/>
  <c r="T53" i="61" s="1"/>
  <c r="H121" i="38"/>
  <c r="Q121" i="38" s="1"/>
  <c r="H121" i="61"/>
  <c r="T121" i="61" s="1"/>
  <c r="J189" i="69"/>
  <c r="H189" i="69" s="1"/>
  <c r="M189" i="69" s="1"/>
  <c r="H189" i="38"/>
  <c r="Q189" i="38" s="1"/>
  <c r="H189" i="61"/>
  <c r="T189" i="61" s="1"/>
  <c r="K173" i="50"/>
  <c r="K174" i="50" s="1"/>
  <c r="K21" i="70"/>
  <c r="L265" i="70"/>
  <c r="L266" i="70" s="1"/>
  <c r="K216" i="68"/>
  <c r="K135" i="34" s="1"/>
  <c r="L135" i="34"/>
  <c r="L129" i="49"/>
  <c r="K208" i="70"/>
  <c r="K129" i="49" s="1"/>
  <c r="L111" i="49"/>
  <c r="K160" i="70"/>
  <c r="K111" i="49" s="1"/>
  <c r="L21" i="34"/>
  <c r="K32" i="68"/>
  <c r="K21" i="34" s="1"/>
  <c r="L21" i="49"/>
  <c r="K32" i="70"/>
  <c r="K21" i="49" s="1"/>
  <c r="K21" i="68"/>
  <c r="L265" i="68"/>
  <c r="L266" i="68" s="1"/>
  <c r="H24" i="65"/>
  <c r="T24" i="65" s="1"/>
  <c r="H24" i="41"/>
  <c r="Q24" i="41" s="1"/>
  <c r="J24" i="69"/>
  <c r="H36" i="65"/>
  <c r="T36" i="65" s="1"/>
  <c r="H36" i="41"/>
  <c r="Q36" i="41" s="1"/>
  <c r="J36" i="69"/>
  <c r="H52" i="41"/>
  <c r="Q52" i="41" s="1"/>
  <c r="J52" i="69"/>
  <c r="H52" i="65"/>
  <c r="T52" i="65" s="1"/>
  <c r="H80" i="41"/>
  <c r="Q80" i="41" s="1"/>
  <c r="H80" i="65"/>
  <c r="T80" i="65" s="1"/>
  <c r="J80" i="69"/>
  <c r="H96" i="65"/>
  <c r="H96" i="41"/>
  <c r="Q96" i="41" s="1"/>
  <c r="J96" i="69"/>
  <c r="H108" i="65"/>
  <c r="T108" i="65" s="1"/>
  <c r="H108" i="41"/>
  <c r="Q108" i="41" s="1"/>
  <c r="J108" i="69"/>
  <c r="H120" i="41"/>
  <c r="Q120" i="41" s="1"/>
  <c r="H120" i="65"/>
  <c r="J120" i="69"/>
  <c r="H136" i="41"/>
  <c r="Q136" i="41" s="1"/>
  <c r="H136" i="65"/>
  <c r="J136" i="69"/>
  <c r="H152" i="41"/>
  <c r="Q152" i="41" s="1"/>
  <c r="H152" i="65"/>
  <c r="T152" i="65" s="1"/>
  <c r="J152" i="69"/>
  <c r="H168" i="41"/>
  <c r="Q168" i="41" s="1"/>
  <c r="H168" i="65"/>
  <c r="T168" i="65" s="1"/>
  <c r="J168" i="69"/>
  <c r="H184" i="41"/>
  <c r="Q184" i="41" s="1"/>
  <c r="H184" i="65"/>
  <c r="T184" i="65" s="1"/>
  <c r="J184" i="69"/>
  <c r="H200" i="65"/>
  <c r="T200" i="65" s="1"/>
  <c r="H200" i="41"/>
  <c r="Q200" i="41" s="1"/>
  <c r="J200" i="69"/>
  <c r="H216" i="41"/>
  <c r="Q216" i="41" s="1"/>
  <c r="H216" i="65"/>
  <c r="J216" i="69"/>
  <c r="H232" i="41"/>
  <c r="Q232" i="41" s="1"/>
  <c r="H232" i="65"/>
  <c r="T232" i="65" s="1"/>
  <c r="J232" i="69"/>
  <c r="H232" i="69" s="1"/>
  <c r="M232" i="69" s="1"/>
  <c r="H244" i="41"/>
  <c r="Q244" i="41" s="1"/>
  <c r="H244" i="65"/>
  <c r="T244" i="65" s="1"/>
  <c r="J244" i="69"/>
  <c r="H244" i="69" s="1"/>
  <c r="H260" i="65"/>
  <c r="T260" i="65" s="1"/>
  <c r="H260" i="41"/>
  <c r="Q260" i="41" s="1"/>
  <c r="J260" i="69"/>
  <c r="H260" i="69" s="1"/>
  <c r="L45" i="49"/>
  <c r="K58" i="70"/>
  <c r="K45" i="49" s="1"/>
  <c r="K226" i="70"/>
  <c r="K147" i="49" s="1"/>
  <c r="L147" i="49"/>
  <c r="H254" i="38"/>
  <c r="Q254" i="38" s="1"/>
  <c r="H254" i="61"/>
  <c r="T254" i="61" s="1"/>
  <c r="L45" i="34"/>
  <c r="K58" i="68"/>
  <c r="K45" i="34" s="1"/>
  <c r="K226" i="68"/>
  <c r="K147" i="34" s="1"/>
  <c r="L147" i="34"/>
  <c r="H254" i="40"/>
  <c r="Q254" i="40" s="1"/>
  <c r="H254" i="67"/>
  <c r="T254" i="67" s="1"/>
  <c r="H262" i="40"/>
  <c r="H262" i="67"/>
  <c r="L39" i="49"/>
  <c r="K49" i="70"/>
  <c r="K39" i="49" s="1"/>
  <c r="H148" i="40"/>
  <c r="Q148" i="40" s="1"/>
  <c r="H148" i="67"/>
  <c r="H176" i="40"/>
  <c r="Q176" i="40" s="1"/>
  <c r="H176" i="67"/>
  <c r="T176" i="67" s="1"/>
  <c r="H208" i="40"/>
  <c r="Q208" i="40" s="1"/>
  <c r="H208" i="67"/>
  <c r="H240" i="40"/>
  <c r="Q240" i="40" s="1"/>
  <c r="H240" i="67"/>
  <c r="T240" i="67" s="1"/>
  <c r="L93" i="49"/>
  <c r="K129" i="70"/>
  <c r="K93" i="49" s="1"/>
  <c r="L57" i="34"/>
  <c r="K65" i="68"/>
  <c r="K57" i="34" s="1"/>
  <c r="H101" i="38"/>
  <c r="Q101" i="38" s="1"/>
  <c r="H101" i="61"/>
  <c r="T101" i="61" s="1"/>
  <c r="H153" i="38"/>
  <c r="Q153" i="38" s="1"/>
  <c r="H153" i="61"/>
  <c r="T153" i="61" s="1"/>
  <c r="H197" i="38"/>
  <c r="Q197" i="38" s="1"/>
  <c r="H197" i="61"/>
  <c r="T197" i="61" s="1"/>
  <c r="H57" i="40"/>
  <c r="Q57" i="40" s="1"/>
  <c r="H57" i="67"/>
  <c r="T57" i="67" s="1"/>
  <c r="L93" i="34"/>
  <c r="K129" i="68"/>
  <c r="K93" i="34" s="1"/>
  <c r="L117" i="34"/>
  <c r="K173" i="68"/>
  <c r="K117" i="34" s="1"/>
  <c r="L141" i="34"/>
  <c r="K225" i="68"/>
  <c r="K141" i="34" s="1"/>
  <c r="L159" i="34"/>
  <c r="K245" i="68"/>
  <c r="K159" i="34" s="1"/>
  <c r="H29" i="65"/>
  <c r="T29" i="65" s="1"/>
  <c r="H29" i="41"/>
  <c r="Q29" i="41" s="1"/>
  <c r="J29" i="69"/>
  <c r="H45" i="41"/>
  <c r="Q45" i="41" s="1"/>
  <c r="H45" i="65"/>
  <c r="T45" i="65" s="1"/>
  <c r="J45" i="69"/>
  <c r="H45" i="69" s="1"/>
  <c r="M45" i="69" s="1"/>
  <c r="H61" i="41"/>
  <c r="Q61" i="41" s="1"/>
  <c r="H61" i="65"/>
  <c r="T61" i="65" s="1"/>
  <c r="J61" i="69"/>
  <c r="H77" i="41"/>
  <c r="Q77" i="41" s="1"/>
  <c r="H77" i="65"/>
  <c r="T77" i="65" s="1"/>
  <c r="J77" i="69"/>
  <c r="H77" i="69" s="1"/>
  <c r="H93" i="41"/>
  <c r="Q93" i="41" s="1"/>
  <c r="H93" i="65"/>
  <c r="T93" i="65" s="1"/>
  <c r="J93" i="69"/>
  <c r="H93" i="69" s="1"/>
  <c r="H109" i="41"/>
  <c r="Q109" i="41" s="1"/>
  <c r="H109" i="65"/>
  <c r="T109" i="65" s="1"/>
  <c r="J109" i="69"/>
  <c r="H125" i="41"/>
  <c r="Q125" i="41" s="1"/>
  <c r="H125" i="65"/>
  <c r="T125" i="65" s="1"/>
  <c r="H141" i="41"/>
  <c r="Q141" i="41" s="1"/>
  <c r="H141" i="65"/>
  <c r="T141" i="65" s="1"/>
  <c r="J141" i="69"/>
  <c r="H141" i="69" s="1"/>
  <c r="H157" i="41"/>
  <c r="Q157" i="41" s="1"/>
  <c r="H157" i="65"/>
  <c r="T157" i="65" s="1"/>
  <c r="H173" i="41"/>
  <c r="Q173" i="41" s="1"/>
  <c r="H173" i="65"/>
  <c r="J173" i="69"/>
  <c r="H173" i="69" s="1"/>
  <c r="H189" i="41"/>
  <c r="Q189" i="41" s="1"/>
  <c r="H189" i="65"/>
  <c r="T189" i="65" s="1"/>
  <c r="H205" i="41"/>
  <c r="Q205" i="41" s="1"/>
  <c r="H205" i="65"/>
  <c r="T205" i="65" s="1"/>
  <c r="H221" i="41"/>
  <c r="Q221" i="41" s="1"/>
  <c r="H221" i="65"/>
  <c r="T221" i="65" s="1"/>
  <c r="H237" i="65"/>
  <c r="T237" i="65" s="1"/>
  <c r="H237" i="41"/>
  <c r="Q237" i="41" s="1"/>
  <c r="H253" i="41"/>
  <c r="Q253" i="41" s="1"/>
  <c r="H253" i="65"/>
  <c r="T253" i="65" s="1"/>
  <c r="J253" i="69"/>
  <c r="H27" i="38"/>
  <c r="Q27" i="38" s="1"/>
  <c r="H27" i="61"/>
  <c r="T27" i="61" s="1"/>
  <c r="H43" i="38"/>
  <c r="Q43" i="38" s="1"/>
  <c r="H43" i="61"/>
  <c r="T43" i="61" s="1"/>
  <c r="H75" i="38"/>
  <c r="Q75" i="38" s="1"/>
  <c r="H75" i="61"/>
  <c r="T75" i="61" s="1"/>
  <c r="H91" i="38"/>
  <c r="Q91" i="38" s="1"/>
  <c r="H91" i="61"/>
  <c r="T91" i="61" s="1"/>
  <c r="H99" i="61"/>
  <c r="T99" i="61" s="1"/>
  <c r="H99" i="38"/>
  <c r="Q99" i="38" s="1"/>
  <c r="H107" i="38"/>
  <c r="Q107" i="38" s="1"/>
  <c r="H107" i="61"/>
  <c r="T107" i="61" s="1"/>
  <c r="H127" i="61"/>
  <c r="H127" i="38"/>
  <c r="Q127" i="38" s="1"/>
  <c r="H135" i="38"/>
  <c r="Q135" i="38" s="1"/>
  <c r="H135" i="61"/>
  <c r="T135" i="61" s="1"/>
  <c r="H163" i="61"/>
  <c r="T163" i="61" s="1"/>
  <c r="H163" i="38"/>
  <c r="Q163" i="38" s="1"/>
  <c r="H171" i="38"/>
  <c r="Q171" i="38" s="1"/>
  <c r="H171" i="61"/>
  <c r="T171" i="61" s="1"/>
  <c r="H207" i="38"/>
  <c r="Q207" i="38" s="1"/>
  <c r="H207" i="61"/>
  <c r="T207" i="61" s="1"/>
  <c r="H215" i="38"/>
  <c r="Q215" i="38" s="1"/>
  <c r="H215" i="61"/>
  <c r="T215" i="61" s="1"/>
  <c r="J243" i="69"/>
  <c r="H243" i="38"/>
  <c r="Q243" i="38" s="1"/>
  <c r="H243" i="61"/>
  <c r="T243" i="61" s="1"/>
  <c r="H251" i="61"/>
  <c r="T251" i="61" s="1"/>
  <c r="H251" i="38"/>
  <c r="Q251" i="38" s="1"/>
  <c r="H259" i="38"/>
  <c r="Q259" i="38" s="1"/>
  <c r="H259" i="61"/>
  <c r="T259" i="61" s="1"/>
  <c r="H23" i="40"/>
  <c r="Q23" i="40" s="1"/>
  <c r="H23" i="67"/>
  <c r="T23" i="67" s="1"/>
  <c r="H31" i="40"/>
  <c r="Q31" i="40" s="1"/>
  <c r="H31" i="67"/>
  <c r="T31" i="67" s="1"/>
  <c r="H39" i="40"/>
  <c r="Q39" i="40" s="1"/>
  <c r="H39" i="67"/>
  <c r="T39" i="67" s="1"/>
  <c r="H67" i="40"/>
  <c r="Q67" i="40" s="1"/>
  <c r="H67" i="67"/>
  <c r="T67" i="67" s="1"/>
  <c r="H75" i="40"/>
  <c r="Q75" i="40" s="1"/>
  <c r="H75" i="67"/>
  <c r="T75" i="67" s="1"/>
  <c r="H83" i="40"/>
  <c r="Q83" i="40" s="1"/>
  <c r="H83" i="67"/>
  <c r="T83" i="67" s="1"/>
  <c r="H91" i="40"/>
  <c r="Q91" i="40" s="1"/>
  <c r="H91" i="67"/>
  <c r="T91" i="67" s="1"/>
  <c r="H151" i="40"/>
  <c r="Q151" i="40" s="1"/>
  <c r="H151" i="67"/>
  <c r="T151" i="67" s="1"/>
  <c r="H159" i="40"/>
  <c r="Q159" i="40" s="1"/>
  <c r="H159" i="67"/>
  <c r="T159" i="67" s="1"/>
  <c r="H167" i="40"/>
  <c r="Q167" i="40" s="1"/>
  <c r="H167" i="67"/>
  <c r="T167" i="67" s="1"/>
  <c r="H175" i="40"/>
  <c r="Q175" i="40" s="1"/>
  <c r="H175" i="67"/>
  <c r="T175" i="67" s="1"/>
  <c r="H183" i="40"/>
  <c r="Q183" i="40" s="1"/>
  <c r="H183" i="67"/>
  <c r="T183" i="67" s="1"/>
  <c r="H191" i="40"/>
  <c r="Q191" i="40" s="1"/>
  <c r="H191" i="67"/>
  <c r="T191" i="67" s="1"/>
  <c r="H199" i="67"/>
  <c r="T199" i="67" s="1"/>
  <c r="H199" i="40"/>
  <c r="Q199" i="40" s="1"/>
  <c r="H207" i="40"/>
  <c r="Q207" i="40" s="1"/>
  <c r="H207" i="67"/>
  <c r="T207" i="67" s="1"/>
  <c r="H215" i="40"/>
  <c r="Q215" i="40" s="1"/>
  <c r="H215" i="67"/>
  <c r="T215" i="67" s="1"/>
  <c r="H223" i="40"/>
  <c r="Q223" i="40" s="1"/>
  <c r="H223" i="67"/>
  <c r="T223" i="67" s="1"/>
  <c r="H231" i="67"/>
  <c r="T231" i="67" s="1"/>
  <c r="H231" i="40"/>
  <c r="Q231" i="40" s="1"/>
  <c r="H239" i="67"/>
  <c r="T239" i="67" s="1"/>
  <c r="H239" i="40"/>
  <c r="Q239" i="40" s="1"/>
  <c r="H247" i="40"/>
  <c r="Q247" i="40" s="1"/>
  <c r="H247" i="67"/>
  <c r="T247" i="67" s="1"/>
  <c r="H255" i="40"/>
  <c r="Q255" i="40" s="1"/>
  <c r="H255" i="67"/>
  <c r="T255" i="67" s="1"/>
  <c r="H263" i="67"/>
  <c r="T263" i="67" s="1"/>
  <c r="H263" i="40"/>
  <c r="H140" i="40"/>
  <c r="Q140" i="40" s="1"/>
  <c r="H140" i="67"/>
  <c r="T140" i="67" s="1"/>
  <c r="H180" i="67"/>
  <c r="T180" i="67" s="1"/>
  <c r="H180" i="40"/>
  <c r="Q180" i="40" s="1"/>
  <c r="H216" i="67"/>
  <c r="H216" i="40"/>
  <c r="Q216" i="40" s="1"/>
  <c r="H216" i="69"/>
  <c r="H248" i="67"/>
  <c r="T248" i="67" s="1"/>
  <c r="H248" i="40"/>
  <c r="Q248" i="40" s="1"/>
  <c r="H93" i="61"/>
  <c r="T93" i="61" s="1"/>
  <c r="H93" i="38"/>
  <c r="Q93" i="38" s="1"/>
  <c r="H141" i="61"/>
  <c r="T141" i="61" s="1"/>
  <c r="H141" i="38"/>
  <c r="Q141" i="38" s="1"/>
  <c r="J177" i="69"/>
  <c r="H177" i="38"/>
  <c r="Q177" i="38" s="1"/>
  <c r="H177" i="61"/>
  <c r="T177" i="61" s="1"/>
  <c r="H69" i="40"/>
  <c r="Q69" i="40" s="1"/>
  <c r="H69" i="67"/>
  <c r="T69" i="67" s="1"/>
  <c r="H85" i="40"/>
  <c r="Q85" i="40" s="1"/>
  <c r="H85" i="67"/>
  <c r="T85" i="67" s="1"/>
  <c r="H105" i="40"/>
  <c r="Q105" i="40" s="1"/>
  <c r="H105" i="67"/>
  <c r="T105" i="67" s="1"/>
  <c r="H121" i="67"/>
  <c r="T121" i="67" s="1"/>
  <c r="H121" i="40"/>
  <c r="Q121" i="40" s="1"/>
  <c r="H145" i="40"/>
  <c r="Q145" i="40" s="1"/>
  <c r="H145" i="67"/>
  <c r="T145" i="67" s="1"/>
  <c r="H169" i="40"/>
  <c r="Q169" i="40" s="1"/>
  <c r="H169" i="67"/>
  <c r="T169" i="67" s="1"/>
  <c r="H189" i="40"/>
  <c r="Q189" i="40" s="1"/>
  <c r="H189" i="67"/>
  <c r="T189" i="67" s="1"/>
  <c r="H209" i="40"/>
  <c r="Q209" i="40" s="1"/>
  <c r="H209" i="67"/>
  <c r="T209" i="67" s="1"/>
  <c r="H229" i="67"/>
  <c r="T229" i="67" s="1"/>
  <c r="H229" i="40"/>
  <c r="Q229" i="40" s="1"/>
  <c r="H253" i="40"/>
  <c r="Q253" i="40" s="1"/>
  <c r="H253" i="67"/>
  <c r="T253" i="67" s="1"/>
  <c r="H30" i="41"/>
  <c r="Q30" i="41" s="1"/>
  <c r="H30" i="65"/>
  <c r="T30" i="65" s="1"/>
  <c r="J30" i="69"/>
  <c r="H46" i="41"/>
  <c r="Q46" i="41" s="1"/>
  <c r="H46" i="65"/>
  <c r="T46" i="65" s="1"/>
  <c r="J46" i="69"/>
  <c r="H62" i="41"/>
  <c r="Q62" i="41" s="1"/>
  <c r="J62" i="69"/>
  <c r="H62" i="65"/>
  <c r="T62" i="65" s="1"/>
  <c r="H78" i="41"/>
  <c r="Q78" i="41" s="1"/>
  <c r="H78" i="65"/>
  <c r="T78" i="65" s="1"/>
  <c r="J78" i="69"/>
  <c r="H94" i="65"/>
  <c r="T94" i="65" s="1"/>
  <c r="H94" i="41"/>
  <c r="Q94" i="41" s="1"/>
  <c r="J94" i="69"/>
  <c r="H110" i="41"/>
  <c r="Q110" i="41" s="1"/>
  <c r="H110" i="65"/>
  <c r="T110" i="65" s="1"/>
  <c r="J110" i="69"/>
  <c r="H126" i="41"/>
  <c r="Q126" i="41" s="1"/>
  <c r="H126" i="65"/>
  <c r="T126" i="65" s="1"/>
  <c r="J126" i="69"/>
  <c r="H142" i="41"/>
  <c r="Q142" i="41" s="1"/>
  <c r="H142" i="65"/>
  <c r="T142" i="65" s="1"/>
  <c r="J142" i="69"/>
  <c r="H142" i="69" s="1"/>
  <c r="H158" i="41"/>
  <c r="Q158" i="41" s="1"/>
  <c r="H158" i="65"/>
  <c r="T158" i="65" s="1"/>
  <c r="J158" i="69"/>
  <c r="H174" i="41"/>
  <c r="Q174" i="41" s="1"/>
  <c r="H174" i="65"/>
  <c r="T174" i="65" s="1"/>
  <c r="J174" i="69"/>
  <c r="H190" i="41"/>
  <c r="Q190" i="41" s="1"/>
  <c r="H190" i="65"/>
  <c r="T190" i="65" s="1"/>
  <c r="J190" i="69"/>
  <c r="H206" i="65"/>
  <c r="T206" i="65" s="1"/>
  <c r="H206" i="41"/>
  <c r="Q206" i="41" s="1"/>
  <c r="J206" i="69"/>
  <c r="H222" i="41"/>
  <c r="Q222" i="41" s="1"/>
  <c r="H222" i="65"/>
  <c r="T222" i="65" s="1"/>
  <c r="J222" i="69"/>
  <c r="H238" i="41"/>
  <c r="Q238" i="41" s="1"/>
  <c r="H238" i="65"/>
  <c r="J238" i="69"/>
  <c r="H254" i="41"/>
  <c r="Q254" i="41" s="1"/>
  <c r="H254" i="65"/>
  <c r="T254" i="65" s="1"/>
  <c r="J254" i="69"/>
  <c r="H28" i="38"/>
  <c r="Q28" i="38" s="1"/>
  <c r="H28" i="61"/>
  <c r="T28" i="61" s="1"/>
  <c r="H44" i="61"/>
  <c r="T44" i="61" s="1"/>
  <c r="H44" i="38"/>
  <c r="Q44" i="38" s="1"/>
  <c r="H60" i="38"/>
  <c r="Q60" i="38" s="1"/>
  <c r="H60" i="61"/>
  <c r="T60" i="61" s="1"/>
  <c r="H76" i="38"/>
  <c r="Q76" i="38" s="1"/>
  <c r="H76" i="61"/>
  <c r="T76" i="61" s="1"/>
  <c r="H92" i="38"/>
  <c r="Q92" i="38" s="1"/>
  <c r="H92" i="61"/>
  <c r="T92" i="61" s="1"/>
  <c r="H108" i="38"/>
  <c r="Q108" i="38" s="1"/>
  <c r="H108" i="61"/>
  <c r="T108" i="61" s="1"/>
  <c r="H124" i="38"/>
  <c r="Q124" i="38" s="1"/>
  <c r="H124" i="61"/>
  <c r="H140" i="38"/>
  <c r="Q140" i="38" s="1"/>
  <c r="H140" i="61"/>
  <c r="T140" i="61" s="1"/>
  <c r="H156" i="38"/>
  <c r="Q156" i="38" s="1"/>
  <c r="H156" i="61"/>
  <c r="T156" i="61" s="1"/>
  <c r="H172" i="38"/>
  <c r="Q172" i="38" s="1"/>
  <c r="H172" i="61"/>
  <c r="T172" i="61" s="1"/>
  <c r="H188" i="38"/>
  <c r="Q188" i="38" s="1"/>
  <c r="H188" i="61"/>
  <c r="T188" i="61" s="1"/>
  <c r="H204" i="38"/>
  <c r="Q204" i="38" s="1"/>
  <c r="H204" i="61"/>
  <c r="T204" i="61" s="1"/>
  <c r="H220" i="38"/>
  <c r="Q220" i="38" s="1"/>
  <c r="H220" i="61"/>
  <c r="T220" i="61" s="1"/>
  <c r="H236" i="38"/>
  <c r="Q236" i="38" s="1"/>
  <c r="H236" i="61"/>
  <c r="T236" i="61" s="1"/>
  <c r="H252" i="38"/>
  <c r="Q252" i="38" s="1"/>
  <c r="H252" i="61"/>
  <c r="T252" i="61" s="1"/>
  <c r="H24" i="40"/>
  <c r="Q24" i="40" s="1"/>
  <c r="H24" i="67"/>
  <c r="T24" i="67" s="1"/>
  <c r="H40" i="40"/>
  <c r="Q40" i="40" s="1"/>
  <c r="H40" i="67"/>
  <c r="H56" i="40"/>
  <c r="Q56" i="40" s="1"/>
  <c r="H56" i="67"/>
  <c r="T56" i="67" s="1"/>
  <c r="H72" i="40"/>
  <c r="Q72" i="40" s="1"/>
  <c r="H72" i="67"/>
  <c r="T72" i="67" s="1"/>
  <c r="H88" i="40"/>
  <c r="Q88" i="40" s="1"/>
  <c r="H88" i="67"/>
  <c r="T88" i="67" s="1"/>
  <c r="H104" i="40"/>
  <c r="Q104" i="40" s="1"/>
  <c r="H104" i="67"/>
  <c r="T104" i="67" s="1"/>
  <c r="H128" i="40"/>
  <c r="Q128" i="40" s="1"/>
  <c r="H128" i="67"/>
  <c r="T128" i="67" s="1"/>
  <c r="H209" i="38"/>
  <c r="Q209" i="38" s="1"/>
  <c r="H209" i="61"/>
  <c r="T209" i="61" s="1"/>
  <c r="K245" i="70"/>
  <c r="K159" i="49" s="1"/>
  <c r="L159" i="49"/>
  <c r="H27" i="41"/>
  <c r="Q27" i="41" s="1"/>
  <c r="H27" i="65"/>
  <c r="T27" i="65" s="1"/>
  <c r="J27" i="69"/>
  <c r="H27" i="69" s="1"/>
  <c r="H43" i="41"/>
  <c r="Q43" i="41" s="1"/>
  <c r="H43" i="65"/>
  <c r="T43" i="65" s="1"/>
  <c r="J43" i="69"/>
  <c r="H75" i="41"/>
  <c r="Q75" i="41" s="1"/>
  <c r="H75" i="65"/>
  <c r="T75" i="65" s="1"/>
  <c r="J75" i="69"/>
  <c r="H91" i="41"/>
  <c r="Q91" i="41" s="1"/>
  <c r="H91" i="65"/>
  <c r="T91" i="65" s="1"/>
  <c r="J91" i="69"/>
  <c r="H91" i="69" s="1"/>
  <c r="H107" i="41"/>
  <c r="Q107" i="41" s="1"/>
  <c r="H107" i="65"/>
  <c r="T107" i="65" s="1"/>
  <c r="J107" i="69"/>
  <c r="H107" i="69" s="1"/>
  <c r="H123" i="41"/>
  <c r="Q123" i="41" s="1"/>
  <c r="H123" i="65"/>
  <c r="T123" i="65" s="1"/>
  <c r="H139" i="41"/>
  <c r="Q139" i="41" s="1"/>
  <c r="H139" i="65"/>
  <c r="T139" i="65" s="1"/>
  <c r="J139" i="69"/>
  <c r="H155" i="41"/>
  <c r="Q155" i="41" s="1"/>
  <c r="H155" i="65"/>
  <c r="T155" i="65" s="1"/>
  <c r="J155" i="69"/>
  <c r="H171" i="41"/>
  <c r="Q171" i="41" s="1"/>
  <c r="J171" i="69"/>
  <c r="H171" i="65"/>
  <c r="T171" i="65" s="1"/>
  <c r="H187" i="41"/>
  <c r="Q187" i="41" s="1"/>
  <c r="H187" i="65"/>
  <c r="T187" i="65" s="1"/>
  <c r="J187" i="69"/>
  <c r="H203" i="41"/>
  <c r="Q203" i="41" s="1"/>
  <c r="H203" i="65"/>
  <c r="T203" i="65" s="1"/>
  <c r="J203" i="69"/>
  <c r="H219" i="41"/>
  <c r="Q219" i="41" s="1"/>
  <c r="H219" i="65"/>
  <c r="T219" i="65" s="1"/>
  <c r="J219" i="69"/>
  <c r="H235" i="41"/>
  <c r="Q235" i="41" s="1"/>
  <c r="H235" i="65"/>
  <c r="T235" i="65" s="1"/>
  <c r="J235" i="69"/>
  <c r="H251" i="41"/>
  <c r="Q251" i="41" s="1"/>
  <c r="H251" i="65"/>
  <c r="T251" i="65" s="1"/>
  <c r="J251" i="69"/>
  <c r="H25" i="61"/>
  <c r="T25" i="61" s="1"/>
  <c r="H25" i="38"/>
  <c r="Q25" i="38" s="1"/>
  <c r="H41" i="61"/>
  <c r="T41" i="61" s="1"/>
  <c r="H41" i="38"/>
  <c r="Q41" i="38" s="1"/>
  <c r="H57" i="61"/>
  <c r="T57" i="61" s="1"/>
  <c r="H57" i="38"/>
  <c r="Q57" i="38" s="1"/>
  <c r="H81" i="38"/>
  <c r="Q81" i="38" s="1"/>
  <c r="H81" i="61"/>
  <c r="T81" i="61" s="1"/>
  <c r="J133" i="69"/>
  <c r="H133" i="61"/>
  <c r="T133" i="61" s="1"/>
  <c r="H133" i="38"/>
  <c r="Q133" i="38" s="1"/>
  <c r="H201" i="38"/>
  <c r="Q201" i="38" s="1"/>
  <c r="H201" i="61"/>
  <c r="T201" i="61" s="1"/>
  <c r="H97" i="40"/>
  <c r="Q97" i="40" s="1"/>
  <c r="H97" i="67"/>
  <c r="T97" i="67" s="1"/>
  <c r="K265" i="67"/>
  <c r="K266" i="67" s="1"/>
  <c r="L173" i="47"/>
  <c r="L174" i="47" s="1"/>
  <c r="L165" i="34"/>
  <c r="K246" i="68"/>
  <c r="K165" i="34" s="1"/>
  <c r="L81" i="49"/>
  <c r="K124" i="70"/>
  <c r="K81" i="49" s="1"/>
  <c r="H32" i="41"/>
  <c r="Q32" i="41" s="1"/>
  <c r="H32" i="65"/>
  <c r="J32" i="69"/>
  <c r="H148" i="41"/>
  <c r="Q148" i="41" s="1"/>
  <c r="H148" i="65"/>
  <c r="J148" i="69"/>
  <c r="H196" i="41"/>
  <c r="Q196" i="41" s="1"/>
  <c r="H196" i="65"/>
  <c r="T196" i="65" s="1"/>
  <c r="J196" i="69"/>
  <c r="H196" i="69" s="1"/>
  <c r="H240" i="41"/>
  <c r="Q240" i="41" s="1"/>
  <c r="H240" i="65"/>
  <c r="T240" i="65" s="1"/>
  <c r="J240" i="69"/>
  <c r="H26" i="38"/>
  <c r="Q26" i="38" s="1"/>
  <c r="H26" i="61"/>
  <c r="T26" i="61" s="1"/>
  <c r="H50" i="38"/>
  <c r="Q50" i="38" s="1"/>
  <c r="H50" i="61"/>
  <c r="T50" i="61" s="1"/>
  <c r="H74" i="38"/>
  <c r="Q74" i="38" s="1"/>
  <c r="H74" i="61"/>
  <c r="T74" i="61" s="1"/>
  <c r="H98" i="38"/>
  <c r="Q98" i="38" s="1"/>
  <c r="H98" i="61"/>
  <c r="T98" i="61" s="1"/>
  <c r="H122" i="38"/>
  <c r="Q122" i="38" s="1"/>
  <c r="H122" i="61"/>
  <c r="T122" i="61" s="1"/>
  <c r="H146" i="38"/>
  <c r="Q146" i="38" s="1"/>
  <c r="H146" i="61"/>
  <c r="T146" i="61" s="1"/>
  <c r="H178" i="38"/>
  <c r="Q178" i="38" s="1"/>
  <c r="H178" i="61"/>
  <c r="T178" i="61" s="1"/>
  <c r="H202" i="38"/>
  <c r="Q202" i="38" s="1"/>
  <c r="H202" i="61"/>
  <c r="T202" i="61" s="1"/>
  <c r="H226" i="38"/>
  <c r="Q226" i="38" s="1"/>
  <c r="H226" i="61"/>
  <c r="H242" i="38"/>
  <c r="Q242" i="38" s="1"/>
  <c r="H242" i="61"/>
  <c r="T242" i="61" s="1"/>
  <c r="H26" i="40"/>
  <c r="Q26" i="40" s="1"/>
  <c r="H26" i="67"/>
  <c r="T26" i="67" s="1"/>
  <c r="H50" i="40"/>
  <c r="Q50" i="40" s="1"/>
  <c r="H50" i="67"/>
  <c r="T50" i="67" s="1"/>
  <c r="H74" i="40"/>
  <c r="Q74" i="40" s="1"/>
  <c r="H74" i="67"/>
  <c r="T74" i="67" s="1"/>
  <c r="H106" i="40"/>
  <c r="Q106" i="40" s="1"/>
  <c r="H106" i="67"/>
  <c r="T106" i="67" s="1"/>
  <c r="H130" i="67"/>
  <c r="T130" i="67" s="1"/>
  <c r="H130" i="40"/>
  <c r="Q130" i="40" s="1"/>
  <c r="H154" i="40"/>
  <c r="Q154" i="40" s="1"/>
  <c r="H154" i="67"/>
  <c r="T154" i="67" s="1"/>
  <c r="H178" i="40"/>
  <c r="Q178" i="40" s="1"/>
  <c r="H178" i="67"/>
  <c r="T178" i="67" s="1"/>
  <c r="H210" i="40"/>
  <c r="Q210" i="40" s="1"/>
  <c r="H210" i="67"/>
  <c r="T210" i="67" s="1"/>
  <c r="H168" i="40"/>
  <c r="Q168" i="40" s="1"/>
  <c r="H168" i="67"/>
  <c r="T168" i="67" s="1"/>
  <c r="H129" i="40"/>
  <c r="Q129" i="40" s="1"/>
  <c r="H129" i="67"/>
  <c r="H201" i="40"/>
  <c r="Q201" i="40" s="1"/>
  <c r="H201" i="67"/>
  <c r="T201" i="67" s="1"/>
  <c r="H25" i="41"/>
  <c r="Q25" i="41" s="1"/>
  <c r="H25" i="65"/>
  <c r="T25" i="65" s="1"/>
  <c r="J25" i="69"/>
  <c r="H25" i="69" s="1"/>
  <c r="H73" i="41"/>
  <c r="Q73" i="41" s="1"/>
  <c r="H73" i="65"/>
  <c r="T73" i="65" s="1"/>
  <c r="J73" i="69"/>
  <c r="H121" i="41"/>
  <c r="Q121" i="41" s="1"/>
  <c r="H121" i="65"/>
  <c r="T121" i="65" s="1"/>
  <c r="J121" i="69"/>
  <c r="H169" i="41"/>
  <c r="Q169" i="41" s="1"/>
  <c r="H169" i="65"/>
  <c r="T169" i="65" s="1"/>
  <c r="H217" i="41"/>
  <c r="Q217" i="41" s="1"/>
  <c r="H217" i="65"/>
  <c r="T217" i="65" s="1"/>
  <c r="J217" i="69"/>
  <c r="H249" i="41"/>
  <c r="Q249" i="41" s="1"/>
  <c r="H249" i="65"/>
  <c r="T249" i="65" s="1"/>
  <c r="J249" i="69"/>
  <c r="H249" i="69" s="1"/>
  <c r="H55" i="38"/>
  <c r="Q55" i="38" s="1"/>
  <c r="H55" i="61"/>
  <c r="T55" i="61" s="1"/>
  <c r="H71" i="38"/>
  <c r="Q71" i="38" s="1"/>
  <c r="H71" i="61"/>
  <c r="T71" i="61" s="1"/>
  <c r="L69" i="49"/>
  <c r="K103" i="70"/>
  <c r="K69" i="49" s="1"/>
  <c r="J123" i="69"/>
  <c r="H123" i="69" s="1"/>
  <c r="H123" i="38"/>
  <c r="Q123" i="38" s="1"/>
  <c r="H123" i="61"/>
  <c r="T123" i="61" s="1"/>
  <c r="J195" i="69"/>
  <c r="H195" i="38"/>
  <c r="Q195" i="38" s="1"/>
  <c r="H195" i="61"/>
  <c r="T195" i="61" s="1"/>
  <c r="H47" i="40"/>
  <c r="Q47" i="40" s="1"/>
  <c r="H47" i="67"/>
  <c r="T47" i="67" s="1"/>
  <c r="H99" i="40"/>
  <c r="Q99" i="40" s="1"/>
  <c r="H99" i="67"/>
  <c r="T99" i="67" s="1"/>
  <c r="H123" i="67"/>
  <c r="T123" i="67" s="1"/>
  <c r="H123" i="40"/>
  <c r="Q123" i="40" s="1"/>
  <c r="H124" i="40"/>
  <c r="Q124" i="40" s="1"/>
  <c r="H124" i="67"/>
  <c r="H244" i="67"/>
  <c r="T244" i="67" s="1"/>
  <c r="H244" i="40"/>
  <c r="Q244" i="40" s="1"/>
  <c r="H165" i="38"/>
  <c r="Q165" i="38" s="1"/>
  <c r="H165" i="61"/>
  <c r="T165" i="61" s="1"/>
  <c r="H25" i="67"/>
  <c r="T25" i="67" s="1"/>
  <c r="H25" i="40"/>
  <c r="Q25" i="40" s="1"/>
  <c r="H74" i="41"/>
  <c r="Q74" i="41" s="1"/>
  <c r="H74" i="65"/>
  <c r="T74" i="65" s="1"/>
  <c r="J74" i="69"/>
  <c r="H74" i="69" s="1"/>
  <c r="H138" i="41"/>
  <c r="Q138" i="41" s="1"/>
  <c r="H138" i="65"/>
  <c r="T138" i="65" s="1"/>
  <c r="J138" i="69"/>
  <c r="H186" i="41"/>
  <c r="Q186" i="41" s="1"/>
  <c r="H186" i="65"/>
  <c r="T186" i="65" s="1"/>
  <c r="J186" i="69"/>
  <c r="H234" i="41"/>
  <c r="Q234" i="41" s="1"/>
  <c r="H234" i="65"/>
  <c r="T234" i="65" s="1"/>
  <c r="J234" i="69"/>
  <c r="H40" i="38"/>
  <c r="Q40" i="38" s="1"/>
  <c r="H40" i="61"/>
  <c r="H72" i="38"/>
  <c r="Q72" i="38" s="1"/>
  <c r="H72" i="61"/>
  <c r="T72" i="61" s="1"/>
  <c r="H120" i="38"/>
  <c r="Q120" i="38" s="1"/>
  <c r="H120" i="61"/>
  <c r="H168" i="38"/>
  <c r="Q168" i="38" s="1"/>
  <c r="H168" i="61"/>
  <c r="T168" i="61" s="1"/>
  <c r="H216" i="61"/>
  <c r="H216" i="38"/>
  <c r="Q216" i="38" s="1"/>
  <c r="H21" i="38"/>
  <c r="H21" i="61"/>
  <c r="L265" i="69"/>
  <c r="L266" i="69" s="1"/>
  <c r="H84" i="40"/>
  <c r="Q84" i="40" s="1"/>
  <c r="H84" i="67"/>
  <c r="T84" i="67" s="1"/>
  <c r="H181" i="38"/>
  <c r="Q181" i="38" s="1"/>
  <c r="H181" i="61"/>
  <c r="T181" i="61" s="1"/>
  <c r="H37" i="40"/>
  <c r="Q37" i="40" s="1"/>
  <c r="H37" i="67"/>
  <c r="T37" i="67" s="1"/>
  <c r="H161" i="40"/>
  <c r="Q161" i="40" s="1"/>
  <c r="H161" i="67"/>
  <c r="T161" i="67" s="1"/>
  <c r="H221" i="40"/>
  <c r="Q221" i="40" s="1"/>
  <c r="H221" i="67"/>
  <c r="T221" i="67" s="1"/>
  <c r="H23" i="41"/>
  <c r="Q23" i="41" s="1"/>
  <c r="H23" i="65"/>
  <c r="T23" i="65" s="1"/>
  <c r="J23" i="69"/>
  <c r="H71" i="41"/>
  <c r="Q71" i="41" s="1"/>
  <c r="H71" i="65"/>
  <c r="T71" i="65" s="1"/>
  <c r="J71" i="69"/>
  <c r="H103" i="41"/>
  <c r="Q103" i="41" s="1"/>
  <c r="J103" i="69"/>
  <c r="H103" i="65"/>
  <c r="H135" i="41"/>
  <c r="Q135" i="41" s="1"/>
  <c r="H135" i="65"/>
  <c r="T135" i="65" s="1"/>
  <c r="J135" i="69"/>
  <c r="H167" i="41"/>
  <c r="Q167" i="41" s="1"/>
  <c r="H167" i="65"/>
  <c r="T167" i="65" s="1"/>
  <c r="J167" i="69"/>
  <c r="H199" i="41"/>
  <c r="Q199" i="41" s="1"/>
  <c r="H199" i="65"/>
  <c r="T199" i="65" s="1"/>
  <c r="J199" i="69"/>
  <c r="H247" i="41"/>
  <c r="Q247" i="41" s="1"/>
  <c r="H247" i="65"/>
  <c r="T247" i="65" s="1"/>
  <c r="J247" i="69"/>
  <c r="H37" i="38"/>
  <c r="Q37" i="38" s="1"/>
  <c r="H37" i="61"/>
  <c r="T37" i="61" s="1"/>
  <c r="H69" i="38"/>
  <c r="Q69" i="38" s="1"/>
  <c r="H69" i="61"/>
  <c r="T69" i="61" s="1"/>
  <c r="L117" i="49"/>
  <c r="K173" i="70"/>
  <c r="K117" i="49" s="1"/>
  <c r="K265" i="65"/>
  <c r="K266" i="65" s="1"/>
  <c r="K173" i="47"/>
  <c r="K174" i="47" s="1"/>
  <c r="L265" i="61"/>
  <c r="L266" i="61" s="1"/>
  <c r="L99" i="34"/>
  <c r="K136" i="68"/>
  <c r="K99" i="34" s="1"/>
  <c r="L63" i="49"/>
  <c r="K96" i="70"/>
  <c r="K63" i="49" s="1"/>
  <c r="L33" i="49"/>
  <c r="K40" i="70"/>
  <c r="K33" i="49" s="1"/>
  <c r="L111" i="34"/>
  <c r="K160" i="68"/>
  <c r="K111" i="34" s="1"/>
  <c r="L135" i="49"/>
  <c r="K216" i="70"/>
  <c r="K135" i="49" s="1"/>
  <c r="L105" i="49"/>
  <c r="K148" i="70"/>
  <c r="K105" i="49" s="1"/>
  <c r="H28" i="65"/>
  <c r="T28" i="65" s="1"/>
  <c r="H28" i="41"/>
  <c r="Q28" i="41" s="1"/>
  <c r="J28" i="69"/>
  <c r="H40" i="41"/>
  <c r="Q40" i="41" s="1"/>
  <c r="H40" i="65"/>
  <c r="J40" i="69"/>
  <c r="H56" i="41"/>
  <c r="Q56" i="41" s="1"/>
  <c r="H56" i="65"/>
  <c r="T56" i="65" s="1"/>
  <c r="J56" i="69"/>
  <c r="H68" i="41"/>
  <c r="Q68" i="41" s="1"/>
  <c r="H68" i="65"/>
  <c r="T68" i="65" s="1"/>
  <c r="J68" i="69"/>
  <c r="H84" i="41"/>
  <c r="Q84" i="41" s="1"/>
  <c r="H84" i="65"/>
  <c r="T84" i="65" s="1"/>
  <c r="J84" i="69"/>
  <c r="H100" i="41"/>
  <c r="Q100" i="41" s="1"/>
  <c r="H100" i="65"/>
  <c r="T100" i="65" s="1"/>
  <c r="J100" i="69"/>
  <c r="H112" i="65"/>
  <c r="T112" i="65" s="1"/>
  <c r="J112" i="69"/>
  <c r="H112" i="41"/>
  <c r="Q112" i="41" s="1"/>
  <c r="H124" i="41"/>
  <c r="Q124" i="41" s="1"/>
  <c r="H124" i="65"/>
  <c r="J124" i="69"/>
  <c r="H140" i="41"/>
  <c r="Q140" i="41" s="1"/>
  <c r="H140" i="65"/>
  <c r="T140" i="65" s="1"/>
  <c r="J140" i="69"/>
  <c r="H156" i="41"/>
  <c r="Q156" i="41" s="1"/>
  <c r="H156" i="65"/>
  <c r="T156" i="65" s="1"/>
  <c r="J156" i="69"/>
  <c r="H172" i="41"/>
  <c r="Q172" i="41" s="1"/>
  <c r="H172" i="65"/>
  <c r="T172" i="65" s="1"/>
  <c r="J172" i="69"/>
  <c r="H188" i="41"/>
  <c r="Q188" i="41" s="1"/>
  <c r="J188" i="69"/>
  <c r="H188" i="69" s="1"/>
  <c r="H188" i="65"/>
  <c r="T188" i="65" s="1"/>
  <c r="H204" i="41"/>
  <c r="Q204" i="41" s="1"/>
  <c r="H204" i="65"/>
  <c r="T204" i="65" s="1"/>
  <c r="J204" i="69"/>
  <c r="H204" i="69" s="1"/>
  <c r="H220" i="41"/>
  <c r="Q220" i="41" s="1"/>
  <c r="H220" i="65"/>
  <c r="T220" i="65" s="1"/>
  <c r="J220" i="69"/>
  <c r="H220" i="69" s="1"/>
  <c r="H248" i="41"/>
  <c r="Q248" i="41" s="1"/>
  <c r="H248" i="65"/>
  <c r="T248" i="65" s="1"/>
  <c r="J248" i="69"/>
  <c r="H22" i="38"/>
  <c r="Q22" i="38" s="1"/>
  <c r="H22" i="61"/>
  <c r="T22" i="61" s="1"/>
  <c r="H30" i="38"/>
  <c r="Q30" i="38" s="1"/>
  <c r="H30" i="61"/>
  <c r="T30" i="61" s="1"/>
  <c r="H38" i="38"/>
  <c r="Q38" i="38" s="1"/>
  <c r="H38" i="61"/>
  <c r="T38" i="61" s="1"/>
  <c r="H46" i="38"/>
  <c r="Q46" i="38" s="1"/>
  <c r="H46" i="61"/>
  <c r="T46" i="61" s="1"/>
  <c r="H54" i="38"/>
  <c r="Q54" i="38" s="1"/>
  <c r="H54" i="61"/>
  <c r="T54" i="61" s="1"/>
  <c r="H62" i="38"/>
  <c r="Q62" i="38" s="1"/>
  <c r="H62" i="61"/>
  <c r="T62" i="61" s="1"/>
  <c r="H70" i="38"/>
  <c r="Q70" i="38" s="1"/>
  <c r="H70" i="61"/>
  <c r="T70" i="61" s="1"/>
  <c r="H78" i="38"/>
  <c r="Q78" i="38" s="1"/>
  <c r="H78" i="61"/>
  <c r="T78" i="61" s="1"/>
  <c r="H86" i="38"/>
  <c r="Q86" i="38" s="1"/>
  <c r="H86" i="61"/>
  <c r="T86" i="61" s="1"/>
  <c r="H94" i="38"/>
  <c r="Q94" i="38" s="1"/>
  <c r="H94" i="61"/>
  <c r="T94" i="61" s="1"/>
  <c r="H102" i="38"/>
  <c r="Q102" i="38" s="1"/>
  <c r="H102" i="61"/>
  <c r="T102" i="61" s="1"/>
  <c r="H110" i="38"/>
  <c r="Q110" i="38" s="1"/>
  <c r="H110" i="61"/>
  <c r="T110" i="61" s="1"/>
  <c r="H118" i="38"/>
  <c r="Q118" i="38" s="1"/>
  <c r="H118" i="61"/>
  <c r="T118" i="61" s="1"/>
  <c r="H126" i="38"/>
  <c r="Q126" i="38" s="1"/>
  <c r="H126" i="61"/>
  <c r="T126" i="61" s="1"/>
  <c r="H134" i="38"/>
  <c r="Q134" i="38" s="1"/>
  <c r="H134" i="61"/>
  <c r="T134" i="61" s="1"/>
  <c r="H142" i="38"/>
  <c r="Q142" i="38" s="1"/>
  <c r="H142" i="61"/>
  <c r="T142" i="61" s="1"/>
  <c r="H150" i="38"/>
  <c r="Q150" i="38" s="1"/>
  <c r="H150" i="61"/>
  <c r="T150" i="61" s="1"/>
  <c r="H158" i="38"/>
  <c r="Q158" i="38" s="1"/>
  <c r="H158" i="61"/>
  <c r="T158" i="61" s="1"/>
  <c r="H166" i="38"/>
  <c r="Q166" i="38" s="1"/>
  <c r="H166" i="61"/>
  <c r="T166" i="61" s="1"/>
  <c r="H174" i="38"/>
  <c r="Q174" i="38" s="1"/>
  <c r="H174" i="61"/>
  <c r="T174" i="61" s="1"/>
  <c r="H182" i="38"/>
  <c r="Q182" i="38" s="1"/>
  <c r="H182" i="61"/>
  <c r="T182" i="61" s="1"/>
  <c r="H190" i="38"/>
  <c r="Q190" i="38" s="1"/>
  <c r="H190" i="61"/>
  <c r="T190" i="61" s="1"/>
  <c r="H198" i="38"/>
  <c r="Q198" i="38" s="1"/>
  <c r="H198" i="61"/>
  <c r="H206" i="38"/>
  <c r="Q206" i="38" s="1"/>
  <c r="H206" i="61"/>
  <c r="T206" i="61" s="1"/>
  <c r="H214" i="38"/>
  <c r="Q214" i="38" s="1"/>
  <c r="H214" i="61"/>
  <c r="T214" i="61" s="1"/>
  <c r="H222" i="38"/>
  <c r="Q222" i="38" s="1"/>
  <c r="H222" i="61"/>
  <c r="T222" i="61" s="1"/>
  <c r="H230" i="38"/>
  <c r="Q230" i="38" s="1"/>
  <c r="H230" i="61"/>
  <c r="T230" i="61" s="1"/>
  <c r="H238" i="38"/>
  <c r="Q238" i="38" s="1"/>
  <c r="H238" i="61"/>
  <c r="H246" i="38"/>
  <c r="Q246" i="38" s="1"/>
  <c r="H246" i="61"/>
  <c r="H22" i="40"/>
  <c r="Q22" i="40" s="1"/>
  <c r="H22" i="67"/>
  <c r="T22" i="67" s="1"/>
  <c r="H30" i="40"/>
  <c r="Q30" i="40" s="1"/>
  <c r="H30" i="67"/>
  <c r="T30" i="67" s="1"/>
  <c r="H38" i="40"/>
  <c r="Q38" i="40" s="1"/>
  <c r="H38" i="67"/>
  <c r="T38" i="67" s="1"/>
  <c r="H46" i="40"/>
  <c r="Q46" i="40" s="1"/>
  <c r="H46" i="67"/>
  <c r="T46" i="67" s="1"/>
  <c r="H54" i="40"/>
  <c r="Q54" i="40" s="1"/>
  <c r="H54" i="67"/>
  <c r="T54" i="67" s="1"/>
  <c r="H62" i="40"/>
  <c r="Q62" i="40" s="1"/>
  <c r="H62" i="67"/>
  <c r="T62" i="67" s="1"/>
  <c r="H70" i="67"/>
  <c r="T70" i="67" s="1"/>
  <c r="H70" i="40"/>
  <c r="Q70" i="40" s="1"/>
  <c r="H78" i="40"/>
  <c r="Q78" i="40" s="1"/>
  <c r="H78" i="69"/>
  <c r="H78" i="67"/>
  <c r="T78" i="67" s="1"/>
  <c r="H86" i="40"/>
  <c r="Q86" i="40" s="1"/>
  <c r="H86" i="67"/>
  <c r="T86" i="67" s="1"/>
  <c r="H94" i="67"/>
  <c r="T94" i="67" s="1"/>
  <c r="H94" i="40"/>
  <c r="Q94" i="40" s="1"/>
  <c r="H102" i="40"/>
  <c r="Q102" i="40" s="1"/>
  <c r="H102" i="67"/>
  <c r="T102" i="67" s="1"/>
  <c r="H110" i="40"/>
  <c r="Q110" i="40" s="1"/>
  <c r="H110" i="67"/>
  <c r="T110" i="67" s="1"/>
  <c r="H110" i="69"/>
  <c r="H118" i="40"/>
  <c r="Q118" i="40" s="1"/>
  <c r="H118" i="67"/>
  <c r="T118" i="67" s="1"/>
  <c r="H126" i="40"/>
  <c r="Q126" i="40" s="1"/>
  <c r="H126" i="67"/>
  <c r="T126" i="67" s="1"/>
  <c r="H134" i="40"/>
  <c r="Q134" i="40" s="1"/>
  <c r="H134" i="67"/>
  <c r="T134" i="67" s="1"/>
  <c r="H142" i="40"/>
  <c r="Q142" i="40" s="1"/>
  <c r="H142" i="67"/>
  <c r="T142" i="67" s="1"/>
  <c r="H150" i="40"/>
  <c r="Q150" i="40" s="1"/>
  <c r="H150" i="67"/>
  <c r="T150" i="67" s="1"/>
  <c r="H158" i="40"/>
  <c r="Q158" i="40" s="1"/>
  <c r="H158" i="67"/>
  <c r="T158" i="67" s="1"/>
  <c r="H166" i="40"/>
  <c r="Q166" i="40" s="1"/>
  <c r="H166" i="67"/>
  <c r="T166" i="67" s="1"/>
  <c r="H174" i="40"/>
  <c r="Q174" i="40" s="1"/>
  <c r="H174" i="67"/>
  <c r="T174" i="67" s="1"/>
  <c r="H182" i="40"/>
  <c r="Q182" i="40" s="1"/>
  <c r="H182" i="67"/>
  <c r="T182" i="67" s="1"/>
  <c r="H190" i="40"/>
  <c r="Q190" i="40" s="1"/>
  <c r="H190" i="67"/>
  <c r="T190" i="67" s="1"/>
  <c r="H198" i="40"/>
  <c r="Q198" i="40" s="1"/>
  <c r="H198" i="67"/>
  <c r="H206" i="67"/>
  <c r="T206" i="67" s="1"/>
  <c r="H206" i="40"/>
  <c r="Q206" i="40" s="1"/>
  <c r="H214" i="40"/>
  <c r="Q214" i="40" s="1"/>
  <c r="H214" i="67"/>
  <c r="T214" i="67" s="1"/>
  <c r="H222" i="40"/>
  <c r="Q222" i="40" s="1"/>
  <c r="H222" i="67"/>
  <c r="T222" i="67" s="1"/>
  <c r="H230" i="40"/>
  <c r="Q230" i="40" s="1"/>
  <c r="H230" i="67"/>
  <c r="T230" i="67" s="1"/>
  <c r="H238" i="40"/>
  <c r="Q238" i="40" s="1"/>
  <c r="H238" i="67"/>
  <c r="H246" i="40"/>
  <c r="Q246" i="40" s="1"/>
  <c r="H246" i="67"/>
  <c r="K33" i="70"/>
  <c r="K27" i="49" s="1"/>
  <c r="L27" i="49"/>
  <c r="H120" i="40"/>
  <c r="Q120" i="40" s="1"/>
  <c r="H120" i="67"/>
  <c r="H152" i="40"/>
  <c r="Q152" i="40" s="1"/>
  <c r="H152" i="67"/>
  <c r="T152" i="67" s="1"/>
  <c r="H184" i="40"/>
  <c r="Q184" i="40" s="1"/>
  <c r="H184" i="67"/>
  <c r="T184" i="67" s="1"/>
  <c r="H184" i="69"/>
  <c r="H212" i="40"/>
  <c r="Q212" i="40" s="1"/>
  <c r="H212" i="67"/>
  <c r="T212" i="67" s="1"/>
  <c r="H252" i="40"/>
  <c r="Q252" i="40" s="1"/>
  <c r="H252" i="67"/>
  <c r="T252" i="67" s="1"/>
  <c r="H77" i="61"/>
  <c r="T77" i="61" s="1"/>
  <c r="H77" i="38"/>
  <c r="Q77" i="38" s="1"/>
  <c r="H113" i="38"/>
  <c r="Q113" i="38" s="1"/>
  <c r="H113" i="61"/>
  <c r="T113" i="61" s="1"/>
  <c r="H161" i="38"/>
  <c r="Q161" i="38" s="1"/>
  <c r="H161" i="61"/>
  <c r="T161" i="61" s="1"/>
  <c r="H241" i="61"/>
  <c r="T241" i="61" s="1"/>
  <c r="H241" i="38"/>
  <c r="Q241" i="38" s="1"/>
  <c r="H21" i="41"/>
  <c r="H21" i="65"/>
  <c r="K265" i="69"/>
  <c r="K266" i="69" s="1"/>
  <c r="J21" i="69"/>
  <c r="H81" i="40"/>
  <c r="Q81" i="40" s="1"/>
  <c r="H81" i="67"/>
  <c r="T81" i="67" s="1"/>
  <c r="H117" i="67"/>
  <c r="T117" i="67" s="1"/>
  <c r="H117" i="40"/>
  <c r="Q117" i="40" s="1"/>
  <c r="H141" i="40"/>
  <c r="Q141" i="40" s="1"/>
  <c r="H141" i="67"/>
  <c r="T141" i="67" s="1"/>
  <c r="H165" i="40"/>
  <c r="Q165" i="40" s="1"/>
  <c r="H165" i="67"/>
  <c r="T165" i="67" s="1"/>
  <c r="H185" i="40"/>
  <c r="Q185" i="40" s="1"/>
  <c r="H185" i="67"/>
  <c r="T185" i="67" s="1"/>
  <c r="H213" i="40"/>
  <c r="Q213" i="40" s="1"/>
  <c r="H213" i="67"/>
  <c r="T213" i="67" s="1"/>
  <c r="H233" i="40"/>
  <c r="Q233" i="40" s="1"/>
  <c r="H233" i="67"/>
  <c r="T233" i="67" s="1"/>
  <c r="H257" i="40"/>
  <c r="Q257" i="40" s="1"/>
  <c r="H257" i="67"/>
  <c r="T257" i="67" s="1"/>
  <c r="H33" i="41"/>
  <c r="Q33" i="41" s="1"/>
  <c r="H33" i="65"/>
  <c r="J33" i="69"/>
  <c r="H49" i="41"/>
  <c r="Q49" i="41" s="1"/>
  <c r="H49" i="65"/>
  <c r="J49" i="69"/>
  <c r="H65" i="41"/>
  <c r="Q65" i="41" s="1"/>
  <c r="H65" i="65"/>
  <c r="J65" i="69"/>
  <c r="H81" i="41"/>
  <c r="Q81" i="41" s="1"/>
  <c r="H81" i="65"/>
  <c r="T81" i="65" s="1"/>
  <c r="J81" i="69"/>
  <c r="H97" i="41"/>
  <c r="Q97" i="41" s="1"/>
  <c r="H97" i="65"/>
  <c r="T97" i="65" s="1"/>
  <c r="J97" i="69"/>
  <c r="H97" i="69" s="1"/>
  <c r="M97" i="69" s="1"/>
  <c r="H113" i="41"/>
  <c r="Q113" i="41" s="1"/>
  <c r="H113" i="65"/>
  <c r="T113" i="65" s="1"/>
  <c r="J113" i="69"/>
  <c r="H129" i="41"/>
  <c r="Q129" i="41" s="1"/>
  <c r="H129" i="65"/>
  <c r="J129" i="69"/>
  <c r="H129" i="69" s="1"/>
  <c r="M129" i="69" s="1"/>
  <c r="H145" i="41"/>
  <c r="Q145" i="41" s="1"/>
  <c r="H145" i="65"/>
  <c r="T145" i="65" s="1"/>
  <c r="J145" i="69"/>
  <c r="H161" i="41"/>
  <c r="Q161" i="41" s="1"/>
  <c r="H161" i="65"/>
  <c r="T161" i="65" s="1"/>
  <c r="J161" i="69"/>
  <c r="H161" i="69" s="1"/>
  <c r="H177" i="41"/>
  <c r="Q177" i="41" s="1"/>
  <c r="H177" i="65"/>
  <c r="T177" i="65" s="1"/>
  <c r="H193" i="41"/>
  <c r="Q193" i="41" s="1"/>
  <c r="H193" i="65"/>
  <c r="T193" i="65" s="1"/>
  <c r="J193" i="69"/>
  <c r="H209" i="41"/>
  <c r="Q209" i="41" s="1"/>
  <c r="H209" i="65"/>
  <c r="T209" i="65" s="1"/>
  <c r="J209" i="69"/>
  <c r="H225" i="41"/>
  <c r="Q225" i="41" s="1"/>
  <c r="H225" i="65"/>
  <c r="H241" i="41"/>
  <c r="Q241" i="41" s="1"/>
  <c r="H241" i="65"/>
  <c r="T241" i="65" s="1"/>
  <c r="J241" i="69"/>
  <c r="H257" i="41"/>
  <c r="Q257" i="41" s="1"/>
  <c r="H257" i="65"/>
  <c r="T257" i="65" s="1"/>
  <c r="J257" i="69"/>
  <c r="H257" i="69" s="1"/>
  <c r="H31" i="38"/>
  <c r="Q31" i="38" s="1"/>
  <c r="H31" i="61"/>
  <c r="T31" i="61" s="1"/>
  <c r="H47" i="61"/>
  <c r="T47" i="61" s="1"/>
  <c r="H47" i="38"/>
  <c r="Q47" i="38" s="1"/>
  <c r="H63" i="38"/>
  <c r="Q63" i="38" s="1"/>
  <c r="H63" i="61"/>
  <c r="H79" i="38"/>
  <c r="Q79" i="38" s="1"/>
  <c r="H79" i="61"/>
  <c r="T79" i="61" s="1"/>
  <c r="H111" i="38"/>
  <c r="Q111" i="38" s="1"/>
  <c r="H111" i="61"/>
  <c r="T111" i="61" s="1"/>
  <c r="H119" i="38"/>
  <c r="Q119" i="38" s="1"/>
  <c r="H119" i="61"/>
  <c r="T119" i="61" s="1"/>
  <c r="K127" i="70"/>
  <c r="K87" i="49" s="1"/>
  <c r="L87" i="49"/>
  <c r="H147" i="38"/>
  <c r="Q147" i="38" s="1"/>
  <c r="H147" i="61"/>
  <c r="T147" i="61" s="1"/>
  <c r="H155" i="61"/>
  <c r="T155" i="61" s="1"/>
  <c r="H155" i="38"/>
  <c r="Q155" i="38" s="1"/>
  <c r="H175" i="38"/>
  <c r="Q175" i="38" s="1"/>
  <c r="H175" i="61"/>
  <c r="T175" i="61" s="1"/>
  <c r="H183" i="38"/>
  <c r="Q183" i="38" s="1"/>
  <c r="H183" i="61"/>
  <c r="T183" i="61" s="1"/>
  <c r="H191" i="38"/>
  <c r="Q191" i="38" s="1"/>
  <c r="H191" i="61"/>
  <c r="T191" i="61" s="1"/>
  <c r="H199" i="38"/>
  <c r="Q199" i="38" s="1"/>
  <c r="H199" i="61"/>
  <c r="T199" i="61" s="1"/>
  <c r="J227" i="69"/>
  <c r="H227" i="38"/>
  <c r="Q227" i="38" s="1"/>
  <c r="H227" i="61"/>
  <c r="T227" i="61" s="1"/>
  <c r="H235" i="38"/>
  <c r="Q235" i="38" s="1"/>
  <c r="H235" i="61"/>
  <c r="T235" i="61" s="1"/>
  <c r="H51" i="40"/>
  <c r="Q51" i="40" s="1"/>
  <c r="H51" i="67"/>
  <c r="T51" i="67" s="1"/>
  <c r="H95" i="40"/>
  <c r="Q95" i="40" s="1"/>
  <c r="H95" i="67"/>
  <c r="T95" i="67" s="1"/>
  <c r="H103" i="67"/>
  <c r="H103" i="40"/>
  <c r="Q103" i="40" s="1"/>
  <c r="H111" i="40"/>
  <c r="Q111" i="40" s="1"/>
  <c r="H111" i="67"/>
  <c r="T111" i="67" s="1"/>
  <c r="H119" i="40"/>
  <c r="Q119" i="40" s="1"/>
  <c r="H119" i="67"/>
  <c r="T119" i="67" s="1"/>
  <c r="H119" i="69"/>
  <c r="M119" i="69" s="1"/>
  <c r="H127" i="40"/>
  <c r="Q127" i="40" s="1"/>
  <c r="H127" i="67"/>
  <c r="H135" i="40"/>
  <c r="Q135" i="40" s="1"/>
  <c r="H135" i="67"/>
  <c r="T135" i="67" s="1"/>
  <c r="H143" i="40"/>
  <c r="Q143" i="40" s="1"/>
  <c r="H143" i="67"/>
  <c r="T143" i="67" s="1"/>
  <c r="H156" i="40"/>
  <c r="Q156" i="40" s="1"/>
  <c r="H156" i="67"/>
  <c r="T156" i="67" s="1"/>
  <c r="H188" i="40"/>
  <c r="Q188" i="40" s="1"/>
  <c r="H188" i="67"/>
  <c r="T188" i="67" s="1"/>
  <c r="H220" i="40"/>
  <c r="Q220" i="40" s="1"/>
  <c r="H220" i="67"/>
  <c r="T220" i="67" s="1"/>
  <c r="H256" i="67"/>
  <c r="T256" i="67" s="1"/>
  <c r="H256" i="40"/>
  <c r="Q256" i="40" s="1"/>
  <c r="H256" i="69"/>
  <c r="M256" i="69" s="1"/>
  <c r="H105" i="61"/>
  <c r="T105" i="61" s="1"/>
  <c r="H105" i="38"/>
  <c r="Q105" i="38" s="1"/>
  <c r="J149" i="69"/>
  <c r="H149" i="69" s="1"/>
  <c r="H149" i="38"/>
  <c r="Q149" i="38" s="1"/>
  <c r="H149" i="61"/>
  <c r="T149" i="61" s="1"/>
  <c r="H193" i="38"/>
  <c r="Q193" i="38" s="1"/>
  <c r="H193" i="61"/>
  <c r="T193" i="61" s="1"/>
  <c r="J237" i="69"/>
  <c r="H237" i="69" s="1"/>
  <c r="H237" i="38"/>
  <c r="Q237" i="38" s="1"/>
  <c r="H237" i="61"/>
  <c r="T237" i="61" s="1"/>
  <c r="H261" i="61"/>
  <c r="T261" i="61" s="1"/>
  <c r="H261" i="38"/>
  <c r="Q261" i="38" s="1"/>
  <c r="H45" i="40"/>
  <c r="Q45" i="40" s="1"/>
  <c r="H45" i="67"/>
  <c r="T45" i="67" s="1"/>
  <c r="H34" i="41"/>
  <c r="Q34" i="41" s="1"/>
  <c r="H34" i="65"/>
  <c r="T34" i="65" s="1"/>
  <c r="J34" i="69"/>
  <c r="H50" i="41"/>
  <c r="Q50" i="41" s="1"/>
  <c r="H50" i="65"/>
  <c r="T50" i="65" s="1"/>
  <c r="J50" i="69"/>
  <c r="H66" i="41"/>
  <c r="Q66" i="41" s="1"/>
  <c r="H66" i="65"/>
  <c r="T66" i="65" s="1"/>
  <c r="J66" i="69"/>
  <c r="H82" i="41"/>
  <c r="Q82" i="41" s="1"/>
  <c r="H82" i="65"/>
  <c r="T82" i="65" s="1"/>
  <c r="J82" i="69"/>
  <c r="H98" i="41"/>
  <c r="Q98" i="41" s="1"/>
  <c r="H98" i="65"/>
  <c r="T98" i="65" s="1"/>
  <c r="J98" i="69"/>
  <c r="H114" i="41"/>
  <c r="Q114" i="41" s="1"/>
  <c r="J114" i="69"/>
  <c r="H114" i="69" s="1"/>
  <c r="H114" i="65"/>
  <c r="T114" i="65" s="1"/>
  <c r="H130" i="41"/>
  <c r="Q130" i="41" s="1"/>
  <c r="H130" i="65"/>
  <c r="T130" i="65" s="1"/>
  <c r="J130" i="69"/>
  <c r="H146" i="41"/>
  <c r="Q146" i="41" s="1"/>
  <c r="J146" i="69"/>
  <c r="H146" i="69" s="1"/>
  <c r="H146" i="65"/>
  <c r="T146" i="65" s="1"/>
  <c r="H162" i="41"/>
  <c r="Q162" i="41" s="1"/>
  <c r="H162" i="65"/>
  <c r="T162" i="65" s="1"/>
  <c r="J162" i="69"/>
  <c r="H178" i="41"/>
  <c r="Q178" i="41" s="1"/>
  <c r="H178" i="65"/>
  <c r="T178" i="65" s="1"/>
  <c r="J178" i="69"/>
  <c r="H178" i="69" s="1"/>
  <c r="H194" i="41"/>
  <c r="Q194" i="41" s="1"/>
  <c r="J194" i="69"/>
  <c r="H194" i="69" s="1"/>
  <c r="H194" i="65"/>
  <c r="T194" i="65" s="1"/>
  <c r="H210" i="41"/>
  <c r="Q210" i="41" s="1"/>
  <c r="H210" i="65"/>
  <c r="T210" i="65" s="1"/>
  <c r="J210" i="69"/>
  <c r="H226" i="41"/>
  <c r="Q226" i="41" s="1"/>
  <c r="H226" i="65"/>
  <c r="J226" i="69"/>
  <c r="H242" i="41"/>
  <c r="Q242" i="41" s="1"/>
  <c r="H242" i="65"/>
  <c r="T242" i="65" s="1"/>
  <c r="J242" i="69"/>
  <c r="H258" i="41"/>
  <c r="Q258" i="41" s="1"/>
  <c r="H258" i="65"/>
  <c r="T258" i="65" s="1"/>
  <c r="J258" i="69"/>
  <c r="H32" i="38"/>
  <c r="Q32" i="38" s="1"/>
  <c r="H32" i="61"/>
  <c r="H48" i="38"/>
  <c r="Q48" i="38" s="1"/>
  <c r="H48" i="61"/>
  <c r="T48" i="61" s="1"/>
  <c r="H64" i="38"/>
  <c r="Q64" i="38" s="1"/>
  <c r="H64" i="61"/>
  <c r="T64" i="61" s="1"/>
  <c r="H80" i="61"/>
  <c r="T80" i="61" s="1"/>
  <c r="H80" i="38"/>
  <c r="Q80" i="38" s="1"/>
  <c r="H96" i="38"/>
  <c r="Q96" i="38" s="1"/>
  <c r="H96" i="61"/>
  <c r="H112" i="61"/>
  <c r="T112" i="61" s="1"/>
  <c r="H112" i="38"/>
  <c r="Q112" i="38" s="1"/>
  <c r="H128" i="61"/>
  <c r="T128" i="61" s="1"/>
  <c r="H128" i="38"/>
  <c r="Q128" i="38" s="1"/>
  <c r="H144" i="38"/>
  <c r="Q144" i="38" s="1"/>
  <c r="H144" i="61"/>
  <c r="T144" i="61" s="1"/>
  <c r="H160" i="38"/>
  <c r="Q160" i="38" s="1"/>
  <c r="H160" i="61"/>
  <c r="H176" i="61"/>
  <c r="T176" i="61" s="1"/>
  <c r="H176" i="38"/>
  <c r="Q176" i="38" s="1"/>
  <c r="H192" i="38"/>
  <c r="Q192" i="38" s="1"/>
  <c r="H192" i="61"/>
  <c r="T192" i="61" s="1"/>
  <c r="H208" i="61"/>
  <c r="H208" i="38"/>
  <c r="Q208" i="38" s="1"/>
  <c r="H224" i="38"/>
  <c r="Q224" i="38" s="1"/>
  <c r="H224" i="61"/>
  <c r="T224" i="61" s="1"/>
  <c r="H240" i="61"/>
  <c r="T240" i="61" s="1"/>
  <c r="H240" i="38"/>
  <c r="Q240" i="38" s="1"/>
  <c r="H256" i="38"/>
  <c r="Q256" i="38" s="1"/>
  <c r="H256" i="61"/>
  <c r="T256" i="61" s="1"/>
  <c r="H28" i="40"/>
  <c r="Q28" i="40" s="1"/>
  <c r="H28" i="67"/>
  <c r="T28" i="67" s="1"/>
  <c r="H44" i="40"/>
  <c r="Q44" i="40" s="1"/>
  <c r="H44" i="67"/>
  <c r="T44" i="67" s="1"/>
  <c r="H60" i="40"/>
  <c r="Q60" i="40" s="1"/>
  <c r="H60" i="67"/>
  <c r="T60" i="67" s="1"/>
  <c r="H76" i="40"/>
  <c r="Q76" i="40" s="1"/>
  <c r="H76" i="67"/>
  <c r="T76" i="67" s="1"/>
  <c r="H92" i="40"/>
  <c r="Q92" i="40" s="1"/>
  <c r="H92" i="67"/>
  <c r="T92" i="67" s="1"/>
  <c r="H108" i="40"/>
  <c r="Q108" i="40" s="1"/>
  <c r="H108" i="67"/>
  <c r="T108" i="67" s="1"/>
  <c r="H136" i="40"/>
  <c r="Q136" i="40" s="1"/>
  <c r="H136" i="67"/>
  <c r="J225" i="69"/>
  <c r="H225" i="69" s="1"/>
  <c r="H225" i="61"/>
  <c r="H225" i="38"/>
  <c r="Q225" i="38" s="1"/>
  <c r="H257" i="38"/>
  <c r="Q257" i="38" s="1"/>
  <c r="H257" i="61"/>
  <c r="T257" i="61" s="1"/>
  <c r="H33" i="40"/>
  <c r="Q33" i="40" s="1"/>
  <c r="H33" i="67"/>
  <c r="H33" i="69"/>
  <c r="H49" i="40"/>
  <c r="Q49" i="40" s="1"/>
  <c r="H49" i="67"/>
  <c r="H93" i="40"/>
  <c r="Q93" i="40" s="1"/>
  <c r="H93" i="67"/>
  <c r="T93" i="67" s="1"/>
  <c r="H125" i="40"/>
  <c r="Q125" i="40" s="1"/>
  <c r="H125" i="67"/>
  <c r="T125" i="67" s="1"/>
  <c r="H153" i="67"/>
  <c r="T153" i="67" s="1"/>
  <c r="H153" i="40"/>
  <c r="Q153" i="40" s="1"/>
  <c r="H181" i="40"/>
  <c r="Q181" i="40" s="1"/>
  <c r="H181" i="67"/>
  <c r="T181" i="67" s="1"/>
  <c r="H205" i="67"/>
  <c r="T205" i="67" s="1"/>
  <c r="H205" i="40"/>
  <c r="Q205" i="40" s="1"/>
  <c r="H237" i="40"/>
  <c r="Q237" i="40" s="1"/>
  <c r="H237" i="67"/>
  <c r="T237" i="67" s="1"/>
  <c r="H261" i="40"/>
  <c r="Q261" i="40" s="1"/>
  <c r="H261" i="67"/>
  <c r="T261" i="67" s="1"/>
  <c r="H31" i="65"/>
  <c r="T31" i="65" s="1"/>
  <c r="J31" i="69"/>
  <c r="H31" i="69" s="1"/>
  <c r="M31" i="69" s="1"/>
  <c r="H31" i="41"/>
  <c r="Q31" i="41" s="1"/>
  <c r="H47" i="41"/>
  <c r="Q47" i="41" s="1"/>
  <c r="H47" i="65"/>
  <c r="T47" i="65" s="1"/>
  <c r="J47" i="69"/>
  <c r="H63" i="41"/>
  <c r="Q63" i="41" s="1"/>
  <c r="H63" i="65"/>
  <c r="J63" i="69"/>
  <c r="H63" i="69" s="1"/>
  <c r="M63" i="69" s="1"/>
  <c r="H79" i="41"/>
  <c r="Q79" i="41" s="1"/>
  <c r="H79" i="65"/>
  <c r="T79" i="65" s="1"/>
  <c r="J79" i="69"/>
  <c r="H79" i="69" s="1"/>
  <c r="M79" i="69" s="1"/>
  <c r="H95" i="41"/>
  <c r="Q95" i="41" s="1"/>
  <c r="H95" i="65"/>
  <c r="T95" i="65" s="1"/>
  <c r="J95" i="69"/>
  <c r="H111" i="41"/>
  <c r="Q111" i="41" s="1"/>
  <c r="H111" i="65"/>
  <c r="T111" i="65" s="1"/>
  <c r="J111" i="69"/>
  <c r="H111" i="69" s="1"/>
  <c r="H127" i="41"/>
  <c r="Q127" i="41" s="1"/>
  <c r="H127" i="65"/>
  <c r="J127" i="69"/>
  <c r="H143" i="41"/>
  <c r="Q143" i="41" s="1"/>
  <c r="H143" i="65"/>
  <c r="T143" i="65" s="1"/>
  <c r="J143" i="69"/>
  <c r="H143" i="69" s="1"/>
  <c r="M143" i="69" s="1"/>
  <c r="H159" i="41"/>
  <c r="Q159" i="41" s="1"/>
  <c r="H159" i="65"/>
  <c r="T159" i="65" s="1"/>
  <c r="J159" i="69"/>
  <c r="H175" i="41"/>
  <c r="Q175" i="41" s="1"/>
  <c r="H175" i="65"/>
  <c r="T175" i="65" s="1"/>
  <c r="J175" i="69"/>
  <c r="H175" i="69" s="1"/>
  <c r="H191" i="41"/>
  <c r="Q191" i="41" s="1"/>
  <c r="H191" i="65"/>
  <c r="T191" i="65" s="1"/>
  <c r="J191" i="69"/>
  <c r="H207" i="41"/>
  <c r="Q207" i="41" s="1"/>
  <c r="H207" i="65"/>
  <c r="T207" i="65" s="1"/>
  <c r="J207" i="69"/>
  <c r="H223" i="65"/>
  <c r="T223" i="65" s="1"/>
  <c r="H223" i="41"/>
  <c r="Q223" i="41" s="1"/>
  <c r="J223" i="69"/>
  <c r="H239" i="65"/>
  <c r="T239" i="65" s="1"/>
  <c r="J239" i="69"/>
  <c r="H239" i="41"/>
  <c r="Q239" i="41" s="1"/>
  <c r="H255" i="41"/>
  <c r="Q255" i="41" s="1"/>
  <c r="H255" i="65"/>
  <c r="T255" i="65" s="1"/>
  <c r="J255" i="69"/>
  <c r="H29" i="61"/>
  <c r="T29" i="61" s="1"/>
  <c r="H29" i="38"/>
  <c r="Q29" i="38" s="1"/>
  <c r="H45" i="38"/>
  <c r="Q45" i="38" s="1"/>
  <c r="H45" i="61"/>
  <c r="T45" i="61" s="1"/>
  <c r="H61" i="61"/>
  <c r="T61" i="61" s="1"/>
  <c r="H61" i="38"/>
  <c r="Q61" i="38" s="1"/>
  <c r="H97" i="38"/>
  <c r="Q97" i="38" s="1"/>
  <c r="H97" i="61"/>
  <c r="T97" i="61" s="1"/>
  <c r="H145" i="38"/>
  <c r="Q145" i="38" s="1"/>
  <c r="H145" i="61"/>
  <c r="T145" i="61" s="1"/>
  <c r="L51" i="49"/>
  <c r="K63" i="70"/>
  <c r="K51" i="49" s="1"/>
  <c r="K173" i="48"/>
  <c r="K174" i="48" s="1"/>
  <c r="L105" i="34"/>
  <c r="K148" i="68"/>
  <c r="K105" i="34" s="1"/>
  <c r="H48" i="41"/>
  <c r="Q48" i="41" s="1"/>
  <c r="H48" i="65"/>
  <c r="T48" i="65" s="1"/>
  <c r="J48" i="69"/>
  <c r="H92" i="41"/>
  <c r="Q92" i="41" s="1"/>
  <c r="H92" i="65"/>
  <c r="T92" i="65" s="1"/>
  <c r="J92" i="69"/>
  <c r="H132" i="41"/>
  <c r="Q132" i="41" s="1"/>
  <c r="H132" i="65"/>
  <c r="T132" i="65" s="1"/>
  <c r="J132" i="69"/>
  <c r="H180" i="41"/>
  <c r="Q180" i="41" s="1"/>
  <c r="H180" i="65"/>
  <c r="T180" i="65" s="1"/>
  <c r="J180" i="69"/>
  <c r="H228" i="41"/>
  <c r="Q228" i="41" s="1"/>
  <c r="H228" i="65"/>
  <c r="T228" i="65" s="1"/>
  <c r="J228" i="69"/>
  <c r="H228" i="69" s="1"/>
  <c r="H34" i="38"/>
  <c r="Q34" i="38" s="1"/>
  <c r="H34" i="61"/>
  <c r="T34" i="61" s="1"/>
  <c r="H66" i="38"/>
  <c r="Q66" i="38" s="1"/>
  <c r="H66" i="61"/>
  <c r="T66" i="61" s="1"/>
  <c r="H90" i="38"/>
  <c r="Q90" i="38" s="1"/>
  <c r="H90" i="61"/>
  <c r="T90" i="61" s="1"/>
  <c r="H114" i="38"/>
  <c r="Q114" i="38" s="1"/>
  <c r="H114" i="61"/>
  <c r="T114" i="61" s="1"/>
  <c r="H138" i="38"/>
  <c r="Q138" i="38" s="1"/>
  <c r="H138" i="61"/>
  <c r="T138" i="61" s="1"/>
  <c r="H162" i="38"/>
  <c r="Q162" i="38" s="1"/>
  <c r="H162" i="61"/>
  <c r="T162" i="61" s="1"/>
  <c r="H186" i="38"/>
  <c r="Q186" i="38" s="1"/>
  <c r="H186" i="61"/>
  <c r="T186" i="61" s="1"/>
  <c r="H210" i="38"/>
  <c r="Q210" i="38" s="1"/>
  <c r="H210" i="61"/>
  <c r="T210" i="61" s="1"/>
  <c r="H234" i="38"/>
  <c r="Q234" i="38" s="1"/>
  <c r="H234" i="61"/>
  <c r="T234" i="61" s="1"/>
  <c r="H262" i="38"/>
  <c r="H262" i="61"/>
  <c r="H42" i="40"/>
  <c r="Q42" i="40" s="1"/>
  <c r="H42" i="67"/>
  <c r="T42" i="67" s="1"/>
  <c r="H42" i="69"/>
  <c r="H66" i="40"/>
  <c r="Q66" i="40" s="1"/>
  <c r="H66" i="67"/>
  <c r="T66" i="67" s="1"/>
  <c r="H90" i="40"/>
  <c r="Q90" i="40" s="1"/>
  <c r="H90" i="67"/>
  <c r="T90" i="67" s="1"/>
  <c r="H114" i="40"/>
  <c r="Q114" i="40" s="1"/>
  <c r="H114" i="67"/>
  <c r="T114" i="67" s="1"/>
  <c r="H138" i="40"/>
  <c r="Q138" i="40" s="1"/>
  <c r="H138" i="67"/>
  <c r="T138" i="67" s="1"/>
  <c r="H162" i="40"/>
  <c r="Q162" i="40" s="1"/>
  <c r="H162" i="67"/>
  <c r="T162" i="67" s="1"/>
  <c r="H186" i="40"/>
  <c r="Q186" i="40" s="1"/>
  <c r="H186" i="67"/>
  <c r="T186" i="67" s="1"/>
  <c r="H202" i="40"/>
  <c r="Q202" i="40" s="1"/>
  <c r="H202" i="67"/>
  <c r="T202" i="67" s="1"/>
  <c r="H226" i="67"/>
  <c r="H226" i="40"/>
  <c r="Q226" i="40" s="1"/>
  <c r="H242" i="40"/>
  <c r="Q242" i="40" s="1"/>
  <c r="H242" i="67"/>
  <c r="T242" i="67" s="1"/>
  <c r="L57" i="49"/>
  <c r="K65" i="70"/>
  <c r="K57" i="49" s="1"/>
  <c r="H144" i="40"/>
  <c r="Q144" i="40" s="1"/>
  <c r="H144" i="67"/>
  <c r="T144" i="67" s="1"/>
  <c r="H232" i="40"/>
  <c r="Q232" i="40" s="1"/>
  <c r="H232" i="67"/>
  <c r="T232" i="67" s="1"/>
  <c r="L141" i="49"/>
  <c r="K225" i="70"/>
  <c r="K141" i="49" s="1"/>
  <c r="H89" i="61"/>
  <c r="T89" i="61" s="1"/>
  <c r="H89" i="38"/>
  <c r="Q89" i="38" s="1"/>
  <c r="H137" i="61"/>
  <c r="T137" i="61" s="1"/>
  <c r="H137" i="38"/>
  <c r="Q137" i="38" s="1"/>
  <c r="J221" i="69"/>
  <c r="H221" i="38"/>
  <c r="Q221" i="38" s="1"/>
  <c r="H221" i="61"/>
  <c r="T221" i="61" s="1"/>
  <c r="H73" i="40"/>
  <c r="Q73" i="40" s="1"/>
  <c r="H73" i="67"/>
  <c r="T73" i="67" s="1"/>
  <c r="H73" i="69"/>
  <c r="H173" i="40"/>
  <c r="Q173" i="40" s="1"/>
  <c r="H173" i="67"/>
  <c r="H245" i="40"/>
  <c r="Q245" i="40" s="1"/>
  <c r="H245" i="67"/>
  <c r="H57" i="41"/>
  <c r="Q57" i="41" s="1"/>
  <c r="H57" i="65"/>
  <c r="T57" i="65" s="1"/>
  <c r="J57" i="69"/>
  <c r="H105" i="41"/>
  <c r="Q105" i="41" s="1"/>
  <c r="H105" i="65"/>
  <c r="T105" i="65" s="1"/>
  <c r="J105" i="69"/>
  <c r="H105" i="69" s="1"/>
  <c r="H153" i="41"/>
  <c r="Q153" i="41" s="1"/>
  <c r="H153" i="65"/>
  <c r="T153" i="65" s="1"/>
  <c r="J153" i="69"/>
  <c r="H185" i="41"/>
  <c r="Q185" i="41" s="1"/>
  <c r="H185" i="65"/>
  <c r="T185" i="65" s="1"/>
  <c r="J185" i="69"/>
  <c r="H233" i="41"/>
  <c r="Q233" i="41" s="1"/>
  <c r="H233" i="65"/>
  <c r="T233" i="65" s="1"/>
  <c r="J233" i="69"/>
  <c r="H39" i="38"/>
  <c r="Q39" i="38" s="1"/>
  <c r="H39" i="61"/>
  <c r="T39" i="61" s="1"/>
  <c r="H87" i="38"/>
  <c r="Q87" i="38" s="1"/>
  <c r="H87" i="61"/>
  <c r="T87" i="61" s="1"/>
  <c r="H115" i="61"/>
  <c r="T115" i="61" s="1"/>
  <c r="H115" i="38"/>
  <c r="Q115" i="38" s="1"/>
  <c r="H143" i="38"/>
  <c r="Q143" i="38" s="1"/>
  <c r="H143" i="61"/>
  <c r="T143" i="61" s="1"/>
  <c r="H187" i="38"/>
  <c r="Q187" i="38" s="1"/>
  <c r="H187" i="61"/>
  <c r="T187" i="61" s="1"/>
  <c r="H203" i="38"/>
  <c r="Q203" i="38" s="1"/>
  <c r="H203" i="61"/>
  <c r="T203" i="61" s="1"/>
  <c r="H223" i="38"/>
  <c r="Q223" i="38" s="1"/>
  <c r="H223" i="61"/>
  <c r="T223" i="61" s="1"/>
  <c r="L51" i="34"/>
  <c r="K63" i="68"/>
  <c r="K51" i="34" s="1"/>
  <c r="H107" i="67"/>
  <c r="T107" i="67" s="1"/>
  <c r="H107" i="40"/>
  <c r="Q107" i="40" s="1"/>
  <c r="H131" i="40"/>
  <c r="Q131" i="40" s="1"/>
  <c r="H131" i="67"/>
  <c r="T131" i="67" s="1"/>
  <c r="H139" i="67"/>
  <c r="T139" i="67" s="1"/>
  <c r="H139" i="40"/>
  <c r="Q139" i="40" s="1"/>
  <c r="H172" i="40"/>
  <c r="Q172" i="40" s="1"/>
  <c r="H172" i="67"/>
  <c r="T172" i="67" s="1"/>
  <c r="H73" i="61"/>
  <c r="T73" i="61" s="1"/>
  <c r="H73" i="38"/>
  <c r="Q73" i="38" s="1"/>
  <c r="H229" i="61"/>
  <c r="T229" i="61" s="1"/>
  <c r="H229" i="38"/>
  <c r="Q229" i="38" s="1"/>
  <c r="H26" i="41"/>
  <c r="Q26" i="41" s="1"/>
  <c r="H26" i="65"/>
  <c r="T26" i="65" s="1"/>
  <c r="J26" i="69"/>
  <c r="H58" i="41"/>
  <c r="Q58" i="41" s="1"/>
  <c r="H58" i="65"/>
  <c r="J58" i="69"/>
  <c r="H106" i="41"/>
  <c r="Q106" i="41" s="1"/>
  <c r="H106" i="65"/>
  <c r="T106" i="65" s="1"/>
  <c r="J106" i="69"/>
  <c r="H154" i="41"/>
  <c r="Q154" i="41" s="1"/>
  <c r="H154" i="65"/>
  <c r="T154" i="65" s="1"/>
  <c r="J154" i="69"/>
  <c r="H202" i="41"/>
  <c r="Q202" i="41" s="1"/>
  <c r="H202" i="65"/>
  <c r="T202" i="65" s="1"/>
  <c r="J202" i="69"/>
  <c r="H24" i="38"/>
  <c r="Q24" i="38" s="1"/>
  <c r="H24" i="61"/>
  <c r="T24" i="61" s="1"/>
  <c r="H88" i="61"/>
  <c r="T88" i="61" s="1"/>
  <c r="H88" i="38"/>
  <c r="Q88" i="38" s="1"/>
  <c r="H136" i="38"/>
  <c r="Q136" i="38" s="1"/>
  <c r="H136" i="61"/>
  <c r="H184" i="61"/>
  <c r="T184" i="61" s="1"/>
  <c r="H184" i="38"/>
  <c r="Q184" i="38" s="1"/>
  <c r="H232" i="38"/>
  <c r="Q232" i="38" s="1"/>
  <c r="H232" i="61"/>
  <c r="T232" i="61" s="1"/>
  <c r="H36" i="40"/>
  <c r="Q36" i="40" s="1"/>
  <c r="H36" i="67"/>
  <c r="T36" i="67" s="1"/>
  <c r="H68" i="40"/>
  <c r="Q68" i="40" s="1"/>
  <c r="H68" i="67"/>
  <c r="T68" i="67" s="1"/>
  <c r="H116" i="67"/>
  <c r="T116" i="67" s="1"/>
  <c r="H116" i="40"/>
  <c r="Q116" i="40" s="1"/>
  <c r="H29" i="40"/>
  <c r="Q29" i="40" s="1"/>
  <c r="H29" i="69"/>
  <c r="M29" i="69" s="1"/>
  <c r="H29" i="67"/>
  <c r="T29" i="67" s="1"/>
  <c r="H113" i="69"/>
  <c r="H113" i="40"/>
  <c r="Q113" i="40" s="1"/>
  <c r="H113" i="67"/>
  <c r="T113" i="67" s="1"/>
  <c r="H39" i="41"/>
  <c r="Q39" i="41" s="1"/>
  <c r="H39" i="65"/>
  <c r="T39" i="65" s="1"/>
  <c r="J39" i="69"/>
  <c r="H39" i="69" s="1"/>
  <c r="L165" i="49"/>
  <c r="K246" i="70"/>
  <c r="K165" i="49" s="1"/>
  <c r="L75" i="34"/>
  <c r="K120" i="68"/>
  <c r="K75" i="34" s="1"/>
  <c r="L63" i="34"/>
  <c r="K96" i="68"/>
  <c r="K63" i="34" s="1"/>
  <c r="L33" i="34"/>
  <c r="K40" i="68"/>
  <c r="K33" i="34" s="1"/>
  <c r="L99" i="49"/>
  <c r="K136" i="70"/>
  <c r="K99" i="49" s="1"/>
  <c r="H44" i="41"/>
  <c r="Q44" i="41" s="1"/>
  <c r="H44" i="65"/>
  <c r="T44" i="65" s="1"/>
  <c r="J44" i="69"/>
  <c r="H60" i="41"/>
  <c r="Q60" i="41" s="1"/>
  <c r="H60" i="65"/>
  <c r="T60" i="65" s="1"/>
  <c r="J60" i="69"/>
  <c r="H72" i="41"/>
  <c r="Q72" i="41" s="1"/>
  <c r="H72" i="65"/>
  <c r="T72" i="65" s="1"/>
  <c r="J72" i="69"/>
  <c r="H88" i="65"/>
  <c r="T88" i="65" s="1"/>
  <c r="H88" i="41"/>
  <c r="Q88" i="41" s="1"/>
  <c r="J88" i="69"/>
  <c r="H104" i="65"/>
  <c r="T104" i="65" s="1"/>
  <c r="J104" i="69"/>
  <c r="H104" i="41"/>
  <c r="Q104" i="41" s="1"/>
  <c r="H128" i="41"/>
  <c r="Q128" i="41" s="1"/>
  <c r="H128" i="65"/>
  <c r="T128" i="65" s="1"/>
  <c r="J128" i="69"/>
  <c r="H144" i="41"/>
  <c r="Q144" i="41" s="1"/>
  <c r="H144" i="65"/>
  <c r="T144" i="65" s="1"/>
  <c r="J144" i="69"/>
  <c r="H160" i="41"/>
  <c r="Q160" i="41" s="1"/>
  <c r="H160" i="65"/>
  <c r="J160" i="69"/>
  <c r="H160" i="69" s="1"/>
  <c r="H176" i="41"/>
  <c r="Q176" i="41" s="1"/>
  <c r="H176" i="65"/>
  <c r="T176" i="65" s="1"/>
  <c r="J176" i="69"/>
  <c r="H192" i="41"/>
  <c r="Q192" i="41" s="1"/>
  <c r="H192" i="65"/>
  <c r="T192" i="65" s="1"/>
  <c r="J192" i="69"/>
  <c r="H192" i="69" s="1"/>
  <c r="H208" i="65"/>
  <c r="H208" i="41"/>
  <c r="Q208" i="41" s="1"/>
  <c r="J208" i="69"/>
  <c r="H224" i="41"/>
  <c r="Q224" i="41" s="1"/>
  <c r="H224" i="65"/>
  <c r="T224" i="65" s="1"/>
  <c r="J224" i="69"/>
  <c r="H236" i="41"/>
  <c r="Q236" i="41" s="1"/>
  <c r="H236" i="65"/>
  <c r="T236" i="65" s="1"/>
  <c r="J236" i="69"/>
  <c r="H252" i="41"/>
  <c r="Q252" i="41" s="1"/>
  <c r="H252" i="65"/>
  <c r="T252" i="65" s="1"/>
  <c r="J252" i="69"/>
  <c r="L123" i="49"/>
  <c r="K198" i="70"/>
  <c r="K123" i="49" s="1"/>
  <c r="L153" i="49"/>
  <c r="K238" i="70"/>
  <c r="K153" i="49" s="1"/>
  <c r="H250" i="38"/>
  <c r="Q250" i="38" s="1"/>
  <c r="H250" i="61"/>
  <c r="T250" i="61" s="1"/>
  <c r="H258" i="38"/>
  <c r="Q258" i="38" s="1"/>
  <c r="H258" i="61"/>
  <c r="T258" i="61" s="1"/>
  <c r="L123" i="34"/>
  <c r="K198" i="68"/>
  <c r="K123" i="34" s="1"/>
  <c r="L153" i="34"/>
  <c r="K238" i="68"/>
  <c r="K153" i="34" s="1"/>
  <c r="H250" i="40"/>
  <c r="Q250" i="40" s="1"/>
  <c r="H250" i="67"/>
  <c r="T250" i="67" s="1"/>
  <c r="H258" i="40"/>
  <c r="Q258" i="40" s="1"/>
  <c r="H258" i="67"/>
  <c r="T258" i="67" s="1"/>
  <c r="H132" i="67"/>
  <c r="T132" i="67" s="1"/>
  <c r="H132" i="40"/>
  <c r="Q132" i="40" s="1"/>
  <c r="H160" i="40"/>
  <c r="Q160" i="40" s="1"/>
  <c r="H160" i="67"/>
  <c r="H192" i="40"/>
  <c r="Q192" i="40" s="1"/>
  <c r="H192" i="67"/>
  <c r="T192" i="67" s="1"/>
  <c r="H224" i="40"/>
  <c r="Q224" i="40" s="1"/>
  <c r="H224" i="67"/>
  <c r="T224" i="67" s="1"/>
  <c r="H260" i="40"/>
  <c r="Q260" i="40" s="1"/>
  <c r="H260" i="67"/>
  <c r="T260" i="67" s="1"/>
  <c r="H85" i="38"/>
  <c r="Q85" i="38" s="1"/>
  <c r="H85" i="61"/>
  <c r="T85" i="61" s="1"/>
  <c r="J125" i="69"/>
  <c r="H125" i="69" s="1"/>
  <c r="H125" i="38"/>
  <c r="Q125" i="38" s="1"/>
  <c r="H125" i="61"/>
  <c r="T125" i="61" s="1"/>
  <c r="H173" i="38"/>
  <c r="Q173" i="38" s="1"/>
  <c r="H173" i="61"/>
  <c r="H213" i="38"/>
  <c r="Q213" i="38" s="1"/>
  <c r="H213" i="61"/>
  <c r="T213" i="61" s="1"/>
  <c r="H41" i="40"/>
  <c r="Q41" i="40" s="1"/>
  <c r="H41" i="69"/>
  <c r="H41" i="67"/>
  <c r="T41" i="67" s="1"/>
  <c r="H65" i="40"/>
  <c r="Q65" i="40" s="1"/>
  <c r="H65" i="67"/>
  <c r="H37" i="41"/>
  <c r="Q37" i="41" s="1"/>
  <c r="H37" i="65"/>
  <c r="T37" i="65" s="1"/>
  <c r="J37" i="69"/>
  <c r="H37" i="69" s="1"/>
  <c r="H53" i="41"/>
  <c r="Q53" i="41" s="1"/>
  <c r="H53" i="65"/>
  <c r="T53" i="65" s="1"/>
  <c r="J53" i="69"/>
  <c r="H69" i="41"/>
  <c r="Q69" i="41" s="1"/>
  <c r="H69" i="65"/>
  <c r="T69" i="65" s="1"/>
  <c r="J69" i="69"/>
  <c r="H85" i="41"/>
  <c r="Q85" i="41" s="1"/>
  <c r="H85" i="65"/>
  <c r="T85" i="65" s="1"/>
  <c r="J85" i="69"/>
  <c r="H101" i="41"/>
  <c r="Q101" i="41" s="1"/>
  <c r="H101" i="65"/>
  <c r="T101" i="65" s="1"/>
  <c r="J101" i="69"/>
  <c r="H117" i="41"/>
  <c r="Q117" i="41" s="1"/>
  <c r="H117" i="65"/>
  <c r="T117" i="65" s="1"/>
  <c r="J117" i="69"/>
  <c r="H133" i="41"/>
  <c r="Q133" i="41" s="1"/>
  <c r="H133" i="65"/>
  <c r="T133" i="65" s="1"/>
  <c r="H149" i="41"/>
  <c r="Q149" i="41" s="1"/>
  <c r="H149" i="65"/>
  <c r="T149" i="65" s="1"/>
  <c r="H165" i="41"/>
  <c r="Q165" i="41" s="1"/>
  <c r="H165" i="65"/>
  <c r="T165" i="65" s="1"/>
  <c r="J165" i="69"/>
  <c r="H181" i="41"/>
  <c r="Q181" i="41" s="1"/>
  <c r="H181" i="65"/>
  <c r="T181" i="65" s="1"/>
  <c r="J181" i="69"/>
  <c r="H181" i="69" s="1"/>
  <c r="H197" i="41"/>
  <c r="Q197" i="41" s="1"/>
  <c r="H197" i="65"/>
  <c r="T197" i="65" s="1"/>
  <c r="J197" i="69"/>
  <c r="H197" i="69" s="1"/>
  <c r="H213" i="41"/>
  <c r="Q213" i="41" s="1"/>
  <c r="H213" i="65"/>
  <c r="T213" i="65" s="1"/>
  <c r="J213" i="69"/>
  <c r="H213" i="69" s="1"/>
  <c r="H229" i="65"/>
  <c r="T229" i="65" s="1"/>
  <c r="H229" i="41"/>
  <c r="Q229" i="41" s="1"/>
  <c r="J229" i="69"/>
  <c r="H229" i="69" s="1"/>
  <c r="H245" i="41"/>
  <c r="Q245" i="41" s="1"/>
  <c r="H245" i="65"/>
  <c r="J245" i="69"/>
  <c r="H261" i="41"/>
  <c r="Q261" i="41" s="1"/>
  <c r="H261" i="65"/>
  <c r="T261" i="65" s="1"/>
  <c r="J261" i="69"/>
  <c r="H261" i="69" s="1"/>
  <c r="H35" i="38"/>
  <c r="Q35" i="38" s="1"/>
  <c r="H35" i="61"/>
  <c r="T35" i="61" s="1"/>
  <c r="H51" i="61"/>
  <c r="T51" i="61" s="1"/>
  <c r="H51" i="38"/>
  <c r="Q51" i="38" s="1"/>
  <c r="H67" i="61"/>
  <c r="T67" i="61" s="1"/>
  <c r="H67" i="38"/>
  <c r="Q67" i="38" s="1"/>
  <c r="H83" i="38"/>
  <c r="Q83" i="38" s="1"/>
  <c r="H83" i="61"/>
  <c r="T83" i="61" s="1"/>
  <c r="H95" i="38"/>
  <c r="Q95" i="38" s="1"/>
  <c r="H95" i="61"/>
  <c r="T95" i="61" s="1"/>
  <c r="H103" i="38"/>
  <c r="Q103" i="38" s="1"/>
  <c r="H103" i="61"/>
  <c r="H131" i="38"/>
  <c r="Q131" i="38" s="1"/>
  <c r="H131" i="61"/>
  <c r="T131" i="61" s="1"/>
  <c r="H139" i="38"/>
  <c r="Q139" i="38" s="1"/>
  <c r="H139" i="61"/>
  <c r="T139" i="61" s="1"/>
  <c r="H159" i="38"/>
  <c r="Q159" i="38" s="1"/>
  <c r="H159" i="61"/>
  <c r="T159" i="61" s="1"/>
  <c r="H167" i="38"/>
  <c r="Q167" i="38" s="1"/>
  <c r="H167" i="61"/>
  <c r="T167" i="61" s="1"/>
  <c r="J211" i="69"/>
  <c r="H211" i="38"/>
  <c r="Q211" i="38" s="1"/>
  <c r="H211" i="61"/>
  <c r="T211" i="61" s="1"/>
  <c r="H219" i="38"/>
  <c r="Q219" i="38" s="1"/>
  <c r="H219" i="61"/>
  <c r="T219" i="61" s="1"/>
  <c r="H239" i="61"/>
  <c r="T239" i="61" s="1"/>
  <c r="H239" i="38"/>
  <c r="Q239" i="38" s="1"/>
  <c r="H247" i="38"/>
  <c r="Q247" i="38" s="1"/>
  <c r="H247" i="61"/>
  <c r="T247" i="61" s="1"/>
  <c r="H255" i="38"/>
  <c r="Q255" i="38" s="1"/>
  <c r="H255" i="61"/>
  <c r="T255" i="61" s="1"/>
  <c r="H263" i="38"/>
  <c r="H263" i="61"/>
  <c r="T263" i="61" s="1"/>
  <c r="H27" i="67"/>
  <c r="T27" i="67" s="1"/>
  <c r="H27" i="40"/>
  <c r="Q27" i="40" s="1"/>
  <c r="H35" i="40"/>
  <c r="Q35" i="40" s="1"/>
  <c r="H35" i="67"/>
  <c r="T35" i="67" s="1"/>
  <c r="H43" i="40"/>
  <c r="Q43" i="40" s="1"/>
  <c r="H43" i="67"/>
  <c r="T43" i="67" s="1"/>
  <c r="H43" i="69"/>
  <c r="H63" i="40"/>
  <c r="Q63" i="40" s="1"/>
  <c r="H63" i="67"/>
  <c r="H71" i="40"/>
  <c r="Q71" i="40" s="1"/>
  <c r="H71" i="67"/>
  <c r="T71" i="67" s="1"/>
  <c r="H71" i="69"/>
  <c r="H79" i="67"/>
  <c r="T79" i="67" s="1"/>
  <c r="H79" i="40"/>
  <c r="Q79" i="40" s="1"/>
  <c r="H87" i="40"/>
  <c r="Q87" i="40" s="1"/>
  <c r="H87" i="67"/>
  <c r="T87" i="67" s="1"/>
  <c r="L69" i="34"/>
  <c r="K103" i="68"/>
  <c r="K69" i="34" s="1"/>
  <c r="L87" i="34"/>
  <c r="K127" i="68"/>
  <c r="K87" i="34" s="1"/>
  <c r="H147" i="40"/>
  <c r="Q147" i="40" s="1"/>
  <c r="H147" i="67"/>
  <c r="T147" i="67" s="1"/>
  <c r="H155" i="40"/>
  <c r="Q155" i="40" s="1"/>
  <c r="H155" i="67"/>
  <c r="T155" i="67" s="1"/>
  <c r="H163" i="40"/>
  <c r="Q163" i="40" s="1"/>
  <c r="H163" i="67"/>
  <c r="T163" i="67" s="1"/>
  <c r="H171" i="67"/>
  <c r="T171" i="67" s="1"/>
  <c r="H171" i="40"/>
  <c r="Q171" i="40" s="1"/>
  <c r="H171" i="69"/>
  <c r="H179" i="40"/>
  <c r="Q179" i="40" s="1"/>
  <c r="H179" i="67"/>
  <c r="T179" i="67" s="1"/>
  <c r="H187" i="67"/>
  <c r="T187" i="67" s="1"/>
  <c r="H187" i="40"/>
  <c r="Q187" i="40" s="1"/>
  <c r="H195" i="40"/>
  <c r="Q195" i="40" s="1"/>
  <c r="H195" i="67"/>
  <c r="T195" i="67" s="1"/>
  <c r="H203" i="40"/>
  <c r="Q203" i="40" s="1"/>
  <c r="H203" i="67"/>
  <c r="T203" i="67" s="1"/>
  <c r="H211" i="40"/>
  <c r="Q211" i="40" s="1"/>
  <c r="H211" i="67"/>
  <c r="T211" i="67" s="1"/>
  <c r="H219" i="67"/>
  <c r="T219" i="67" s="1"/>
  <c r="H219" i="40"/>
  <c r="Q219" i="40" s="1"/>
  <c r="H227" i="40"/>
  <c r="Q227" i="40" s="1"/>
  <c r="H227" i="67"/>
  <c r="T227" i="67" s="1"/>
  <c r="H235" i="40"/>
  <c r="Q235" i="40" s="1"/>
  <c r="H235" i="67"/>
  <c r="T235" i="67" s="1"/>
  <c r="H243" i="40"/>
  <c r="Q243" i="40" s="1"/>
  <c r="H243" i="67"/>
  <c r="T243" i="67" s="1"/>
  <c r="H251" i="40"/>
  <c r="Q251" i="40" s="1"/>
  <c r="H251" i="67"/>
  <c r="T251" i="67" s="1"/>
  <c r="H259" i="40"/>
  <c r="Q259" i="40" s="1"/>
  <c r="H259" i="67"/>
  <c r="T259" i="67" s="1"/>
  <c r="H164" i="40"/>
  <c r="Q164" i="40" s="1"/>
  <c r="H164" i="69"/>
  <c r="H164" i="67"/>
  <c r="T164" i="67" s="1"/>
  <c r="H196" i="67"/>
  <c r="T196" i="67" s="1"/>
  <c r="H196" i="40"/>
  <c r="Q196" i="40" s="1"/>
  <c r="H228" i="67"/>
  <c r="T228" i="67" s="1"/>
  <c r="H228" i="40"/>
  <c r="Q228" i="40" s="1"/>
  <c r="H21" i="40"/>
  <c r="H21" i="67"/>
  <c r="I265" i="69"/>
  <c r="I266" i="69" s="1"/>
  <c r="H117" i="38"/>
  <c r="Q117" i="38" s="1"/>
  <c r="H117" i="61"/>
  <c r="T117" i="61" s="1"/>
  <c r="J157" i="69"/>
  <c r="H157" i="69" s="1"/>
  <c r="H157" i="38"/>
  <c r="Q157" i="38" s="1"/>
  <c r="H157" i="61"/>
  <c r="T157" i="61" s="1"/>
  <c r="J205" i="69"/>
  <c r="H205" i="69" s="1"/>
  <c r="H205" i="38"/>
  <c r="Q205" i="38" s="1"/>
  <c r="H205" i="61"/>
  <c r="T205" i="61" s="1"/>
  <c r="H77" i="40"/>
  <c r="Q77" i="40" s="1"/>
  <c r="H77" i="67"/>
  <c r="T77" i="67" s="1"/>
  <c r="H89" i="40"/>
  <c r="Q89" i="40" s="1"/>
  <c r="H89" i="67"/>
  <c r="T89" i="67" s="1"/>
  <c r="H109" i="40"/>
  <c r="Q109" i="40" s="1"/>
  <c r="H109" i="67"/>
  <c r="T109" i="67" s="1"/>
  <c r="H133" i="69"/>
  <c r="H133" i="40"/>
  <c r="Q133" i="40" s="1"/>
  <c r="H133" i="67"/>
  <c r="T133" i="67" s="1"/>
  <c r="H157" i="40"/>
  <c r="Q157" i="40" s="1"/>
  <c r="H157" i="67"/>
  <c r="T157" i="67" s="1"/>
  <c r="H177" i="40"/>
  <c r="Q177" i="40" s="1"/>
  <c r="H177" i="67"/>
  <c r="T177" i="67" s="1"/>
  <c r="H177" i="69"/>
  <c r="H197" i="40"/>
  <c r="Q197" i="40" s="1"/>
  <c r="H197" i="67"/>
  <c r="T197" i="67" s="1"/>
  <c r="H217" i="69"/>
  <c r="H217" i="40"/>
  <c r="Q217" i="40" s="1"/>
  <c r="H217" i="67"/>
  <c r="T217" i="67" s="1"/>
  <c r="H241" i="67"/>
  <c r="T241" i="67" s="1"/>
  <c r="H241" i="40"/>
  <c r="Q241" i="40" s="1"/>
  <c r="H241" i="69"/>
  <c r="H22" i="65"/>
  <c r="T22" i="65" s="1"/>
  <c r="J22" i="69"/>
  <c r="H22" i="41"/>
  <c r="Q22" i="41" s="1"/>
  <c r="H38" i="65"/>
  <c r="T38" i="65" s="1"/>
  <c r="J38" i="69"/>
  <c r="H38" i="41"/>
  <c r="Q38" i="41" s="1"/>
  <c r="H54" i="41"/>
  <c r="Q54" i="41" s="1"/>
  <c r="H54" i="65"/>
  <c r="T54" i="65" s="1"/>
  <c r="J54" i="69"/>
  <c r="H70" i="41"/>
  <c r="Q70" i="41" s="1"/>
  <c r="H70" i="65"/>
  <c r="T70" i="65" s="1"/>
  <c r="J70" i="69"/>
  <c r="H86" i="41"/>
  <c r="Q86" i="41" s="1"/>
  <c r="J86" i="69"/>
  <c r="H86" i="65"/>
  <c r="T86" i="65" s="1"/>
  <c r="H102" i="41"/>
  <c r="Q102" i="41" s="1"/>
  <c r="H102" i="65"/>
  <c r="T102" i="65" s="1"/>
  <c r="J102" i="69"/>
  <c r="H118" i="65"/>
  <c r="T118" i="65" s="1"/>
  <c r="H118" i="41"/>
  <c r="Q118" i="41" s="1"/>
  <c r="J118" i="69"/>
  <c r="H134" i="41"/>
  <c r="Q134" i="41" s="1"/>
  <c r="H134" i="65"/>
  <c r="T134" i="65" s="1"/>
  <c r="J134" i="69"/>
  <c r="H150" i="41"/>
  <c r="Q150" i="41" s="1"/>
  <c r="H150" i="65"/>
  <c r="T150" i="65" s="1"/>
  <c r="J150" i="69"/>
  <c r="H166" i="41"/>
  <c r="Q166" i="41" s="1"/>
  <c r="H166" i="65"/>
  <c r="T166" i="65" s="1"/>
  <c r="J166" i="69"/>
  <c r="H182" i="41"/>
  <c r="Q182" i="41" s="1"/>
  <c r="H182" i="65"/>
  <c r="T182" i="65" s="1"/>
  <c r="J182" i="69"/>
  <c r="H198" i="65"/>
  <c r="H198" i="41"/>
  <c r="Q198" i="41" s="1"/>
  <c r="J198" i="69"/>
  <c r="H214" i="41"/>
  <c r="Q214" i="41" s="1"/>
  <c r="H214" i="65"/>
  <c r="T214" i="65" s="1"/>
  <c r="J214" i="69"/>
  <c r="H230" i="41"/>
  <c r="Q230" i="41" s="1"/>
  <c r="H230" i="65"/>
  <c r="T230" i="65" s="1"/>
  <c r="J230" i="69"/>
  <c r="H246" i="41"/>
  <c r="Q246" i="41" s="1"/>
  <c r="J246" i="69"/>
  <c r="H246" i="65"/>
  <c r="H262" i="41"/>
  <c r="H262" i="65"/>
  <c r="J262" i="69"/>
  <c r="H36" i="38"/>
  <c r="Q36" i="38" s="1"/>
  <c r="H36" i="61"/>
  <c r="T36" i="61" s="1"/>
  <c r="H52" i="38"/>
  <c r="Q52" i="38" s="1"/>
  <c r="H52" i="61"/>
  <c r="T52" i="61" s="1"/>
  <c r="H68" i="38"/>
  <c r="Q68" i="38" s="1"/>
  <c r="H68" i="61"/>
  <c r="T68" i="61" s="1"/>
  <c r="H84" i="38"/>
  <c r="Q84" i="38" s="1"/>
  <c r="H84" i="61"/>
  <c r="T84" i="61" s="1"/>
  <c r="H100" i="38"/>
  <c r="Q100" i="38" s="1"/>
  <c r="H100" i="61"/>
  <c r="T100" i="61" s="1"/>
  <c r="H116" i="38"/>
  <c r="Q116" i="38" s="1"/>
  <c r="H116" i="61"/>
  <c r="T116" i="61" s="1"/>
  <c r="H132" i="38"/>
  <c r="Q132" i="38" s="1"/>
  <c r="H132" i="61"/>
  <c r="T132" i="61" s="1"/>
  <c r="H148" i="38"/>
  <c r="Q148" i="38" s="1"/>
  <c r="H148" i="61"/>
  <c r="H164" i="38"/>
  <c r="Q164" i="38" s="1"/>
  <c r="H164" i="61"/>
  <c r="T164" i="61" s="1"/>
  <c r="H180" i="38"/>
  <c r="Q180" i="38" s="1"/>
  <c r="H180" i="61"/>
  <c r="T180" i="61" s="1"/>
  <c r="H196" i="38"/>
  <c r="Q196" i="38" s="1"/>
  <c r="H196" i="61"/>
  <c r="T196" i="61" s="1"/>
  <c r="H212" i="38"/>
  <c r="Q212" i="38" s="1"/>
  <c r="H212" i="61"/>
  <c r="T212" i="61" s="1"/>
  <c r="H228" i="38"/>
  <c r="Q228" i="38" s="1"/>
  <c r="H228" i="61"/>
  <c r="T228" i="61" s="1"/>
  <c r="H244" i="38"/>
  <c r="Q244" i="38" s="1"/>
  <c r="H244" i="61"/>
  <c r="T244" i="61" s="1"/>
  <c r="H260" i="38"/>
  <c r="Q260" i="38" s="1"/>
  <c r="H260" i="61"/>
  <c r="T260" i="61" s="1"/>
  <c r="H32" i="40"/>
  <c r="Q32" i="40" s="1"/>
  <c r="H32" i="67"/>
  <c r="H32" i="69"/>
  <c r="H48" i="40"/>
  <c r="Q48" i="40" s="1"/>
  <c r="H48" i="67"/>
  <c r="T48" i="67" s="1"/>
  <c r="H64" i="40"/>
  <c r="Q64" i="40" s="1"/>
  <c r="H64" i="67"/>
  <c r="T64" i="67" s="1"/>
  <c r="H80" i="40"/>
  <c r="Q80" i="40" s="1"/>
  <c r="H80" i="67"/>
  <c r="T80" i="67" s="1"/>
  <c r="H96" i="67"/>
  <c r="H96" i="40"/>
  <c r="Q96" i="40" s="1"/>
  <c r="H112" i="40"/>
  <c r="Q112" i="40" s="1"/>
  <c r="H112" i="67"/>
  <c r="T112" i="67" s="1"/>
  <c r="H236" i="40"/>
  <c r="Q236" i="40" s="1"/>
  <c r="H236" i="67"/>
  <c r="T236" i="67" s="1"/>
  <c r="H236" i="69"/>
  <c r="H233" i="38"/>
  <c r="Q233" i="38" s="1"/>
  <c r="H233" i="61"/>
  <c r="T233" i="61" s="1"/>
  <c r="L27" i="34"/>
  <c r="K33" i="68"/>
  <c r="K27" i="34" s="1"/>
  <c r="K49" i="68"/>
  <c r="K39" i="34" s="1"/>
  <c r="L39" i="34"/>
  <c r="H35" i="41"/>
  <c r="Q35" i="41" s="1"/>
  <c r="H35" i="65"/>
  <c r="T35" i="65" s="1"/>
  <c r="J35" i="69"/>
  <c r="H51" i="65"/>
  <c r="T51" i="65" s="1"/>
  <c r="H51" i="41"/>
  <c r="Q51" i="41" s="1"/>
  <c r="J51" i="69"/>
  <c r="H67" i="41"/>
  <c r="Q67" i="41" s="1"/>
  <c r="H67" i="65"/>
  <c r="T67" i="65" s="1"/>
  <c r="J67" i="69"/>
  <c r="H67" i="69" s="1"/>
  <c r="H83" i="41"/>
  <c r="Q83" i="41" s="1"/>
  <c r="H83" i="65"/>
  <c r="T83" i="65" s="1"/>
  <c r="J83" i="69"/>
  <c r="H99" i="41"/>
  <c r="Q99" i="41" s="1"/>
  <c r="H99" i="65"/>
  <c r="T99" i="65" s="1"/>
  <c r="J99" i="69"/>
  <c r="H99" i="69" s="1"/>
  <c r="H115" i="41"/>
  <c r="Q115" i="41" s="1"/>
  <c r="H115" i="65"/>
  <c r="T115" i="65" s="1"/>
  <c r="J115" i="69"/>
  <c r="H115" i="69" s="1"/>
  <c r="H131" i="41"/>
  <c r="Q131" i="41" s="1"/>
  <c r="H131" i="65"/>
  <c r="T131" i="65" s="1"/>
  <c r="J131" i="69"/>
  <c r="H131" i="69" s="1"/>
  <c r="H147" i="41"/>
  <c r="Q147" i="41" s="1"/>
  <c r="H147" i="65"/>
  <c r="T147" i="65" s="1"/>
  <c r="J147" i="69"/>
  <c r="H147" i="69" s="1"/>
  <c r="H163" i="41"/>
  <c r="Q163" i="41" s="1"/>
  <c r="H163" i="65"/>
  <c r="T163" i="65" s="1"/>
  <c r="J163" i="69"/>
  <c r="H179" i="41"/>
  <c r="Q179" i="41" s="1"/>
  <c r="H179" i="65"/>
  <c r="T179" i="65" s="1"/>
  <c r="J179" i="69"/>
  <c r="H179" i="69" s="1"/>
  <c r="M179" i="69" s="1"/>
  <c r="H195" i="41"/>
  <c r="Q195" i="41" s="1"/>
  <c r="H195" i="65"/>
  <c r="T195" i="65" s="1"/>
  <c r="H211" i="41"/>
  <c r="Q211" i="41" s="1"/>
  <c r="H211" i="65"/>
  <c r="T211" i="65" s="1"/>
  <c r="H227" i="41"/>
  <c r="Q227" i="41" s="1"/>
  <c r="H227" i="65"/>
  <c r="T227" i="65" s="1"/>
  <c r="H243" i="41"/>
  <c r="Q243" i="41" s="1"/>
  <c r="H243" i="65"/>
  <c r="T243" i="65" s="1"/>
  <c r="H259" i="41"/>
  <c r="Q259" i="41" s="1"/>
  <c r="H259" i="65"/>
  <c r="T259" i="65" s="1"/>
  <c r="J259" i="69"/>
  <c r="H33" i="38"/>
  <c r="Q33" i="38" s="1"/>
  <c r="H33" i="61"/>
  <c r="H49" i="38"/>
  <c r="Q49" i="38" s="1"/>
  <c r="H49" i="61"/>
  <c r="H65" i="38"/>
  <c r="Q65" i="38" s="1"/>
  <c r="H65" i="61"/>
  <c r="H109" i="61"/>
  <c r="T109" i="61" s="1"/>
  <c r="H109" i="38"/>
  <c r="Q109" i="38" s="1"/>
  <c r="J169" i="69"/>
  <c r="H169" i="38"/>
  <c r="Q169" i="38" s="1"/>
  <c r="H169" i="61"/>
  <c r="T169" i="61" s="1"/>
  <c r="H217" i="38"/>
  <c r="Q217" i="38" s="1"/>
  <c r="H217" i="61"/>
  <c r="T217" i="61" s="1"/>
  <c r="L173" i="48"/>
  <c r="L174" i="48" s="1"/>
  <c r="L173" i="50"/>
  <c r="L174" i="50" s="1"/>
  <c r="K265" i="61"/>
  <c r="K266" i="61" s="1"/>
  <c r="M113" i="69" l="1"/>
  <c r="M216" i="69"/>
  <c r="M263" i="69"/>
  <c r="M42" i="69"/>
  <c r="N42" i="69" s="1"/>
  <c r="M184" i="69"/>
  <c r="O184" i="69" s="1"/>
  <c r="M110" i="69"/>
  <c r="O110" i="69" s="1"/>
  <c r="M236" i="69"/>
  <c r="N236" i="69" s="1"/>
  <c r="M161" i="69"/>
  <c r="N161" i="69" s="1"/>
  <c r="M73" i="69"/>
  <c r="O73" i="69" s="1"/>
  <c r="H46" i="69"/>
  <c r="H46" i="68" s="1"/>
  <c r="T46" i="68" s="1"/>
  <c r="M27" i="69"/>
  <c r="O27" i="69" s="1"/>
  <c r="M142" i="69"/>
  <c r="N142" i="69" s="1"/>
  <c r="M78" i="69"/>
  <c r="N78" i="69" s="1"/>
  <c r="H83" i="69"/>
  <c r="M83" i="69" s="1"/>
  <c r="M147" i="69"/>
  <c r="H224" i="69"/>
  <c r="M224" i="69" s="1"/>
  <c r="M32" i="69"/>
  <c r="N32" i="69" s="1"/>
  <c r="M43" i="69"/>
  <c r="O43" i="69" s="1"/>
  <c r="N110" i="69"/>
  <c r="N79" i="69"/>
  <c r="O79" i="69"/>
  <c r="M229" i="69"/>
  <c r="H229" i="68"/>
  <c r="T229" i="68" s="1"/>
  <c r="H229" i="36"/>
  <c r="Q229" i="36" s="1"/>
  <c r="H175" i="68"/>
  <c r="T175" i="68" s="1"/>
  <c r="H175" i="36"/>
  <c r="Q175" i="36" s="1"/>
  <c r="M175" i="69"/>
  <c r="M149" i="69"/>
  <c r="H149" i="68"/>
  <c r="T149" i="68" s="1"/>
  <c r="H149" i="36"/>
  <c r="Q149" i="36" s="1"/>
  <c r="H91" i="68"/>
  <c r="T91" i="68" s="1"/>
  <c r="H91" i="36"/>
  <c r="Q91" i="36" s="1"/>
  <c r="M201" i="69"/>
  <c r="H201" i="36"/>
  <c r="Q201" i="36" s="1"/>
  <c r="H201" i="68"/>
  <c r="T201" i="68" s="1"/>
  <c r="H114" i="36"/>
  <c r="Q114" i="36" s="1"/>
  <c r="H114" i="68"/>
  <c r="T114" i="68" s="1"/>
  <c r="H115" i="68"/>
  <c r="T115" i="68" s="1"/>
  <c r="H115" i="36"/>
  <c r="Q115" i="36" s="1"/>
  <c r="N181" i="69"/>
  <c r="H181" i="68"/>
  <c r="T181" i="68" s="1"/>
  <c r="H181" i="36"/>
  <c r="R181" i="36" s="1"/>
  <c r="H39" i="36"/>
  <c r="Q39" i="36" s="1"/>
  <c r="H39" i="68"/>
  <c r="T39" i="68" s="1"/>
  <c r="H146" i="36"/>
  <c r="Q146" i="36" s="1"/>
  <c r="H146" i="68"/>
  <c r="T146" i="68" s="1"/>
  <c r="H74" i="36"/>
  <c r="Q74" i="36" s="1"/>
  <c r="H74" i="68"/>
  <c r="T74" i="68" s="1"/>
  <c r="M131" i="69"/>
  <c r="H131" i="68"/>
  <c r="T131" i="68" s="1"/>
  <c r="H131" i="36"/>
  <c r="Q131" i="36" s="1"/>
  <c r="H67" i="68"/>
  <c r="T67" i="68" s="1"/>
  <c r="H67" i="36"/>
  <c r="Q67" i="36" s="1"/>
  <c r="N63" i="69"/>
  <c r="O63" i="69"/>
  <c r="M261" i="69"/>
  <c r="H261" i="68"/>
  <c r="T261" i="68" s="1"/>
  <c r="H261" i="36"/>
  <c r="Q261" i="36" s="1"/>
  <c r="N232" i="69"/>
  <c r="O232" i="69"/>
  <c r="M225" i="69"/>
  <c r="H225" i="68"/>
  <c r="H225" i="36"/>
  <c r="Q225" i="36" s="1"/>
  <c r="M178" i="69"/>
  <c r="H178" i="68"/>
  <c r="T178" i="68" s="1"/>
  <c r="H178" i="36"/>
  <c r="Q178" i="36" s="1"/>
  <c r="O143" i="69"/>
  <c r="N143" i="69"/>
  <c r="H204" i="36"/>
  <c r="Q204" i="36" s="1"/>
  <c r="H204" i="68"/>
  <c r="T204" i="68" s="1"/>
  <c r="H123" i="68"/>
  <c r="T123" i="68" s="1"/>
  <c r="H123" i="36"/>
  <c r="Q123" i="36" s="1"/>
  <c r="O32" i="69"/>
  <c r="N43" i="69"/>
  <c r="U217" i="61"/>
  <c r="V217" i="61"/>
  <c r="W217" i="61"/>
  <c r="H169" i="39"/>
  <c r="Q169" i="39" s="1"/>
  <c r="H169" i="70"/>
  <c r="T169" i="70" s="1"/>
  <c r="S259" i="41"/>
  <c r="R259" i="41"/>
  <c r="S195" i="41"/>
  <c r="R195" i="41"/>
  <c r="U99" i="65"/>
  <c r="V99" i="65"/>
  <c r="W99" i="65"/>
  <c r="H236" i="36"/>
  <c r="Q236" i="36" s="1"/>
  <c r="H236" i="68"/>
  <c r="T236" i="68" s="1"/>
  <c r="S48" i="40"/>
  <c r="R48" i="40"/>
  <c r="V164" i="61"/>
  <c r="U164" i="61"/>
  <c r="W164" i="61"/>
  <c r="U36" i="61"/>
  <c r="V36" i="61"/>
  <c r="W36" i="61"/>
  <c r="R214" i="41"/>
  <c r="S214" i="41"/>
  <c r="H123" i="50"/>
  <c r="T123" i="50" s="1"/>
  <c r="T198" i="65"/>
  <c r="S217" i="40"/>
  <c r="R217" i="40"/>
  <c r="M197" i="69"/>
  <c r="H197" i="36"/>
  <c r="Q197" i="36" s="1"/>
  <c r="H197" i="68"/>
  <c r="T197" i="68" s="1"/>
  <c r="H157" i="68"/>
  <c r="T157" i="68" s="1"/>
  <c r="H157" i="36"/>
  <c r="Q157" i="36" s="1"/>
  <c r="R77" i="40"/>
  <c r="S77" i="40"/>
  <c r="S196" i="40"/>
  <c r="R196" i="40"/>
  <c r="S235" i="40"/>
  <c r="R235" i="40"/>
  <c r="R203" i="40"/>
  <c r="S203" i="40"/>
  <c r="H171" i="36"/>
  <c r="Q171" i="36" s="1"/>
  <c r="H171" i="68"/>
  <c r="T171" i="68" s="1"/>
  <c r="W79" i="67"/>
  <c r="V79" i="67"/>
  <c r="U79" i="67"/>
  <c r="R247" i="38"/>
  <c r="S247" i="38"/>
  <c r="V139" i="61"/>
  <c r="U139" i="61"/>
  <c r="W139" i="61"/>
  <c r="H69" i="47"/>
  <c r="T69" i="47" s="1"/>
  <c r="T103" i="61"/>
  <c r="S229" i="41"/>
  <c r="R229" i="41"/>
  <c r="H165" i="39"/>
  <c r="Q165" i="39" s="1"/>
  <c r="H165" i="70"/>
  <c r="T165" i="70" s="1"/>
  <c r="H69" i="39"/>
  <c r="Q69" i="39" s="1"/>
  <c r="H69" i="70"/>
  <c r="T69" i="70" s="1"/>
  <c r="H53" i="39"/>
  <c r="Q53" i="39" s="1"/>
  <c r="H53" i="70"/>
  <c r="T53" i="70" s="1"/>
  <c r="R213" i="38"/>
  <c r="S213" i="38"/>
  <c r="S192" i="40"/>
  <c r="R192" i="40"/>
  <c r="V250" i="61"/>
  <c r="U250" i="61"/>
  <c r="W250" i="61"/>
  <c r="W224" i="65"/>
  <c r="U224" i="65"/>
  <c r="V224" i="65"/>
  <c r="R176" i="41"/>
  <c r="S176" i="41"/>
  <c r="W88" i="65"/>
  <c r="U88" i="65"/>
  <c r="V88" i="65"/>
  <c r="R44" i="41"/>
  <c r="S44" i="41"/>
  <c r="R29" i="40"/>
  <c r="S29" i="40"/>
  <c r="S24" i="38"/>
  <c r="R24" i="38"/>
  <c r="R106" i="41"/>
  <c r="S106" i="41"/>
  <c r="W73" i="61"/>
  <c r="V73" i="61"/>
  <c r="U73" i="61"/>
  <c r="V203" i="61"/>
  <c r="W203" i="61"/>
  <c r="U203" i="61"/>
  <c r="H185" i="39"/>
  <c r="Q185" i="39" s="1"/>
  <c r="H185" i="70"/>
  <c r="T185" i="70" s="1"/>
  <c r="H153" i="70"/>
  <c r="T153" i="70" s="1"/>
  <c r="H153" i="39"/>
  <c r="Q153" i="39" s="1"/>
  <c r="R245" i="40"/>
  <c r="S245" i="40"/>
  <c r="H73" i="68"/>
  <c r="T73" i="68" s="1"/>
  <c r="H73" i="36"/>
  <c r="Q73" i="36" s="1"/>
  <c r="S144" i="40"/>
  <c r="R144" i="40"/>
  <c r="W66" i="67"/>
  <c r="U66" i="67"/>
  <c r="V66" i="67"/>
  <c r="S186" i="38"/>
  <c r="R186" i="38"/>
  <c r="S34" i="38"/>
  <c r="R34" i="38"/>
  <c r="U61" i="61"/>
  <c r="V61" i="61"/>
  <c r="W61" i="61"/>
  <c r="S255" i="41"/>
  <c r="R255" i="41"/>
  <c r="S207" i="41"/>
  <c r="R207" i="41"/>
  <c r="S143" i="41"/>
  <c r="R143" i="41"/>
  <c r="S95" i="41"/>
  <c r="R95" i="41"/>
  <c r="O31" i="69"/>
  <c r="N31" i="69"/>
  <c r="R93" i="40"/>
  <c r="S93" i="40"/>
  <c r="H33" i="68"/>
  <c r="H33" i="36"/>
  <c r="Q33" i="36" s="1"/>
  <c r="U60" i="67"/>
  <c r="W60" i="67"/>
  <c r="V60" i="67"/>
  <c r="S208" i="38"/>
  <c r="R208" i="38"/>
  <c r="R112" i="38"/>
  <c r="S112" i="38"/>
  <c r="W162" i="65"/>
  <c r="V162" i="65"/>
  <c r="U162" i="65"/>
  <c r="W98" i="65"/>
  <c r="U98" i="65"/>
  <c r="V98" i="65"/>
  <c r="W50" i="65"/>
  <c r="V50" i="65"/>
  <c r="U50" i="65"/>
  <c r="V149" i="61"/>
  <c r="W149" i="61"/>
  <c r="U149" i="61"/>
  <c r="W135" i="67"/>
  <c r="U135" i="67"/>
  <c r="V135" i="67"/>
  <c r="H111" i="36"/>
  <c r="Q111" i="36" s="1"/>
  <c r="H111" i="68"/>
  <c r="T111" i="68" s="1"/>
  <c r="S95" i="40"/>
  <c r="R95" i="40"/>
  <c r="R175" i="38"/>
  <c r="S175" i="38"/>
  <c r="V47" i="61"/>
  <c r="W47" i="61"/>
  <c r="U47" i="61"/>
  <c r="V193" i="65"/>
  <c r="U193" i="65"/>
  <c r="W193" i="65"/>
  <c r="N129" i="69"/>
  <c r="O129" i="69"/>
  <c r="H81" i="39"/>
  <c r="Q81" i="39" s="1"/>
  <c r="H81" i="70"/>
  <c r="T81" i="70" s="1"/>
  <c r="H33" i="70"/>
  <c r="H33" i="39"/>
  <c r="Q33" i="39" s="1"/>
  <c r="M213" i="69"/>
  <c r="H213" i="36"/>
  <c r="Q213" i="36" s="1"/>
  <c r="H213" i="68"/>
  <c r="T213" i="68" s="1"/>
  <c r="U81" i="67"/>
  <c r="V81" i="67"/>
  <c r="W81" i="67"/>
  <c r="W252" i="67"/>
  <c r="V252" i="67"/>
  <c r="U252" i="67"/>
  <c r="V222" i="67"/>
  <c r="W222" i="67"/>
  <c r="U222" i="67"/>
  <c r="S182" i="40"/>
  <c r="R182" i="40"/>
  <c r="R150" i="40"/>
  <c r="S150" i="40"/>
  <c r="S110" i="40"/>
  <c r="R110" i="40"/>
  <c r="S38" i="40"/>
  <c r="R38" i="40"/>
  <c r="S222" i="38"/>
  <c r="R222" i="38"/>
  <c r="S174" i="38"/>
  <c r="R174" i="38"/>
  <c r="S126" i="38"/>
  <c r="R126" i="38"/>
  <c r="S62" i="38"/>
  <c r="R62" i="38"/>
  <c r="W188" i="65"/>
  <c r="V188" i="65"/>
  <c r="U188" i="65"/>
  <c r="W100" i="65"/>
  <c r="U100" i="65"/>
  <c r="V100" i="65"/>
  <c r="W56" i="65"/>
  <c r="V56" i="65"/>
  <c r="U56" i="65"/>
  <c r="H33" i="50"/>
  <c r="T33" i="50" s="1"/>
  <c r="T40" i="65"/>
  <c r="S69" i="38"/>
  <c r="R69" i="38"/>
  <c r="R71" i="41"/>
  <c r="S71" i="41"/>
  <c r="M37" i="69"/>
  <c r="H37" i="36"/>
  <c r="Q37" i="36" s="1"/>
  <c r="H37" i="68"/>
  <c r="T37" i="68" s="1"/>
  <c r="S72" i="38"/>
  <c r="R72" i="38"/>
  <c r="H138" i="69"/>
  <c r="H138" i="70"/>
  <c r="T138" i="70" s="1"/>
  <c r="H138" i="39"/>
  <c r="Q138" i="39" s="1"/>
  <c r="W47" i="67"/>
  <c r="V47" i="67"/>
  <c r="U47" i="67"/>
  <c r="V169" i="65"/>
  <c r="U169" i="65"/>
  <c r="W169" i="65"/>
  <c r="S25" i="41"/>
  <c r="R25" i="41"/>
  <c r="R178" i="40"/>
  <c r="S178" i="40"/>
  <c r="S50" i="40"/>
  <c r="R50" i="40"/>
  <c r="S146" i="38"/>
  <c r="R146" i="38"/>
  <c r="S50" i="38"/>
  <c r="R50" i="38"/>
  <c r="H240" i="39"/>
  <c r="Q240" i="39" s="1"/>
  <c r="H240" i="70"/>
  <c r="T240" i="70" s="1"/>
  <c r="H97" i="36"/>
  <c r="Q97" i="36" s="1"/>
  <c r="H97" i="68"/>
  <c r="T97" i="68" s="1"/>
  <c r="R81" i="38"/>
  <c r="S81" i="38"/>
  <c r="H251" i="69"/>
  <c r="M251" i="69" s="1"/>
  <c r="H251" i="70"/>
  <c r="T251" i="70" s="1"/>
  <c r="H251" i="39"/>
  <c r="Q251" i="39" s="1"/>
  <c r="H235" i="69"/>
  <c r="H235" i="70"/>
  <c r="T235" i="70" s="1"/>
  <c r="H235" i="39"/>
  <c r="Q235" i="39" s="1"/>
  <c r="H203" i="69"/>
  <c r="H203" i="70"/>
  <c r="T203" i="70" s="1"/>
  <c r="H203" i="39"/>
  <c r="Q203" i="39" s="1"/>
  <c r="H187" i="69"/>
  <c r="M187" i="69" s="1"/>
  <c r="H187" i="39"/>
  <c r="Q187" i="39" s="1"/>
  <c r="H187" i="70"/>
  <c r="T187" i="70" s="1"/>
  <c r="H155" i="39"/>
  <c r="Q155" i="39" s="1"/>
  <c r="H155" i="70"/>
  <c r="T155" i="70" s="1"/>
  <c r="S107" i="41"/>
  <c r="R107" i="41"/>
  <c r="R27" i="41"/>
  <c r="S27" i="41"/>
  <c r="R72" i="40"/>
  <c r="S72" i="40"/>
  <c r="S220" i="38"/>
  <c r="R220" i="38"/>
  <c r="S124" i="38"/>
  <c r="R124" i="38"/>
  <c r="R254" i="41"/>
  <c r="S254" i="41"/>
  <c r="U206" i="65"/>
  <c r="V206" i="65"/>
  <c r="W206" i="65"/>
  <c r="R142" i="41"/>
  <c r="S142" i="41"/>
  <c r="W94" i="65"/>
  <c r="U94" i="65"/>
  <c r="V94" i="65"/>
  <c r="R46" i="41"/>
  <c r="S46" i="41"/>
  <c r="W169" i="67"/>
  <c r="V169" i="67"/>
  <c r="U169" i="67"/>
  <c r="M105" i="69"/>
  <c r="H105" i="68"/>
  <c r="T105" i="68" s="1"/>
  <c r="H105" i="36"/>
  <c r="Q105" i="36" s="1"/>
  <c r="R216" i="40"/>
  <c r="S216" i="40"/>
  <c r="U231" i="67"/>
  <c r="W231" i="67"/>
  <c r="V231" i="67"/>
  <c r="S183" i="40"/>
  <c r="R183" i="40"/>
  <c r="W75" i="67"/>
  <c r="V75" i="67"/>
  <c r="U75" i="67"/>
  <c r="R251" i="38"/>
  <c r="S251" i="38"/>
  <c r="H243" i="69"/>
  <c r="H243" i="70"/>
  <c r="T243" i="70" s="1"/>
  <c r="H243" i="39"/>
  <c r="Q243" i="39" s="1"/>
  <c r="V99" i="61"/>
  <c r="U99" i="61"/>
  <c r="W99" i="61"/>
  <c r="R253" i="41"/>
  <c r="S253" i="41"/>
  <c r="S157" i="41"/>
  <c r="R157" i="41"/>
  <c r="S93" i="41"/>
  <c r="R93" i="41"/>
  <c r="O29" i="69"/>
  <c r="N29" i="69"/>
  <c r="V57" i="67"/>
  <c r="U57" i="67"/>
  <c r="W57" i="67"/>
  <c r="H129" i="48"/>
  <c r="T129" i="48" s="1"/>
  <c r="T208" i="67"/>
  <c r="W260" i="65"/>
  <c r="V260" i="65"/>
  <c r="U260" i="65"/>
  <c r="O216" i="69"/>
  <c r="N216" i="69"/>
  <c r="K173" i="34"/>
  <c r="K174" i="34" s="1"/>
  <c r="U121" i="61"/>
  <c r="V121" i="61"/>
  <c r="W121" i="61"/>
  <c r="N119" i="69"/>
  <c r="O119" i="69"/>
  <c r="N55" i="69"/>
  <c r="O55" i="69"/>
  <c r="M249" i="69"/>
  <c r="H249" i="68"/>
  <c r="T249" i="68" s="1"/>
  <c r="H249" i="36"/>
  <c r="Q249" i="36" s="1"/>
  <c r="U52" i="67"/>
  <c r="W52" i="67"/>
  <c r="V52" i="67"/>
  <c r="W104" i="61"/>
  <c r="V104" i="61"/>
  <c r="U104" i="61"/>
  <c r="R61" i="40"/>
  <c r="S61" i="40"/>
  <c r="H93" i="47"/>
  <c r="T93" i="47" s="1"/>
  <c r="T129" i="61"/>
  <c r="S231" i="38"/>
  <c r="R231" i="38"/>
  <c r="S137" i="41"/>
  <c r="R137" i="41"/>
  <c r="U101" i="67"/>
  <c r="V101" i="67"/>
  <c r="W101" i="67"/>
  <c r="V234" i="67"/>
  <c r="W234" i="67"/>
  <c r="U234" i="67"/>
  <c r="M194" i="69"/>
  <c r="H194" i="36"/>
  <c r="Q194" i="36" s="1"/>
  <c r="H194" i="68"/>
  <c r="T194" i="68" s="1"/>
  <c r="W82" i="67"/>
  <c r="U82" i="67"/>
  <c r="V82" i="67"/>
  <c r="U194" i="61"/>
  <c r="W194" i="61"/>
  <c r="V194" i="61"/>
  <c r="U106" i="61"/>
  <c r="V106" i="61"/>
  <c r="W106" i="61"/>
  <c r="H45" i="47"/>
  <c r="T45" i="47" s="1"/>
  <c r="T58" i="61"/>
  <c r="U212" i="65"/>
  <c r="W212" i="65"/>
  <c r="V212" i="65"/>
  <c r="V116" i="65"/>
  <c r="U116" i="65"/>
  <c r="W116" i="65"/>
  <c r="H76" i="69"/>
  <c r="H76" i="70"/>
  <c r="T76" i="70" s="1"/>
  <c r="H76" i="39"/>
  <c r="Q76" i="39" s="1"/>
  <c r="R109" i="38"/>
  <c r="S109" i="38"/>
  <c r="M243" i="69"/>
  <c r="O179" i="69"/>
  <c r="N179" i="69"/>
  <c r="H147" i="70"/>
  <c r="T147" i="70" s="1"/>
  <c r="H147" i="39"/>
  <c r="Q147" i="39" s="1"/>
  <c r="V115" i="65"/>
  <c r="U115" i="65"/>
  <c r="W115" i="65"/>
  <c r="S83" i="41"/>
  <c r="R83" i="41"/>
  <c r="V51" i="65"/>
  <c r="U51" i="65"/>
  <c r="W51" i="65"/>
  <c r="R96" i="40"/>
  <c r="S96" i="40"/>
  <c r="S260" i="38"/>
  <c r="R260" i="38"/>
  <c r="S196" i="38"/>
  <c r="R196" i="38"/>
  <c r="R132" i="38"/>
  <c r="S132" i="38"/>
  <c r="S68" i="38"/>
  <c r="R68" i="38"/>
  <c r="H182" i="39"/>
  <c r="Q182" i="39" s="1"/>
  <c r="H182" i="70"/>
  <c r="T182" i="70" s="1"/>
  <c r="H166" i="69"/>
  <c r="H166" i="39"/>
  <c r="Q166" i="39" s="1"/>
  <c r="H166" i="70"/>
  <c r="T166" i="70" s="1"/>
  <c r="H150" i="69"/>
  <c r="H150" i="39"/>
  <c r="Q150" i="39" s="1"/>
  <c r="H150" i="70"/>
  <c r="T150" i="70" s="1"/>
  <c r="H134" i="69"/>
  <c r="H134" i="70"/>
  <c r="T134" i="70" s="1"/>
  <c r="H134" i="39"/>
  <c r="Q134" i="39" s="1"/>
  <c r="H118" i="69"/>
  <c r="H118" i="39"/>
  <c r="Q118" i="39" s="1"/>
  <c r="H118" i="70"/>
  <c r="T118" i="70" s="1"/>
  <c r="H102" i="69"/>
  <c r="H102" i="70"/>
  <c r="T102" i="70" s="1"/>
  <c r="H102" i="39"/>
  <c r="Q102" i="39" s="1"/>
  <c r="R38" i="41"/>
  <c r="S38" i="41"/>
  <c r="S241" i="40"/>
  <c r="R241" i="40"/>
  <c r="M217" i="69"/>
  <c r="H217" i="36"/>
  <c r="Q217" i="36" s="1"/>
  <c r="H217" i="68"/>
  <c r="T217" i="68" s="1"/>
  <c r="M177" i="69"/>
  <c r="H177" i="36"/>
  <c r="Q177" i="36" s="1"/>
  <c r="H177" i="68"/>
  <c r="T177" i="68" s="1"/>
  <c r="H133" i="68"/>
  <c r="T133" i="68" s="1"/>
  <c r="H133" i="36"/>
  <c r="Q133" i="36" s="1"/>
  <c r="W205" i="61"/>
  <c r="U205" i="61"/>
  <c r="V205" i="61"/>
  <c r="W196" i="67"/>
  <c r="V196" i="67"/>
  <c r="U196" i="67"/>
  <c r="W259" i="67"/>
  <c r="U259" i="67"/>
  <c r="V259" i="67"/>
  <c r="W243" i="67"/>
  <c r="V243" i="67"/>
  <c r="U243" i="67"/>
  <c r="W227" i="67"/>
  <c r="V227" i="67"/>
  <c r="U227" i="67"/>
  <c r="W211" i="67"/>
  <c r="U211" i="67"/>
  <c r="V211" i="67"/>
  <c r="W195" i="67"/>
  <c r="U195" i="67"/>
  <c r="V195" i="67"/>
  <c r="H179" i="36"/>
  <c r="Q179" i="36" s="1"/>
  <c r="H179" i="68"/>
  <c r="T179" i="68" s="1"/>
  <c r="S171" i="40"/>
  <c r="R171" i="40"/>
  <c r="H155" i="69"/>
  <c r="M155" i="69" s="1"/>
  <c r="W147" i="67"/>
  <c r="U147" i="67"/>
  <c r="V147" i="67"/>
  <c r="S87" i="40"/>
  <c r="R87" i="40"/>
  <c r="M71" i="69"/>
  <c r="H71" i="36"/>
  <c r="Q71" i="36" s="1"/>
  <c r="H71" i="68"/>
  <c r="T71" i="68" s="1"/>
  <c r="H51" i="48"/>
  <c r="T51" i="48" s="1"/>
  <c r="T63" i="67"/>
  <c r="R43" i="40"/>
  <c r="S43" i="40"/>
  <c r="R27" i="40"/>
  <c r="S27" i="40"/>
  <c r="V255" i="61"/>
  <c r="W255" i="61"/>
  <c r="U255" i="61"/>
  <c r="S239" i="38"/>
  <c r="R239" i="38"/>
  <c r="U211" i="61"/>
  <c r="V211" i="61"/>
  <c r="W211" i="61"/>
  <c r="S167" i="38"/>
  <c r="R167" i="38"/>
  <c r="R139" i="38"/>
  <c r="S139" i="38"/>
  <c r="R103" i="38"/>
  <c r="S103" i="38"/>
  <c r="R83" i="38"/>
  <c r="S83" i="38"/>
  <c r="V51" i="61"/>
  <c r="W51" i="61"/>
  <c r="U51" i="61"/>
  <c r="W261" i="65"/>
  <c r="V261" i="65"/>
  <c r="U261" i="65"/>
  <c r="H159" i="50"/>
  <c r="T159" i="50" s="1"/>
  <c r="T245" i="65"/>
  <c r="W229" i="65"/>
  <c r="V229" i="65"/>
  <c r="U229" i="65"/>
  <c r="H197" i="39"/>
  <c r="Q197" i="39" s="1"/>
  <c r="H197" i="70"/>
  <c r="T197" i="70" s="1"/>
  <c r="W181" i="65"/>
  <c r="U181" i="65"/>
  <c r="V181" i="65"/>
  <c r="V165" i="65"/>
  <c r="U165" i="65"/>
  <c r="W165" i="65"/>
  <c r="M133" i="69"/>
  <c r="H117" i="39"/>
  <c r="Q117" i="39" s="1"/>
  <c r="H117" i="70"/>
  <c r="T117" i="70" s="1"/>
  <c r="H101" i="39"/>
  <c r="Q101" i="39" s="1"/>
  <c r="H101" i="70"/>
  <c r="T101" i="70" s="1"/>
  <c r="U85" i="65"/>
  <c r="V85" i="65"/>
  <c r="W85" i="65"/>
  <c r="V69" i="65"/>
  <c r="W69" i="65"/>
  <c r="U69" i="65"/>
  <c r="W53" i="65"/>
  <c r="U53" i="65"/>
  <c r="V53" i="65"/>
  <c r="S37" i="41"/>
  <c r="R37" i="41"/>
  <c r="M41" i="69"/>
  <c r="H41" i="68"/>
  <c r="T41" i="68" s="1"/>
  <c r="H41" i="36"/>
  <c r="Q41" i="36" s="1"/>
  <c r="H117" i="47"/>
  <c r="T117" i="47" s="1"/>
  <c r="T173" i="61"/>
  <c r="H125" i="39"/>
  <c r="Q125" i="39" s="1"/>
  <c r="H125" i="70"/>
  <c r="T125" i="70" s="1"/>
  <c r="W260" i="67"/>
  <c r="V260" i="67"/>
  <c r="U260" i="67"/>
  <c r="S224" i="40"/>
  <c r="R224" i="40"/>
  <c r="H160" i="36"/>
  <c r="Q160" i="36" s="1"/>
  <c r="H160" i="68"/>
  <c r="U132" i="67"/>
  <c r="W132" i="67"/>
  <c r="V132" i="67"/>
  <c r="S250" i="40"/>
  <c r="R250" i="40"/>
  <c r="R250" i="38"/>
  <c r="S250" i="38"/>
  <c r="S252" i="41"/>
  <c r="R252" i="41"/>
  <c r="R236" i="41"/>
  <c r="S236" i="41"/>
  <c r="R224" i="41"/>
  <c r="S224" i="41"/>
  <c r="H129" i="50"/>
  <c r="T129" i="50" s="1"/>
  <c r="T208" i="65"/>
  <c r="M160" i="69"/>
  <c r="W39" i="65"/>
  <c r="V39" i="65"/>
  <c r="U39" i="65"/>
  <c r="H113" i="36"/>
  <c r="Q113" i="36" s="1"/>
  <c r="H113" i="68"/>
  <c r="T113" i="68" s="1"/>
  <c r="S116" i="40"/>
  <c r="R116" i="40"/>
  <c r="U36" i="67"/>
  <c r="W36" i="67"/>
  <c r="V36" i="67"/>
  <c r="S184" i="38"/>
  <c r="R184" i="38"/>
  <c r="S88" i="38"/>
  <c r="R88" i="38"/>
  <c r="R229" i="38"/>
  <c r="S229" i="38"/>
  <c r="W172" i="67"/>
  <c r="V172" i="67"/>
  <c r="U172" i="67"/>
  <c r="W139" i="67"/>
  <c r="U139" i="67"/>
  <c r="V139" i="67"/>
  <c r="M107" i="69"/>
  <c r="H107" i="68"/>
  <c r="T107" i="68" s="1"/>
  <c r="H107" i="36"/>
  <c r="Q107" i="36" s="1"/>
  <c r="S203" i="38"/>
  <c r="R203" i="38"/>
  <c r="S143" i="38"/>
  <c r="R143" i="38"/>
  <c r="R87" i="38"/>
  <c r="S87" i="38"/>
  <c r="H233" i="69"/>
  <c r="H233" i="39"/>
  <c r="Q233" i="39" s="1"/>
  <c r="H233" i="70"/>
  <c r="T233" i="70" s="1"/>
  <c r="W185" i="65"/>
  <c r="V185" i="65"/>
  <c r="U185" i="65"/>
  <c r="U153" i="65"/>
  <c r="V153" i="65"/>
  <c r="W153" i="65"/>
  <c r="R105" i="41"/>
  <c r="S105" i="41"/>
  <c r="S57" i="41"/>
  <c r="R57" i="41"/>
  <c r="H117" i="48"/>
  <c r="T117" i="48" s="1"/>
  <c r="T173" i="67"/>
  <c r="U73" i="67"/>
  <c r="W73" i="67"/>
  <c r="V73" i="67"/>
  <c r="H221" i="70"/>
  <c r="T221" i="70" s="1"/>
  <c r="H221" i="39"/>
  <c r="Q221" i="39" s="1"/>
  <c r="U89" i="61"/>
  <c r="V89" i="61"/>
  <c r="W89" i="61"/>
  <c r="W232" i="67"/>
  <c r="U232" i="67"/>
  <c r="V232" i="67"/>
  <c r="R226" i="40"/>
  <c r="S226" i="40"/>
  <c r="V186" i="67"/>
  <c r="W186" i="67"/>
  <c r="U186" i="67"/>
  <c r="V138" i="67"/>
  <c r="W138" i="67"/>
  <c r="U138" i="67"/>
  <c r="R66" i="40"/>
  <c r="S66" i="40"/>
  <c r="V210" i="61"/>
  <c r="U210" i="61"/>
  <c r="W210" i="61"/>
  <c r="W162" i="61"/>
  <c r="U162" i="61"/>
  <c r="V162" i="61"/>
  <c r="U114" i="61"/>
  <c r="V114" i="61"/>
  <c r="W114" i="61"/>
  <c r="U66" i="61"/>
  <c r="W66" i="61"/>
  <c r="V66" i="61"/>
  <c r="H228" i="70"/>
  <c r="T228" i="70" s="1"/>
  <c r="H228" i="39"/>
  <c r="Q228" i="39" s="1"/>
  <c r="H180" i="69"/>
  <c r="H180" i="70"/>
  <c r="T180" i="70" s="1"/>
  <c r="H180" i="39"/>
  <c r="Q180" i="39" s="1"/>
  <c r="H132" i="69"/>
  <c r="H132" i="39"/>
  <c r="Q132" i="39" s="1"/>
  <c r="H132" i="70"/>
  <c r="T132" i="70" s="1"/>
  <c r="H92" i="69"/>
  <c r="H92" i="39"/>
  <c r="Q92" i="39" s="1"/>
  <c r="H92" i="70"/>
  <c r="T92" i="70" s="1"/>
  <c r="H48" i="69"/>
  <c r="H48" i="39"/>
  <c r="Q48" i="39" s="1"/>
  <c r="H48" i="70"/>
  <c r="T48" i="70" s="1"/>
  <c r="W97" i="61"/>
  <c r="U97" i="61"/>
  <c r="V97" i="61"/>
  <c r="V45" i="61"/>
  <c r="W45" i="61"/>
  <c r="U45" i="61"/>
  <c r="M111" i="69"/>
  <c r="H47" i="39"/>
  <c r="Q47" i="39" s="1"/>
  <c r="H47" i="70"/>
  <c r="T47" i="70" s="1"/>
  <c r="S31" i="41"/>
  <c r="R31" i="41"/>
  <c r="U261" i="67"/>
  <c r="W261" i="67"/>
  <c r="V261" i="67"/>
  <c r="R237" i="40"/>
  <c r="S237" i="40"/>
  <c r="V153" i="67"/>
  <c r="U153" i="67"/>
  <c r="W153" i="67"/>
  <c r="R125" i="40"/>
  <c r="S125" i="40"/>
  <c r="H39" i="48"/>
  <c r="T39" i="48" s="1"/>
  <c r="T49" i="67"/>
  <c r="H27" i="48"/>
  <c r="T27" i="48" s="1"/>
  <c r="T33" i="67"/>
  <c r="R225" i="38"/>
  <c r="S225" i="38"/>
  <c r="R136" i="40"/>
  <c r="S136" i="40"/>
  <c r="S92" i="40"/>
  <c r="R92" i="40"/>
  <c r="R60" i="40"/>
  <c r="S60" i="40"/>
  <c r="R28" i="40"/>
  <c r="S28" i="40"/>
  <c r="V240" i="61"/>
  <c r="U240" i="61"/>
  <c r="W240" i="61"/>
  <c r="H129" i="47"/>
  <c r="T129" i="47" s="1"/>
  <c r="T208" i="61"/>
  <c r="V176" i="61"/>
  <c r="U176" i="61"/>
  <c r="W176" i="61"/>
  <c r="S144" i="38"/>
  <c r="R144" i="38"/>
  <c r="V112" i="61"/>
  <c r="W112" i="61"/>
  <c r="U112" i="61"/>
  <c r="W80" i="61"/>
  <c r="U80" i="61"/>
  <c r="V80" i="61"/>
  <c r="R48" i="38"/>
  <c r="S48" i="38"/>
  <c r="H258" i="69"/>
  <c r="H258" i="70"/>
  <c r="T258" i="70" s="1"/>
  <c r="H258" i="39"/>
  <c r="Q258" i="39" s="1"/>
  <c r="H242" i="69"/>
  <c r="H242" i="70"/>
  <c r="T242" i="70" s="1"/>
  <c r="H242" i="39"/>
  <c r="Q242" i="39" s="1"/>
  <c r="H226" i="69"/>
  <c r="H226" i="70"/>
  <c r="H226" i="39"/>
  <c r="Q226" i="39" s="1"/>
  <c r="H210" i="69"/>
  <c r="H210" i="70"/>
  <c r="T210" i="70" s="1"/>
  <c r="H210" i="39"/>
  <c r="Q210" i="39" s="1"/>
  <c r="H194" i="39"/>
  <c r="Q194" i="39" s="1"/>
  <c r="H194" i="70"/>
  <c r="T194" i="70" s="1"/>
  <c r="R178" i="41"/>
  <c r="S178" i="41"/>
  <c r="R162" i="41"/>
  <c r="S162" i="41"/>
  <c r="R146" i="41"/>
  <c r="S146" i="41"/>
  <c r="R130" i="41"/>
  <c r="S130" i="41"/>
  <c r="R114" i="41"/>
  <c r="S114" i="41"/>
  <c r="R98" i="41"/>
  <c r="S98" i="41"/>
  <c r="R82" i="41"/>
  <c r="S82" i="41"/>
  <c r="R66" i="41"/>
  <c r="S66" i="41"/>
  <c r="R50" i="41"/>
  <c r="S50" i="41"/>
  <c r="R34" i="41"/>
  <c r="S34" i="41"/>
  <c r="S261" i="38"/>
  <c r="R261" i="38"/>
  <c r="H237" i="70"/>
  <c r="T237" i="70" s="1"/>
  <c r="H237" i="39"/>
  <c r="Q237" i="39" s="1"/>
  <c r="R149" i="38"/>
  <c r="S149" i="38"/>
  <c r="H256" i="68"/>
  <c r="T256" i="68" s="1"/>
  <c r="H256" i="36"/>
  <c r="Q256" i="36" s="1"/>
  <c r="W220" i="67"/>
  <c r="V220" i="67"/>
  <c r="U220" i="67"/>
  <c r="S188" i="40"/>
  <c r="R188" i="40"/>
  <c r="W143" i="67"/>
  <c r="U143" i="67"/>
  <c r="V143" i="67"/>
  <c r="S135" i="40"/>
  <c r="R135" i="40"/>
  <c r="H119" i="36"/>
  <c r="Q119" i="36" s="1"/>
  <c r="H119" i="68"/>
  <c r="T119" i="68" s="1"/>
  <c r="W111" i="67"/>
  <c r="V111" i="67"/>
  <c r="U111" i="67"/>
  <c r="H69" i="48"/>
  <c r="T69" i="48" s="1"/>
  <c r="T103" i="67"/>
  <c r="H51" i="69"/>
  <c r="R235" i="38"/>
  <c r="S235" i="38"/>
  <c r="U199" i="61"/>
  <c r="W199" i="61"/>
  <c r="V199" i="61"/>
  <c r="W183" i="61"/>
  <c r="U183" i="61"/>
  <c r="V183" i="61"/>
  <c r="R155" i="38"/>
  <c r="S155" i="38"/>
  <c r="V111" i="61"/>
  <c r="U111" i="61"/>
  <c r="W111" i="61"/>
  <c r="H51" i="47"/>
  <c r="T51" i="47" s="1"/>
  <c r="T63" i="61"/>
  <c r="V31" i="61"/>
  <c r="U31" i="61"/>
  <c r="W31" i="61"/>
  <c r="S257" i="41"/>
  <c r="R257" i="41"/>
  <c r="T225" i="65"/>
  <c r="H141" i="50"/>
  <c r="T141" i="50" s="1"/>
  <c r="W209" i="65"/>
  <c r="V209" i="65"/>
  <c r="U209" i="65"/>
  <c r="S193" i="41"/>
  <c r="R193" i="41"/>
  <c r="H161" i="39"/>
  <c r="Q161" i="39" s="1"/>
  <c r="H161" i="70"/>
  <c r="T161" i="70" s="1"/>
  <c r="H145" i="70"/>
  <c r="T145" i="70" s="1"/>
  <c r="H145" i="39"/>
  <c r="Q145" i="39" s="1"/>
  <c r="H129" i="39"/>
  <c r="Q129" i="39" s="1"/>
  <c r="H129" i="70"/>
  <c r="H113" i="39"/>
  <c r="Q113" i="39" s="1"/>
  <c r="H113" i="70"/>
  <c r="T113" i="70" s="1"/>
  <c r="H97" i="39"/>
  <c r="Q97" i="39" s="1"/>
  <c r="H97" i="70"/>
  <c r="T97" i="70" s="1"/>
  <c r="U81" i="65"/>
  <c r="V81" i="65"/>
  <c r="W81" i="65"/>
  <c r="T65" i="65"/>
  <c r="H57" i="50"/>
  <c r="T57" i="50" s="1"/>
  <c r="H39" i="50"/>
  <c r="T39" i="50" s="1"/>
  <c r="T49" i="65"/>
  <c r="H27" i="50"/>
  <c r="T27" i="50" s="1"/>
  <c r="T33" i="65"/>
  <c r="R257" i="40"/>
  <c r="S257" i="40"/>
  <c r="V213" i="67"/>
  <c r="W213" i="67"/>
  <c r="U213" i="67"/>
  <c r="H185" i="69"/>
  <c r="V141" i="67"/>
  <c r="W141" i="67"/>
  <c r="U141" i="67"/>
  <c r="H117" i="69"/>
  <c r="R81" i="40"/>
  <c r="S81" i="40"/>
  <c r="T21" i="65"/>
  <c r="H265" i="65"/>
  <c r="H266" i="65" s="1"/>
  <c r="V161" i="61"/>
  <c r="W161" i="61"/>
  <c r="U161" i="61"/>
  <c r="R77" i="38"/>
  <c r="S77" i="38"/>
  <c r="R252" i="40"/>
  <c r="S252" i="40"/>
  <c r="H184" i="68"/>
  <c r="T184" i="68" s="1"/>
  <c r="H184" i="36"/>
  <c r="Q184" i="36" s="1"/>
  <c r="S152" i="40"/>
  <c r="R152" i="40"/>
  <c r="R238" i="40"/>
  <c r="S238" i="40"/>
  <c r="R222" i="40"/>
  <c r="S222" i="40"/>
  <c r="V206" i="67"/>
  <c r="U206" i="67"/>
  <c r="W206" i="67"/>
  <c r="S190" i="40"/>
  <c r="R190" i="40"/>
  <c r="V174" i="67"/>
  <c r="W174" i="67"/>
  <c r="U174" i="67"/>
  <c r="V158" i="67"/>
  <c r="W158" i="67"/>
  <c r="U158" i="67"/>
  <c r="H142" i="36"/>
  <c r="Q142" i="36" s="1"/>
  <c r="H142" i="68"/>
  <c r="T142" i="68" s="1"/>
  <c r="S134" i="40"/>
  <c r="R134" i="40"/>
  <c r="S118" i="40"/>
  <c r="R118" i="40"/>
  <c r="V102" i="67"/>
  <c r="U102" i="67"/>
  <c r="W102" i="67"/>
  <c r="V86" i="67"/>
  <c r="W86" i="67"/>
  <c r="U86" i="67"/>
  <c r="R78" i="40"/>
  <c r="S78" i="40"/>
  <c r="R62" i="40"/>
  <c r="S62" i="40"/>
  <c r="U46" i="67"/>
  <c r="W46" i="67"/>
  <c r="V46" i="67"/>
  <c r="U30" i="67"/>
  <c r="V30" i="67"/>
  <c r="W30" i="67"/>
  <c r="H165" i="47"/>
  <c r="T165" i="47" s="1"/>
  <c r="T246" i="61"/>
  <c r="V230" i="61"/>
  <c r="U230" i="61"/>
  <c r="W230" i="61"/>
  <c r="W214" i="61"/>
  <c r="V214" i="61"/>
  <c r="U214" i="61"/>
  <c r="H123" i="47"/>
  <c r="T123" i="47" s="1"/>
  <c r="T198" i="61"/>
  <c r="V182" i="61"/>
  <c r="U182" i="61"/>
  <c r="W182" i="61"/>
  <c r="V166" i="61"/>
  <c r="U166" i="61"/>
  <c r="W166" i="61"/>
  <c r="W150" i="61"/>
  <c r="V150" i="61"/>
  <c r="U150" i="61"/>
  <c r="W134" i="61"/>
  <c r="V134" i="61"/>
  <c r="U134" i="61"/>
  <c r="U118" i="61"/>
  <c r="W118" i="61"/>
  <c r="V118" i="61"/>
  <c r="U102" i="61"/>
  <c r="W102" i="61"/>
  <c r="V102" i="61"/>
  <c r="U86" i="61"/>
  <c r="V86" i="61"/>
  <c r="W86" i="61"/>
  <c r="U70" i="61"/>
  <c r="W70" i="61"/>
  <c r="V70" i="61"/>
  <c r="U54" i="61"/>
  <c r="W54" i="61"/>
  <c r="V54" i="61"/>
  <c r="U38" i="61"/>
  <c r="V38" i="61"/>
  <c r="W38" i="61"/>
  <c r="U22" i="61"/>
  <c r="W22" i="61"/>
  <c r="V22" i="61"/>
  <c r="W248" i="65"/>
  <c r="U248" i="65"/>
  <c r="V248" i="65"/>
  <c r="W220" i="65"/>
  <c r="V220" i="65"/>
  <c r="U220" i="65"/>
  <c r="U204" i="65"/>
  <c r="W204" i="65"/>
  <c r="V204" i="65"/>
  <c r="H188" i="70"/>
  <c r="T188" i="70" s="1"/>
  <c r="H188" i="39"/>
  <c r="Q188" i="39" s="1"/>
  <c r="V172" i="65"/>
  <c r="U172" i="65"/>
  <c r="W172" i="65"/>
  <c r="V156" i="65"/>
  <c r="W156" i="65"/>
  <c r="U156" i="65"/>
  <c r="W140" i="65"/>
  <c r="U140" i="65"/>
  <c r="V140" i="65"/>
  <c r="H81" i="50"/>
  <c r="T81" i="50" s="1"/>
  <c r="T124" i="65"/>
  <c r="H112" i="69"/>
  <c r="H112" i="39"/>
  <c r="Q112" i="39" s="1"/>
  <c r="H112" i="70"/>
  <c r="T112" i="70" s="1"/>
  <c r="R100" i="41"/>
  <c r="S100" i="41"/>
  <c r="R84" i="41"/>
  <c r="S84" i="41"/>
  <c r="S68" i="41"/>
  <c r="R68" i="41"/>
  <c r="R56" i="41"/>
  <c r="S56" i="41"/>
  <c r="R40" i="41"/>
  <c r="S40" i="41"/>
  <c r="W28" i="65"/>
  <c r="V28" i="65"/>
  <c r="U28" i="65"/>
  <c r="V37" i="61"/>
  <c r="U37" i="61"/>
  <c r="W37" i="61"/>
  <c r="V247" i="65"/>
  <c r="W247" i="65"/>
  <c r="U247" i="65"/>
  <c r="U199" i="65"/>
  <c r="W199" i="65"/>
  <c r="V199" i="65"/>
  <c r="U167" i="65"/>
  <c r="W167" i="65"/>
  <c r="V167" i="65"/>
  <c r="V135" i="65"/>
  <c r="W135" i="65"/>
  <c r="U135" i="65"/>
  <c r="S103" i="41"/>
  <c r="R103" i="41"/>
  <c r="H221" i="69"/>
  <c r="W161" i="67"/>
  <c r="V161" i="67"/>
  <c r="U161" i="67"/>
  <c r="R37" i="40"/>
  <c r="S37" i="40"/>
  <c r="S84" i="40"/>
  <c r="R84" i="40"/>
  <c r="S216" i="38"/>
  <c r="R216" i="38"/>
  <c r="H75" i="47"/>
  <c r="T75" i="47" s="1"/>
  <c r="T120" i="61"/>
  <c r="H33" i="47"/>
  <c r="T33" i="47" s="1"/>
  <c r="T40" i="61"/>
  <c r="V234" i="65"/>
  <c r="U234" i="65"/>
  <c r="W234" i="65"/>
  <c r="W186" i="65"/>
  <c r="U186" i="65"/>
  <c r="V186" i="65"/>
  <c r="W138" i="65"/>
  <c r="U138" i="65"/>
  <c r="V138" i="65"/>
  <c r="W74" i="65"/>
  <c r="U74" i="65"/>
  <c r="V74" i="65"/>
  <c r="W25" i="67"/>
  <c r="V25" i="67"/>
  <c r="U25" i="67"/>
  <c r="S244" i="40"/>
  <c r="R244" i="40"/>
  <c r="W99" i="67"/>
  <c r="V99" i="67"/>
  <c r="U99" i="67"/>
  <c r="S47" i="40"/>
  <c r="R47" i="40"/>
  <c r="V123" i="61"/>
  <c r="W123" i="61"/>
  <c r="U123" i="61"/>
  <c r="R55" i="38"/>
  <c r="S55" i="38"/>
  <c r="H217" i="39"/>
  <c r="Q217" i="39" s="1"/>
  <c r="H217" i="70"/>
  <c r="T217" i="70" s="1"/>
  <c r="R169" i="41"/>
  <c r="S169" i="41"/>
  <c r="S121" i="41"/>
  <c r="R121" i="41"/>
  <c r="R73" i="41"/>
  <c r="S73" i="41"/>
  <c r="H93" i="48"/>
  <c r="T93" i="48" s="1"/>
  <c r="T129" i="67"/>
  <c r="V210" i="67"/>
  <c r="W210" i="67"/>
  <c r="U210" i="67"/>
  <c r="U130" i="67"/>
  <c r="W130" i="67"/>
  <c r="V130" i="67"/>
  <c r="V26" i="67"/>
  <c r="U26" i="67"/>
  <c r="W26" i="67"/>
  <c r="T226" i="61"/>
  <c r="H147" i="47"/>
  <c r="T147" i="47" s="1"/>
  <c r="W178" i="61"/>
  <c r="V178" i="61"/>
  <c r="U178" i="61"/>
  <c r="U122" i="61"/>
  <c r="V122" i="61"/>
  <c r="W122" i="61"/>
  <c r="U74" i="61"/>
  <c r="W74" i="61"/>
  <c r="V74" i="61"/>
  <c r="U26" i="61"/>
  <c r="W26" i="61"/>
  <c r="V26" i="61"/>
  <c r="W240" i="65"/>
  <c r="U240" i="65"/>
  <c r="V240" i="65"/>
  <c r="R196" i="41"/>
  <c r="S196" i="41"/>
  <c r="R148" i="41"/>
  <c r="S148" i="41"/>
  <c r="S32" i="41"/>
  <c r="R32" i="41"/>
  <c r="S97" i="40"/>
  <c r="R97" i="40"/>
  <c r="V133" i="61"/>
  <c r="U133" i="61"/>
  <c r="W133" i="61"/>
  <c r="R57" i="38"/>
  <c r="S57" i="38"/>
  <c r="R25" i="38"/>
  <c r="S25" i="38"/>
  <c r="W251" i="65"/>
  <c r="U251" i="65"/>
  <c r="V251" i="65"/>
  <c r="U235" i="65"/>
  <c r="W235" i="65"/>
  <c r="V235" i="65"/>
  <c r="W219" i="65"/>
  <c r="U219" i="65"/>
  <c r="V219" i="65"/>
  <c r="V203" i="65"/>
  <c r="U203" i="65"/>
  <c r="W203" i="65"/>
  <c r="U187" i="65"/>
  <c r="W187" i="65"/>
  <c r="V187" i="65"/>
  <c r="H171" i="39"/>
  <c r="Q171" i="39" s="1"/>
  <c r="H171" i="70"/>
  <c r="T171" i="70" s="1"/>
  <c r="V155" i="65"/>
  <c r="W155" i="65"/>
  <c r="U155" i="65"/>
  <c r="V139" i="65"/>
  <c r="W139" i="65"/>
  <c r="U139" i="65"/>
  <c r="S123" i="41"/>
  <c r="R123" i="41"/>
  <c r="M91" i="69"/>
  <c r="U128" i="67"/>
  <c r="V128" i="67"/>
  <c r="W128" i="67"/>
  <c r="U88" i="67"/>
  <c r="V88" i="67"/>
  <c r="W88" i="67"/>
  <c r="U56" i="67"/>
  <c r="V56" i="67"/>
  <c r="W56" i="67"/>
  <c r="U24" i="67"/>
  <c r="V24" i="67"/>
  <c r="W24" i="67"/>
  <c r="V236" i="61"/>
  <c r="U236" i="61"/>
  <c r="W236" i="61"/>
  <c r="V204" i="61"/>
  <c r="U204" i="61"/>
  <c r="W204" i="61"/>
  <c r="V172" i="61"/>
  <c r="U172" i="61"/>
  <c r="W172" i="61"/>
  <c r="V140" i="61"/>
  <c r="W140" i="61"/>
  <c r="U140" i="61"/>
  <c r="U108" i="61"/>
  <c r="V108" i="61"/>
  <c r="W108" i="61"/>
  <c r="U76" i="61"/>
  <c r="V76" i="61"/>
  <c r="W76" i="61"/>
  <c r="S44" i="38"/>
  <c r="R44" i="38"/>
  <c r="U253" i="67"/>
  <c r="V253" i="67"/>
  <c r="W253" i="67"/>
  <c r="H189" i="36"/>
  <c r="Q189" i="36" s="1"/>
  <c r="H189" i="68"/>
  <c r="T189" i="68" s="1"/>
  <c r="S169" i="40"/>
  <c r="R169" i="40"/>
  <c r="H121" i="69"/>
  <c r="V105" i="67"/>
  <c r="W105" i="67"/>
  <c r="U105" i="67"/>
  <c r="R85" i="40"/>
  <c r="S85" i="40"/>
  <c r="W177" i="61"/>
  <c r="U177" i="61"/>
  <c r="V177" i="61"/>
  <c r="V141" i="61"/>
  <c r="U141" i="61"/>
  <c r="W141" i="61"/>
  <c r="R248" i="40"/>
  <c r="S248" i="40"/>
  <c r="H135" i="48"/>
  <c r="T135" i="48" s="1"/>
  <c r="T216" i="67"/>
  <c r="S140" i="40"/>
  <c r="R140" i="40"/>
  <c r="U255" i="67"/>
  <c r="W255" i="67"/>
  <c r="V255" i="67"/>
  <c r="R239" i="40"/>
  <c r="S239" i="40"/>
  <c r="W223" i="67"/>
  <c r="U223" i="67"/>
  <c r="V223" i="67"/>
  <c r="W207" i="67"/>
  <c r="U207" i="67"/>
  <c r="V207" i="67"/>
  <c r="W191" i="67"/>
  <c r="V191" i="67"/>
  <c r="U191" i="67"/>
  <c r="W167" i="67"/>
  <c r="V167" i="67"/>
  <c r="U167" i="67"/>
  <c r="R159" i="40"/>
  <c r="S159" i="40"/>
  <c r="W83" i="67"/>
  <c r="V83" i="67"/>
  <c r="U83" i="67"/>
  <c r="R75" i="40"/>
  <c r="S75" i="40"/>
  <c r="W31" i="67"/>
  <c r="U31" i="67"/>
  <c r="V31" i="67"/>
  <c r="R23" i="40"/>
  <c r="S23" i="40"/>
  <c r="U251" i="61"/>
  <c r="W251" i="61"/>
  <c r="V251" i="61"/>
  <c r="W215" i="61"/>
  <c r="V215" i="61"/>
  <c r="U215" i="61"/>
  <c r="W171" i="61"/>
  <c r="U171" i="61"/>
  <c r="V171" i="61"/>
  <c r="W135" i="61"/>
  <c r="V135" i="61"/>
  <c r="U135" i="61"/>
  <c r="V107" i="61"/>
  <c r="U107" i="61"/>
  <c r="W107" i="61"/>
  <c r="V91" i="61"/>
  <c r="W91" i="61"/>
  <c r="U91" i="61"/>
  <c r="V43" i="61"/>
  <c r="W43" i="61"/>
  <c r="U43" i="61"/>
  <c r="S237" i="41"/>
  <c r="R237" i="41"/>
  <c r="R221" i="41"/>
  <c r="S221" i="41"/>
  <c r="W189" i="65"/>
  <c r="U189" i="65"/>
  <c r="V189" i="65"/>
  <c r="S173" i="41"/>
  <c r="R173" i="41"/>
  <c r="H141" i="39"/>
  <c r="Q141" i="39" s="1"/>
  <c r="H141" i="70"/>
  <c r="T141" i="70" s="1"/>
  <c r="V125" i="65"/>
  <c r="W125" i="65"/>
  <c r="U125" i="65"/>
  <c r="S109" i="41"/>
  <c r="R109" i="41"/>
  <c r="H77" i="39"/>
  <c r="Q77" i="39" s="1"/>
  <c r="H77" i="70"/>
  <c r="T77" i="70" s="1"/>
  <c r="H61" i="69"/>
  <c r="H61" i="70"/>
  <c r="T61" i="70" s="1"/>
  <c r="H61" i="39"/>
  <c r="Q61" i="39" s="1"/>
  <c r="H45" i="39"/>
  <c r="Q45" i="39" s="1"/>
  <c r="H45" i="70"/>
  <c r="T45" i="70" s="1"/>
  <c r="H29" i="39"/>
  <c r="Q29" i="39" s="1"/>
  <c r="H29" i="70"/>
  <c r="T29" i="70" s="1"/>
  <c r="R57" i="40"/>
  <c r="S57" i="40"/>
  <c r="S153" i="38"/>
  <c r="R153" i="38"/>
  <c r="W240" i="67"/>
  <c r="U240" i="67"/>
  <c r="V240" i="67"/>
  <c r="R208" i="40"/>
  <c r="S208" i="40"/>
  <c r="R148" i="40"/>
  <c r="S148" i="40"/>
  <c r="S254" i="38"/>
  <c r="R254" i="38"/>
  <c r="H244" i="70"/>
  <c r="T244" i="70" s="1"/>
  <c r="H244" i="39"/>
  <c r="Q244" i="39" s="1"/>
  <c r="H232" i="39"/>
  <c r="Q232" i="39" s="1"/>
  <c r="H232" i="70"/>
  <c r="T232" i="70" s="1"/>
  <c r="H216" i="70"/>
  <c r="H216" i="39"/>
  <c r="Q216" i="39" s="1"/>
  <c r="H200" i="39"/>
  <c r="Q200" i="39" s="1"/>
  <c r="H200" i="70"/>
  <c r="T200" i="70" s="1"/>
  <c r="H184" i="70"/>
  <c r="T184" i="70" s="1"/>
  <c r="H184" i="39"/>
  <c r="Q184" i="39" s="1"/>
  <c r="H168" i="69"/>
  <c r="H168" i="70"/>
  <c r="T168" i="70" s="1"/>
  <c r="H168" i="39"/>
  <c r="Q168" i="39" s="1"/>
  <c r="H152" i="69"/>
  <c r="H152" i="39"/>
  <c r="Q152" i="39" s="1"/>
  <c r="H152" i="70"/>
  <c r="T152" i="70" s="1"/>
  <c r="H136" i="69"/>
  <c r="H136" i="70"/>
  <c r="H136" i="39"/>
  <c r="Q136" i="39" s="1"/>
  <c r="H120" i="69"/>
  <c r="H120" i="39"/>
  <c r="Q120" i="39" s="1"/>
  <c r="H120" i="70"/>
  <c r="H108" i="69"/>
  <c r="H108" i="70"/>
  <c r="T108" i="70" s="1"/>
  <c r="H108" i="39"/>
  <c r="Q108" i="39" s="1"/>
  <c r="H96" i="69"/>
  <c r="H96" i="70"/>
  <c r="H96" i="39"/>
  <c r="Q96" i="39" s="1"/>
  <c r="H80" i="69"/>
  <c r="H80" i="39"/>
  <c r="Q80" i="39" s="1"/>
  <c r="H80" i="70"/>
  <c r="T80" i="70" s="1"/>
  <c r="U52" i="65"/>
  <c r="V52" i="65"/>
  <c r="W52" i="65"/>
  <c r="H36" i="69"/>
  <c r="H36" i="39"/>
  <c r="Q36" i="39" s="1"/>
  <c r="H36" i="70"/>
  <c r="T36" i="70" s="1"/>
  <c r="H24" i="69"/>
  <c r="H24" i="39"/>
  <c r="Q24" i="39" s="1"/>
  <c r="H24" i="70"/>
  <c r="T24" i="70" s="1"/>
  <c r="K265" i="68"/>
  <c r="K266" i="68" s="1"/>
  <c r="L173" i="34"/>
  <c r="L174" i="34" s="1"/>
  <c r="K265" i="70"/>
  <c r="K266" i="70" s="1"/>
  <c r="W189" i="61"/>
  <c r="V189" i="61"/>
  <c r="U189" i="61"/>
  <c r="R121" i="38"/>
  <c r="S121" i="38"/>
  <c r="H263" i="39"/>
  <c r="H263" i="70"/>
  <c r="T263" i="70" s="1"/>
  <c r="H231" i="69"/>
  <c r="H231" i="70"/>
  <c r="T231" i="70" s="1"/>
  <c r="H231" i="39"/>
  <c r="Q231" i="39" s="1"/>
  <c r="H215" i="69"/>
  <c r="H215" i="70"/>
  <c r="T215" i="70" s="1"/>
  <c r="H215" i="39"/>
  <c r="Q215" i="39" s="1"/>
  <c r="H183" i="69"/>
  <c r="H183" i="39"/>
  <c r="Q183" i="39" s="1"/>
  <c r="H183" i="70"/>
  <c r="T183" i="70" s="1"/>
  <c r="H151" i="70"/>
  <c r="T151" i="70" s="1"/>
  <c r="H151" i="39"/>
  <c r="Q151" i="39" s="1"/>
  <c r="H119" i="39"/>
  <c r="Q119" i="39" s="1"/>
  <c r="H119" i="70"/>
  <c r="T119" i="70" s="1"/>
  <c r="H87" i="70"/>
  <c r="T87" i="70" s="1"/>
  <c r="H87" i="39"/>
  <c r="Q87" i="39" s="1"/>
  <c r="H55" i="39"/>
  <c r="Q55" i="39" s="1"/>
  <c r="H55" i="70"/>
  <c r="T55" i="70" s="1"/>
  <c r="R249" i="40"/>
  <c r="S249" i="40"/>
  <c r="S193" i="40"/>
  <c r="R193" i="40"/>
  <c r="R53" i="40"/>
  <c r="S53" i="40"/>
  <c r="R245" i="38"/>
  <c r="S245" i="38"/>
  <c r="R52" i="40"/>
  <c r="S52" i="40"/>
  <c r="S200" i="38"/>
  <c r="R200" i="38"/>
  <c r="S104" i="38"/>
  <c r="R104" i="38"/>
  <c r="H250" i="69"/>
  <c r="H250" i="39"/>
  <c r="Q250" i="39" s="1"/>
  <c r="H250" i="70"/>
  <c r="T250" i="70" s="1"/>
  <c r="W218" i="65"/>
  <c r="U218" i="65"/>
  <c r="V218" i="65"/>
  <c r="H170" i="69"/>
  <c r="H170" i="39"/>
  <c r="Q170" i="39" s="1"/>
  <c r="H170" i="70"/>
  <c r="T170" i="70" s="1"/>
  <c r="H122" i="69"/>
  <c r="H122" i="39"/>
  <c r="Q122" i="39" s="1"/>
  <c r="H122" i="70"/>
  <c r="T122" i="70" s="1"/>
  <c r="W90" i="65"/>
  <c r="V90" i="65"/>
  <c r="U90" i="65"/>
  <c r="H42" i="39"/>
  <c r="Q42" i="39" s="1"/>
  <c r="H42" i="70"/>
  <c r="T42" i="70" s="1"/>
  <c r="W61" i="67"/>
  <c r="V61" i="67"/>
  <c r="U61" i="67"/>
  <c r="S129" i="38"/>
  <c r="R129" i="38"/>
  <c r="W55" i="67"/>
  <c r="V55" i="67"/>
  <c r="U55" i="67"/>
  <c r="W179" i="61"/>
  <c r="U179" i="61"/>
  <c r="V179" i="61"/>
  <c r="V23" i="61"/>
  <c r="W23" i="61"/>
  <c r="U23" i="61"/>
  <c r="S201" i="41"/>
  <c r="R201" i="41"/>
  <c r="H41" i="39"/>
  <c r="Q41" i="39" s="1"/>
  <c r="H41" i="70"/>
  <c r="T41" i="70" s="1"/>
  <c r="R225" i="40"/>
  <c r="S225" i="40"/>
  <c r="R253" i="38"/>
  <c r="S253" i="38"/>
  <c r="H200" i="69"/>
  <c r="R234" i="40"/>
  <c r="S234" i="40"/>
  <c r="S194" i="40"/>
  <c r="R194" i="40"/>
  <c r="R146" i="40"/>
  <c r="S146" i="40"/>
  <c r="R122" i="40"/>
  <c r="S122" i="40"/>
  <c r="R82" i="40"/>
  <c r="S82" i="40"/>
  <c r="W34" i="67"/>
  <c r="U34" i="67"/>
  <c r="V34" i="67"/>
  <c r="S194" i="38"/>
  <c r="R194" i="38"/>
  <c r="R154" i="38"/>
  <c r="S154" i="38"/>
  <c r="S106" i="38"/>
  <c r="R106" i="38"/>
  <c r="S58" i="38"/>
  <c r="R58" i="38"/>
  <c r="V256" i="65"/>
  <c r="U256" i="65"/>
  <c r="W256" i="65"/>
  <c r="H212" i="39"/>
  <c r="Q212" i="39" s="1"/>
  <c r="H212" i="70"/>
  <c r="T212" i="70" s="1"/>
  <c r="R164" i="41"/>
  <c r="S164" i="41"/>
  <c r="R116" i="41"/>
  <c r="S116" i="41"/>
  <c r="S76" i="41"/>
  <c r="R76" i="41"/>
  <c r="S64" i="41"/>
  <c r="R64" i="41"/>
  <c r="R65" i="38"/>
  <c r="S65" i="38"/>
  <c r="W211" i="65"/>
  <c r="U211" i="65"/>
  <c r="V211" i="65"/>
  <c r="O147" i="69"/>
  <c r="N147" i="69"/>
  <c r="U83" i="65"/>
  <c r="W83" i="65"/>
  <c r="V83" i="65"/>
  <c r="V35" i="65"/>
  <c r="U35" i="65"/>
  <c r="W35" i="65"/>
  <c r="S80" i="40"/>
  <c r="R80" i="40"/>
  <c r="V228" i="61"/>
  <c r="U228" i="61"/>
  <c r="W228" i="61"/>
  <c r="U132" i="61"/>
  <c r="W132" i="61"/>
  <c r="V132" i="61"/>
  <c r="U68" i="61"/>
  <c r="V68" i="61"/>
  <c r="W68" i="61"/>
  <c r="R230" i="41"/>
  <c r="S230" i="41"/>
  <c r="R133" i="40"/>
  <c r="S133" i="40"/>
  <c r="W157" i="61"/>
  <c r="V157" i="61"/>
  <c r="U157" i="61"/>
  <c r="R164" i="40"/>
  <c r="S164" i="40"/>
  <c r="W219" i="67"/>
  <c r="U219" i="67"/>
  <c r="V219" i="67"/>
  <c r="S163" i="40"/>
  <c r="R163" i="40"/>
  <c r="H147" i="68"/>
  <c r="T147" i="68" s="1"/>
  <c r="H147" i="36"/>
  <c r="Q147" i="36" s="1"/>
  <c r="W43" i="67"/>
  <c r="V43" i="67"/>
  <c r="U43" i="67"/>
  <c r="R219" i="38"/>
  <c r="S219" i="38"/>
  <c r="V83" i="61"/>
  <c r="U83" i="61"/>
  <c r="W83" i="61"/>
  <c r="R213" i="41"/>
  <c r="S213" i="41"/>
  <c r="O181" i="69"/>
  <c r="H181" i="39"/>
  <c r="Q181" i="39" s="1"/>
  <c r="H181" i="70"/>
  <c r="T181" i="70" s="1"/>
  <c r="H85" i="70"/>
  <c r="T85" i="70" s="1"/>
  <c r="H85" i="39"/>
  <c r="Q85" i="39" s="1"/>
  <c r="U41" i="67"/>
  <c r="V41" i="67"/>
  <c r="W41" i="67"/>
  <c r="W224" i="67"/>
  <c r="V224" i="67"/>
  <c r="U224" i="67"/>
  <c r="S132" i="40"/>
  <c r="R132" i="40"/>
  <c r="V252" i="65"/>
  <c r="W252" i="65"/>
  <c r="U252" i="65"/>
  <c r="R208" i="41"/>
  <c r="S208" i="41"/>
  <c r="R160" i="41"/>
  <c r="S160" i="41"/>
  <c r="U104" i="65"/>
  <c r="W104" i="65"/>
  <c r="V104" i="65"/>
  <c r="S60" i="41"/>
  <c r="R60" i="41"/>
  <c r="H39" i="39"/>
  <c r="Q39" i="39" s="1"/>
  <c r="H39" i="70"/>
  <c r="T39" i="70" s="1"/>
  <c r="S68" i="40"/>
  <c r="R68" i="40"/>
  <c r="S136" i="38"/>
  <c r="R136" i="38"/>
  <c r="R154" i="41"/>
  <c r="S154" i="41"/>
  <c r="R26" i="41"/>
  <c r="S26" i="41"/>
  <c r="S131" i="40"/>
  <c r="R131" i="40"/>
  <c r="V87" i="61"/>
  <c r="W87" i="61"/>
  <c r="U87" i="61"/>
  <c r="V57" i="65"/>
  <c r="W57" i="65"/>
  <c r="U57" i="65"/>
  <c r="R89" i="38"/>
  <c r="S89" i="38"/>
  <c r="R242" i="40"/>
  <c r="S242" i="40"/>
  <c r="S162" i="40"/>
  <c r="R162" i="40"/>
  <c r="R42" i="40"/>
  <c r="S42" i="40"/>
  <c r="S138" i="38"/>
  <c r="R138" i="38"/>
  <c r="V29" i="61"/>
  <c r="U29" i="61"/>
  <c r="W29" i="61"/>
  <c r="U239" i="65"/>
  <c r="W239" i="65"/>
  <c r="V239" i="65"/>
  <c r="S191" i="41"/>
  <c r="R191" i="41"/>
  <c r="S159" i="41"/>
  <c r="R159" i="41"/>
  <c r="S111" i="41"/>
  <c r="R111" i="41"/>
  <c r="S63" i="41"/>
  <c r="R63" i="41"/>
  <c r="R153" i="40"/>
  <c r="S153" i="40"/>
  <c r="R257" i="38"/>
  <c r="S257" i="38"/>
  <c r="H99" i="48"/>
  <c r="T99" i="48" s="1"/>
  <c r="T136" i="67"/>
  <c r="U28" i="67"/>
  <c r="V28" i="67"/>
  <c r="W28" i="67"/>
  <c r="U144" i="61"/>
  <c r="W144" i="61"/>
  <c r="V144" i="61"/>
  <c r="R80" i="38"/>
  <c r="S80" i="38"/>
  <c r="V194" i="65"/>
  <c r="W194" i="65"/>
  <c r="U194" i="65"/>
  <c r="W130" i="65"/>
  <c r="U130" i="65"/>
  <c r="V130" i="65"/>
  <c r="H114" i="39"/>
  <c r="Q114" i="39" s="1"/>
  <c r="H114" i="70"/>
  <c r="T114" i="70" s="1"/>
  <c r="W66" i="65"/>
  <c r="U66" i="65"/>
  <c r="V66" i="65"/>
  <c r="R45" i="40"/>
  <c r="S45" i="40"/>
  <c r="W105" i="61"/>
  <c r="U105" i="61"/>
  <c r="V105" i="61"/>
  <c r="H220" i="36"/>
  <c r="Q220" i="36" s="1"/>
  <c r="H220" i="68"/>
  <c r="T220" i="68" s="1"/>
  <c r="R127" i="40"/>
  <c r="S127" i="40"/>
  <c r="U235" i="61"/>
  <c r="V235" i="61"/>
  <c r="W235" i="61"/>
  <c r="H227" i="69"/>
  <c r="H227" i="39"/>
  <c r="Q227" i="39" s="1"/>
  <c r="H227" i="70"/>
  <c r="T227" i="70" s="1"/>
  <c r="R147" i="38"/>
  <c r="S147" i="38"/>
  <c r="R79" i="38"/>
  <c r="S79" i="38"/>
  <c r="S241" i="41"/>
  <c r="R241" i="41"/>
  <c r="H209" i="69"/>
  <c r="M209" i="69" s="1"/>
  <c r="H209" i="70"/>
  <c r="T209" i="70" s="1"/>
  <c r="H209" i="39"/>
  <c r="Q209" i="39" s="1"/>
  <c r="O97" i="69"/>
  <c r="N97" i="69"/>
  <c r="H49" i="70"/>
  <c r="H49" i="39"/>
  <c r="Q49" i="39" s="1"/>
  <c r="R185" i="40"/>
  <c r="S185" i="40"/>
  <c r="H165" i="69"/>
  <c r="R113" i="38"/>
  <c r="S113" i="38"/>
  <c r="W152" i="67"/>
  <c r="U152" i="67"/>
  <c r="V152" i="67"/>
  <c r="H153" i="48"/>
  <c r="T153" i="48" s="1"/>
  <c r="T238" i="67"/>
  <c r="V190" i="67"/>
  <c r="W190" i="67"/>
  <c r="U190" i="67"/>
  <c r="W134" i="67"/>
  <c r="V134" i="67"/>
  <c r="U134" i="67"/>
  <c r="W94" i="67"/>
  <c r="U94" i="67"/>
  <c r="V94" i="67"/>
  <c r="H78" i="36"/>
  <c r="Q78" i="36" s="1"/>
  <c r="H78" i="68"/>
  <c r="T78" i="68" s="1"/>
  <c r="S22" i="40"/>
  <c r="R22" i="40"/>
  <c r="S206" i="38"/>
  <c r="R206" i="38"/>
  <c r="S158" i="38"/>
  <c r="R158" i="38"/>
  <c r="S110" i="38"/>
  <c r="R110" i="38"/>
  <c r="S78" i="38"/>
  <c r="R78" i="38"/>
  <c r="S30" i="38"/>
  <c r="R30" i="38"/>
  <c r="H220" i="39"/>
  <c r="Q220" i="39" s="1"/>
  <c r="H220" i="70"/>
  <c r="T220" i="70" s="1"/>
  <c r="R112" i="41"/>
  <c r="S112" i="41"/>
  <c r="W84" i="65"/>
  <c r="V84" i="65"/>
  <c r="U84" i="65"/>
  <c r="S28" i="41"/>
  <c r="R28" i="41"/>
  <c r="S23" i="41"/>
  <c r="R23" i="41"/>
  <c r="H161" i="36"/>
  <c r="Q161" i="36" s="1"/>
  <c r="H161" i="68"/>
  <c r="T161" i="68" s="1"/>
  <c r="R168" i="38"/>
  <c r="S168" i="38"/>
  <c r="H186" i="69"/>
  <c r="M186" i="69" s="1"/>
  <c r="H186" i="39"/>
  <c r="Q186" i="39" s="1"/>
  <c r="H186" i="70"/>
  <c r="T186" i="70" s="1"/>
  <c r="H74" i="39"/>
  <c r="Q74" i="39" s="1"/>
  <c r="H74" i="70"/>
  <c r="T74" i="70" s="1"/>
  <c r="S124" i="40"/>
  <c r="R124" i="40"/>
  <c r="V55" i="61"/>
  <c r="W55" i="61"/>
  <c r="U55" i="61"/>
  <c r="V121" i="65"/>
  <c r="W121" i="65"/>
  <c r="U121" i="65"/>
  <c r="R168" i="40"/>
  <c r="S168" i="40"/>
  <c r="R130" i="40"/>
  <c r="S130" i="40"/>
  <c r="S242" i="38"/>
  <c r="R242" i="38"/>
  <c r="S98" i="38"/>
  <c r="R98" i="38"/>
  <c r="W196" i="65"/>
  <c r="V196" i="65"/>
  <c r="U196" i="65"/>
  <c r="H105" i="50"/>
  <c r="T105" i="50" s="1"/>
  <c r="T148" i="65"/>
  <c r="H21" i="50"/>
  <c r="T32" i="65"/>
  <c r="R133" i="38"/>
  <c r="S133" i="38"/>
  <c r="U171" i="65"/>
  <c r="V171" i="65"/>
  <c r="W171" i="65"/>
  <c r="H139" i="70"/>
  <c r="T139" i="70" s="1"/>
  <c r="H139" i="39"/>
  <c r="Q139" i="39" s="1"/>
  <c r="S91" i="41"/>
  <c r="R91" i="41"/>
  <c r="R43" i="41"/>
  <c r="S43" i="41"/>
  <c r="S104" i="40"/>
  <c r="R104" i="40"/>
  <c r="S252" i="38"/>
  <c r="R252" i="38"/>
  <c r="S156" i="38"/>
  <c r="R156" i="38"/>
  <c r="S60" i="38"/>
  <c r="R60" i="38"/>
  <c r="R238" i="41"/>
  <c r="S238" i="41"/>
  <c r="R190" i="41"/>
  <c r="S190" i="41"/>
  <c r="R158" i="41"/>
  <c r="S158" i="41"/>
  <c r="R110" i="41"/>
  <c r="S110" i="41"/>
  <c r="R62" i="41"/>
  <c r="S62" i="41"/>
  <c r="V229" i="67"/>
  <c r="U229" i="67"/>
  <c r="W229" i="67"/>
  <c r="R145" i="40"/>
  <c r="S145" i="40"/>
  <c r="H85" i="69"/>
  <c r="H69" i="69"/>
  <c r="W140" i="67"/>
  <c r="U140" i="67"/>
  <c r="V140" i="67"/>
  <c r="S247" i="40"/>
  <c r="R247" i="40"/>
  <c r="S215" i="40"/>
  <c r="R215" i="40"/>
  <c r="W159" i="67"/>
  <c r="V159" i="67"/>
  <c r="U159" i="67"/>
  <c r="H83" i="36"/>
  <c r="Q83" i="36" s="1"/>
  <c r="S67" i="40"/>
  <c r="R67" i="40"/>
  <c r="H31" i="36"/>
  <c r="Q31" i="36" s="1"/>
  <c r="H31" i="68"/>
  <c r="T31" i="68" s="1"/>
  <c r="R207" i="38"/>
  <c r="S207" i="38"/>
  <c r="R75" i="38"/>
  <c r="S75" i="38"/>
  <c r="W221" i="65"/>
  <c r="V221" i="65"/>
  <c r="U221" i="65"/>
  <c r="V109" i="65"/>
  <c r="W109" i="65"/>
  <c r="U109" i="65"/>
  <c r="V153" i="61"/>
  <c r="U153" i="61"/>
  <c r="W153" i="61"/>
  <c r="H240" i="69"/>
  <c r="H105" i="48"/>
  <c r="T105" i="48" s="1"/>
  <c r="T148" i="67"/>
  <c r="U254" i="61"/>
  <c r="W254" i="61"/>
  <c r="V254" i="61"/>
  <c r="O263" i="69"/>
  <c r="N263" i="69"/>
  <c r="N151" i="69"/>
  <c r="O151" i="69"/>
  <c r="O87" i="69"/>
  <c r="N87" i="69"/>
  <c r="W193" i="67"/>
  <c r="V193" i="67"/>
  <c r="U193" i="67"/>
  <c r="R137" i="40"/>
  <c r="S137" i="40"/>
  <c r="H159" i="47"/>
  <c r="T159" i="47" s="1"/>
  <c r="T245" i="61"/>
  <c r="W200" i="61"/>
  <c r="V200" i="61"/>
  <c r="U200" i="61"/>
  <c r="S204" i="40"/>
  <c r="R204" i="40"/>
  <c r="H55" i="36"/>
  <c r="Q55" i="36" s="1"/>
  <c r="H55" i="68"/>
  <c r="T55" i="68" s="1"/>
  <c r="S151" i="38"/>
  <c r="R151" i="38"/>
  <c r="H201" i="70"/>
  <c r="T201" i="70" s="1"/>
  <c r="H201" i="39"/>
  <c r="Q201" i="39" s="1"/>
  <c r="S89" i="41"/>
  <c r="R89" i="41"/>
  <c r="T225" i="67"/>
  <c r="H141" i="48"/>
  <c r="T141" i="48" s="1"/>
  <c r="R149" i="40"/>
  <c r="S149" i="40"/>
  <c r="S185" i="38"/>
  <c r="R185" i="38"/>
  <c r="R170" i="40"/>
  <c r="S170" i="40"/>
  <c r="W122" i="67"/>
  <c r="V122" i="67"/>
  <c r="U122" i="67"/>
  <c r="S34" i="40"/>
  <c r="R34" i="40"/>
  <c r="U154" i="61"/>
  <c r="V154" i="61"/>
  <c r="W154" i="61"/>
  <c r="O256" i="69"/>
  <c r="N256" i="69"/>
  <c r="V164" i="65"/>
  <c r="U164" i="65"/>
  <c r="W164" i="65"/>
  <c r="W64" i="65"/>
  <c r="V64" i="65"/>
  <c r="U64" i="65"/>
  <c r="R217" i="38"/>
  <c r="S217" i="38"/>
  <c r="T49" i="61"/>
  <c r="H39" i="47"/>
  <c r="T39" i="47" s="1"/>
  <c r="V227" i="65"/>
  <c r="W227" i="65"/>
  <c r="U227" i="65"/>
  <c r="S211" i="41"/>
  <c r="R211" i="41"/>
  <c r="H163" i="69"/>
  <c r="H163" i="70"/>
  <c r="T163" i="70" s="1"/>
  <c r="H163" i="39"/>
  <c r="Q163" i="39" s="1"/>
  <c r="V131" i="65"/>
  <c r="U131" i="65"/>
  <c r="W131" i="65"/>
  <c r="S99" i="41"/>
  <c r="R99" i="41"/>
  <c r="S67" i="41"/>
  <c r="R67" i="41"/>
  <c r="S35" i="41"/>
  <c r="R35" i="41"/>
  <c r="W236" i="67"/>
  <c r="V236" i="67"/>
  <c r="U236" i="67"/>
  <c r="U64" i="67"/>
  <c r="V64" i="67"/>
  <c r="W64" i="67"/>
  <c r="H32" i="36"/>
  <c r="Q32" i="36" s="1"/>
  <c r="H32" i="68"/>
  <c r="S228" i="38"/>
  <c r="R228" i="38"/>
  <c r="S164" i="38"/>
  <c r="R164" i="38"/>
  <c r="R100" i="38"/>
  <c r="S100" i="38"/>
  <c r="S36" i="38"/>
  <c r="R36" i="38"/>
  <c r="W86" i="65"/>
  <c r="V86" i="65"/>
  <c r="U86" i="65"/>
  <c r="H70" i="69"/>
  <c r="H70" i="39"/>
  <c r="Q70" i="39" s="1"/>
  <c r="H70" i="70"/>
  <c r="T70" i="70" s="1"/>
  <c r="H54" i="69"/>
  <c r="H54" i="70"/>
  <c r="T54" i="70" s="1"/>
  <c r="H54" i="39"/>
  <c r="Q54" i="39" s="1"/>
  <c r="R22" i="41"/>
  <c r="S22" i="41"/>
  <c r="V157" i="67"/>
  <c r="W157" i="67"/>
  <c r="U157" i="67"/>
  <c r="R89" i="40"/>
  <c r="S89" i="40"/>
  <c r="R157" i="38"/>
  <c r="S157" i="38"/>
  <c r="R228" i="40"/>
  <c r="S228" i="40"/>
  <c r="U169" i="61"/>
  <c r="V169" i="61"/>
  <c r="W169" i="61"/>
  <c r="W109" i="61"/>
  <c r="V109" i="61"/>
  <c r="U109" i="61"/>
  <c r="R49" i="38"/>
  <c r="S49" i="38"/>
  <c r="H259" i="69"/>
  <c r="H259" i="70"/>
  <c r="T259" i="70" s="1"/>
  <c r="H259" i="39"/>
  <c r="Q259" i="39" s="1"/>
  <c r="U243" i="65"/>
  <c r="W243" i="65"/>
  <c r="V243" i="65"/>
  <c r="S227" i="41"/>
  <c r="R227" i="41"/>
  <c r="H179" i="39"/>
  <c r="Q179" i="39" s="1"/>
  <c r="H179" i="70"/>
  <c r="T179" i="70" s="1"/>
  <c r="W163" i="65"/>
  <c r="V163" i="65"/>
  <c r="U163" i="65"/>
  <c r="V147" i="65"/>
  <c r="U147" i="65"/>
  <c r="W147" i="65"/>
  <c r="S131" i="41"/>
  <c r="R131" i="41"/>
  <c r="S115" i="41"/>
  <c r="R115" i="41"/>
  <c r="M67" i="69"/>
  <c r="V233" i="61"/>
  <c r="W233" i="61"/>
  <c r="U233" i="61"/>
  <c r="S236" i="40"/>
  <c r="R236" i="40"/>
  <c r="H63" i="48"/>
  <c r="T63" i="48" s="1"/>
  <c r="T96" i="67"/>
  <c r="S64" i="40"/>
  <c r="R64" i="40"/>
  <c r="H21" i="48"/>
  <c r="T32" i="67"/>
  <c r="U244" i="61"/>
  <c r="W244" i="61"/>
  <c r="V244" i="61"/>
  <c r="V212" i="61"/>
  <c r="W212" i="61"/>
  <c r="U212" i="61"/>
  <c r="U180" i="61"/>
  <c r="W180" i="61"/>
  <c r="V180" i="61"/>
  <c r="H105" i="47"/>
  <c r="T105" i="47" s="1"/>
  <c r="T148" i="61"/>
  <c r="U116" i="61"/>
  <c r="V116" i="61"/>
  <c r="W116" i="61"/>
  <c r="U84" i="61"/>
  <c r="V84" i="61"/>
  <c r="W84" i="61"/>
  <c r="V52" i="61"/>
  <c r="W52" i="61"/>
  <c r="U52" i="61"/>
  <c r="H262" i="69"/>
  <c r="H262" i="70"/>
  <c r="H262" i="39"/>
  <c r="H165" i="50"/>
  <c r="T165" i="50" s="1"/>
  <c r="T246" i="65"/>
  <c r="H230" i="69"/>
  <c r="H230" i="70"/>
  <c r="T230" i="70" s="1"/>
  <c r="H230" i="39"/>
  <c r="Q230" i="39" s="1"/>
  <c r="H214" i="69"/>
  <c r="H214" i="70"/>
  <c r="T214" i="70" s="1"/>
  <c r="H214" i="39"/>
  <c r="Q214" i="39" s="1"/>
  <c r="H198" i="69"/>
  <c r="H198" i="70"/>
  <c r="H198" i="39"/>
  <c r="Q198" i="39" s="1"/>
  <c r="W182" i="65"/>
  <c r="U182" i="65"/>
  <c r="V182" i="65"/>
  <c r="W166" i="65"/>
  <c r="U166" i="65"/>
  <c r="V166" i="65"/>
  <c r="W150" i="65"/>
  <c r="V150" i="65"/>
  <c r="U150" i="65"/>
  <c r="W134" i="65"/>
  <c r="V134" i="65"/>
  <c r="U134" i="65"/>
  <c r="R118" i="41"/>
  <c r="S118" i="41"/>
  <c r="W102" i="65"/>
  <c r="V102" i="65"/>
  <c r="U102" i="65"/>
  <c r="H86" i="69"/>
  <c r="H86" i="70"/>
  <c r="T86" i="70" s="1"/>
  <c r="H86" i="39"/>
  <c r="Q86" i="39" s="1"/>
  <c r="W70" i="65"/>
  <c r="U70" i="65"/>
  <c r="V70" i="65"/>
  <c r="W54" i="65"/>
  <c r="U54" i="65"/>
  <c r="V54" i="65"/>
  <c r="H38" i="69"/>
  <c r="H38" i="39"/>
  <c r="Q38" i="39" s="1"/>
  <c r="H38" i="70"/>
  <c r="T38" i="70" s="1"/>
  <c r="H22" i="69"/>
  <c r="H22" i="39"/>
  <c r="Q22" i="39" s="1"/>
  <c r="H22" i="70"/>
  <c r="T22" i="70" s="1"/>
  <c r="W241" i="67"/>
  <c r="V241" i="67"/>
  <c r="U241" i="67"/>
  <c r="V197" i="67"/>
  <c r="W197" i="67"/>
  <c r="U197" i="67"/>
  <c r="V177" i="67"/>
  <c r="U177" i="67"/>
  <c r="W177" i="67"/>
  <c r="R157" i="40"/>
  <c r="S157" i="40"/>
  <c r="V109" i="67"/>
  <c r="W109" i="67"/>
  <c r="U109" i="67"/>
  <c r="M77" i="69"/>
  <c r="H77" i="36"/>
  <c r="Q77" i="36" s="1"/>
  <c r="H77" i="68"/>
  <c r="T77" i="68" s="1"/>
  <c r="R205" i="38"/>
  <c r="S205" i="38"/>
  <c r="H157" i="39"/>
  <c r="Q157" i="39" s="1"/>
  <c r="H157" i="70"/>
  <c r="T157" i="70" s="1"/>
  <c r="T21" i="67"/>
  <c r="H265" i="67"/>
  <c r="H266" i="67" s="1"/>
  <c r="W228" i="67"/>
  <c r="U228" i="67"/>
  <c r="V228" i="67"/>
  <c r="W164" i="67"/>
  <c r="U164" i="67"/>
  <c r="V164" i="67"/>
  <c r="S259" i="40"/>
  <c r="R259" i="40"/>
  <c r="S243" i="40"/>
  <c r="R243" i="40"/>
  <c r="S227" i="40"/>
  <c r="R227" i="40"/>
  <c r="S211" i="40"/>
  <c r="R211" i="40"/>
  <c r="S195" i="40"/>
  <c r="R195" i="40"/>
  <c r="W179" i="67"/>
  <c r="V179" i="67"/>
  <c r="U179" i="67"/>
  <c r="W171" i="67"/>
  <c r="U171" i="67"/>
  <c r="V171" i="67"/>
  <c r="W155" i="67"/>
  <c r="U155" i="67"/>
  <c r="V155" i="67"/>
  <c r="S147" i="40"/>
  <c r="R147" i="40"/>
  <c r="H79" i="36"/>
  <c r="Q79" i="36" s="1"/>
  <c r="H79" i="68"/>
  <c r="T79" i="68" s="1"/>
  <c r="W71" i="67"/>
  <c r="U71" i="67"/>
  <c r="V71" i="67"/>
  <c r="S63" i="40"/>
  <c r="R63" i="40"/>
  <c r="W35" i="67"/>
  <c r="V35" i="67"/>
  <c r="U35" i="67"/>
  <c r="W27" i="67"/>
  <c r="V27" i="67"/>
  <c r="U27" i="67"/>
  <c r="R255" i="38"/>
  <c r="S255" i="38"/>
  <c r="V239" i="61"/>
  <c r="U239" i="61"/>
  <c r="W239" i="61"/>
  <c r="R211" i="38"/>
  <c r="S211" i="38"/>
  <c r="V159" i="61"/>
  <c r="W159" i="61"/>
  <c r="U159" i="61"/>
  <c r="W131" i="61"/>
  <c r="U131" i="61"/>
  <c r="V131" i="61"/>
  <c r="V95" i="61"/>
  <c r="W95" i="61"/>
  <c r="U95" i="61"/>
  <c r="S67" i="38"/>
  <c r="R67" i="38"/>
  <c r="V35" i="61"/>
  <c r="W35" i="61"/>
  <c r="U35" i="61"/>
  <c r="S261" i="41"/>
  <c r="R261" i="41"/>
  <c r="S245" i="41"/>
  <c r="R245" i="41"/>
  <c r="H213" i="70"/>
  <c r="T213" i="70" s="1"/>
  <c r="H213" i="39"/>
  <c r="Q213" i="39" s="1"/>
  <c r="W197" i="65"/>
  <c r="V197" i="65"/>
  <c r="U197" i="65"/>
  <c r="R181" i="41"/>
  <c r="S181" i="41"/>
  <c r="S165" i="41"/>
  <c r="R165" i="41"/>
  <c r="V133" i="65"/>
  <c r="W133" i="65"/>
  <c r="U133" i="65"/>
  <c r="V117" i="65"/>
  <c r="W117" i="65"/>
  <c r="U117" i="65"/>
  <c r="U101" i="65"/>
  <c r="W101" i="65"/>
  <c r="V101" i="65"/>
  <c r="S85" i="41"/>
  <c r="R85" i="41"/>
  <c r="S69" i="41"/>
  <c r="R69" i="41"/>
  <c r="S53" i="41"/>
  <c r="R53" i="41"/>
  <c r="H57" i="48"/>
  <c r="T57" i="48" s="1"/>
  <c r="T65" i="67"/>
  <c r="R41" i="40"/>
  <c r="S41" i="40"/>
  <c r="R173" i="38"/>
  <c r="S173" i="38"/>
  <c r="V85" i="61"/>
  <c r="W85" i="61"/>
  <c r="U85" i="61"/>
  <c r="S260" i="40"/>
  <c r="R260" i="40"/>
  <c r="M192" i="69"/>
  <c r="H192" i="68"/>
  <c r="T192" i="68" s="1"/>
  <c r="H192" i="36"/>
  <c r="Q192" i="36" s="1"/>
  <c r="H111" i="48"/>
  <c r="T111" i="48" s="1"/>
  <c r="T160" i="67"/>
  <c r="V258" i="67"/>
  <c r="U258" i="67"/>
  <c r="W258" i="67"/>
  <c r="V258" i="61"/>
  <c r="U258" i="61"/>
  <c r="W258" i="61"/>
  <c r="H192" i="39"/>
  <c r="Q192" i="39" s="1"/>
  <c r="H192" i="70"/>
  <c r="T192" i="70" s="1"/>
  <c r="H176" i="69"/>
  <c r="H176" i="39"/>
  <c r="Q176" i="39" s="1"/>
  <c r="H176" i="70"/>
  <c r="T176" i="70" s="1"/>
  <c r="H160" i="70"/>
  <c r="H160" i="39"/>
  <c r="Q160" i="39" s="1"/>
  <c r="H144" i="69"/>
  <c r="H144" i="39"/>
  <c r="Q144" i="39" s="1"/>
  <c r="H144" i="70"/>
  <c r="T144" i="70" s="1"/>
  <c r="H128" i="69"/>
  <c r="H128" i="70"/>
  <c r="T128" i="70" s="1"/>
  <c r="H128" i="39"/>
  <c r="Q128" i="39" s="1"/>
  <c r="R104" i="41"/>
  <c r="S104" i="41"/>
  <c r="H88" i="69"/>
  <c r="H88" i="70"/>
  <c r="T88" i="70" s="1"/>
  <c r="H88" i="39"/>
  <c r="Q88" i="39" s="1"/>
  <c r="H72" i="69"/>
  <c r="H72" i="39"/>
  <c r="Q72" i="39" s="1"/>
  <c r="H72" i="70"/>
  <c r="T72" i="70" s="1"/>
  <c r="H60" i="69"/>
  <c r="H60" i="70"/>
  <c r="T60" i="70" s="1"/>
  <c r="H60" i="39"/>
  <c r="Q60" i="39" s="1"/>
  <c r="H44" i="69"/>
  <c r="H44" i="39"/>
  <c r="Q44" i="39" s="1"/>
  <c r="H44" i="70"/>
  <c r="T44" i="70" s="1"/>
  <c r="R39" i="41"/>
  <c r="S39" i="41"/>
  <c r="U29" i="67"/>
  <c r="V29" i="67"/>
  <c r="W29" i="67"/>
  <c r="U116" i="67"/>
  <c r="V116" i="67"/>
  <c r="W116" i="67"/>
  <c r="S36" i="40"/>
  <c r="R36" i="40"/>
  <c r="V184" i="61"/>
  <c r="W184" i="61"/>
  <c r="U184" i="61"/>
  <c r="U88" i="61"/>
  <c r="V88" i="61"/>
  <c r="W88" i="61"/>
  <c r="H202" i="69"/>
  <c r="H202" i="39"/>
  <c r="Q202" i="39" s="1"/>
  <c r="H202" i="70"/>
  <c r="T202" i="70" s="1"/>
  <c r="H154" i="69"/>
  <c r="H154" i="39"/>
  <c r="Q154" i="39" s="1"/>
  <c r="H154" i="70"/>
  <c r="T154" i="70" s="1"/>
  <c r="H106" i="69"/>
  <c r="H106" i="70"/>
  <c r="T106" i="70" s="1"/>
  <c r="H106" i="39"/>
  <c r="Q106" i="39" s="1"/>
  <c r="H58" i="69"/>
  <c r="H58" i="39"/>
  <c r="Q58" i="39" s="1"/>
  <c r="H58" i="70"/>
  <c r="H26" i="69"/>
  <c r="H26" i="70"/>
  <c r="T26" i="70" s="1"/>
  <c r="H26" i="39"/>
  <c r="Q26" i="39" s="1"/>
  <c r="U229" i="61"/>
  <c r="V229" i="61"/>
  <c r="W229" i="61"/>
  <c r="S172" i="40"/>
  <c r="R172" i="40"/>
  <c r="R107" i="40"/>
  <c r="S107" i="40"/>
  <c r="U223" i="61"/>
  <c r="V223" i="61"/>
  <c r="W223" i="61"/>
  <c r="W187" i="61"/>
  <c r="U187" i="61"/>
  <c r="V187" i="61"/>
  <c r="S115" i="38"/>
  <c r="R115" i="38"/>
  <c r="V39" i="61"/>
  <c r="U39" i="61"/>
  <c r="W39" i="61"/>
  <c r="W233" i="65"/>
  <c r="U233" i="65"/>
  <c r="V233" i="65"/>
  <c r="S185" i="41"/>
  <c r="R185" i="41"/>
  <c r="S153" i="41"/>
  <c r="R153" i="41"/>
  <c r="H159" i="48"/>
  <c r="T159" i="48" s="1"/>
  <c r="T245" i="67"/>
  <c r="M173" i="69"/>
  <c r="H173" i="68"/>
  <c r="H173" i="36"/>
  <c r="Q173" i="36" s="1"/>
  <c r="R73" i="40"/>
  <c r="S73" i="40"/>
  <c r="R137" i="38"/>
  <c r="S137" i="38"/>
  <c r="S232" i="40"/>
  <c r="R232" i="40"/>
  <c r="H147" i="48"/>
  <c r="T147" i="48" s="1"/>
  <c r="T226" i="67"/>
  <c r="S186" i="40"/>
  <c r="R186" i="40"/>
  <c r="S138" i="40"/>
  <c r="R138" i="40"/>
  <c r="V90" i="67"/>
  <c r="U90" i="67"/>
  <c r="W90" i="67"/>
  <c r="H42" i="36"/>
  <c r="Q42" i="36" s="1"/>
  <c r="H42" i="68"/>
  <c r="T42" i="68" s="1"/>
  <c r="R210" i="38"/>
  <c r="S210" i="38"/>
  <c r="S162" i="38"/>
  <c r="R162" i="38"/>
  <c r="S114" i="38"/>
  <c r="R114" i="38"/>
  <c r="S66" i="38"/>
  <c r="R66" i="38"/>
  <c r="V228" i="65"/>
  <c r="W228" i="65"/>
  <c r="U228" i="65"/>
  <c r="W180" i="65"/>
  <c r="U180" i="65"/>
  <c r="V180" i="65"/>
  <c r="W132" i="65"/>
  <c r="V132" i="65"/>
  <c r="U132" i="65"/>
  <c r="V92" i="65"/>
  <c r="U92" i="65"/>
  <c r="W92" i="65"/>
  <c r="V48" i="65"/>
  <c r="W48" i="65"/>
  <c r="U48" i="65"/>
  <c r="R97" i="38"/>
  <c r="S97" i="38"/>
  <c r="R45" i="38"/>
  <c r="S45" i="38"/>
  <c r="H255" i="69"/>
  <c r="H255" i="39"/>
  <c r="Q255" i="39" s="1"/>
  <c r="H255" i="70"/>
  <c r="T255" i="70" s="1"/>
  <c r="S239" i="41"/>
  <c r="R239" i="41"/>
  <c r="H223" i="69"/>
  <c r="H223" i="70"/>
  <c r="T223" i="70" s="1"/>
  <c r="H223" i="39"/>
  <c r="Q223" i="39" s="1"/>
  <c r="H207" i="69"/>
  <c r="H207" i="70"/>
  <c r="T207" i="70" s="1"/>
  <c r="H207" i="39"/>
  <c r="Q207" i="39" s="1"/>
  <c r="H191" i="69"/>
  <c r="H191" i="39"/>
  <c r="Q191" i="39" s="1"/>
  <c r="H191" i="70"/>
  <c r="T191" i="70" s="1"/>
  <c r="H175" i="39"/>
  <c r="Q175" i="39" s="1"/>
  <c r="H175" i="70"/>
  <c r="T175" i="70" s="1"/>
  <c r="H159" i="70"/>
  <c r="T159" i="70" s="1"/>
  <c r="H159" i="39"/>
  <c r="Q159" i="39" s="1"/>
  <c r="H143" i="39"/>
  <c r="Q143" i="39" s="1"/>
  <c r="H143" i="70"/>
  <c r="T143" i="70" s="1"/>
  <c r="H127" i="39"/>
  <c r="Q127" i="39" s="1"/>
  <c r="H127" i="70"/>
  <c r="H111" i="39"/>
  <c r="Q111" i="39" s="1"/>
  <c r="H111" i="70"/>
  <c r="T111" i="70" s="1"/>
  <c r="H95" i="39"/>
  <c r="Q95" i="39" s="1"/>
  <c r="H95" i="70"/>
  <c r="T95" i="70" s="1"/>
  <c r="H79" i="39"/>
  <c r="Q79" i="39" s="1"/>
  <c r="H79" i="70"/>
  <c r="T79" i="70" s="1"/>
  <c r="H63" i="70"/>
  <c r="H63" i="39"/>
  <c r="Q63" i="39" s="1"/>
  <c r="V47" i="65"/>
  <c r="W47" i="65"/>
  <c r="U47" i="65"/>
  <c r="H31" i="70"/>
  <c r="T31" i="70" s="1"/>
  <c r="H31" i="39"/>
  <c r="Q31" i="39" s="1"/>
  <c r="S261" i="40"/>
  <c r="R261" i="40"/>
  <c r="S205" i="40"/>
  <c r="R205" i="40"/>
  <c r="V181" i="67"/>
  <c r="W181" i="67"/>
  <c r="U181" i="67"/>
  <c r="H153" i="69"/>
  <c r="M93" i="69"/>
  <c r="H93" i="36"/>
  <c r="Q93" i="36" s="1"/>
  <c r="H93" i="68"/>
  <c r="T93" i="68" s="1"/>
  <c r="H49" i="69"/>
  <c r="M49" i="69" s="1"/>
  <c r="R33" i="40"/>
  <c r="S33" i="40"/>
  <c r="H141" i="47"/>
  <c r="T141" i="47" s="1"/>
  <c r="T225" i="61"/>
  <c r="U108" i="67"/>
  <c r="V108" i="67"/>
  <c r="W108" i="67"/>
  <c r="U76" i="67"/>
  <c r="V76" i="67"/>
  <c r="W76" i="67"/>
  <c r="U44" i="67"/>
  <c r="W44" i="67"/>
  <c r="V44" i="67"/>
  <c r="V256" i="61"/>
  <c r="U256" i="61"/>
  <c r="W256" i="61"/>
  <c r="V224" i="61"/>
  <c r="U224" i="61"/>
  <c r="W224" i="61"/>
  <c r="V192" i="61"/>
  <c r="W192" i="61"/>
  <c r="U192" i="61"/>
  <c r="H111" i="47"/>
  <c r="T111" i="47" s="1"/>
  <c r="T160" i="61"/>
  <c r="R128" i="38"/>
  <c r="S128" i="38"/>
  <c r="H63" i="47"/>
  <c r="T63" i="47" s="1"/>
  <c r="T96" i="61"/>
  <c r="U64" i="61"/>
  <c r="V64" i="61"/>
  <c r="W64" i="61"/>
  <c r="H21" i="47"/>
  <c r="T32" i="61"/>
  <c r="U258" i="65"/>
  <c r="W258" i="65"/>
  <c r="V258" i="65"/>
  <c r="U242" i="65"/>
  <c r="V242" i="65"/>
  <c r="W242" i="65"/>
  <c r="H147" i="50"/>
  <c r="T147" i="50" s="1"/>
  <c r="T226" i="65"/>
  <c r="V210" i="65"/>
  <c r="W210" i="65"/>
  <c r="U210" i="65"/>
  <c r="R194" i="41"/>
  <c r="S194" i="41"/>
  <c r="M146" i="69"/>
  <c r="M114" i="69"/>
  <c r="H45" i="36"/>
  <c r="Q45" i="36" s="1"/>
  <c r="H45" i="68"/>
  <c r="T45" i="68" s="1"/>
  <c r="W261" i="61"/>
  <c r="U261" i="61"/>
  <c r="V261" i="61"/>
  <c r="V193" i="61"/>
  <c r="W193" i="61"/>
  <c r="U193" i="61"/>
  <c r="H149" i="39"/>
  <c r="Q149" i="39" s="1"/>
  <c r="H149" i="70"/>
  <c r="T149" i="70" s="1"/>
  <c r="S256" i="40"/>
  <c r="R256" i="40"/>
  <c r="S220" i="40"/>
  <c r="R220" i="40"/>
  <c r="W156" i="67"/>
  <c r="U156" i="67"/>
  <c r="V156" i="67"/>
  <c r="S143" i="40"/>
  <c r="R143" i="40"/>
  <c r="H127" i="69"/>
  <c r="W119" i="67"/>
  <c r="V119" i="67"/>
  <c r="U119" i="67"/>
  <c r="R111" i="40"/>
  <c r="S111" i="40"/>
  <c r="H95" i="69"/>
  <c r="W51" i="67"/>
  <c r="V51" i="67"/>
  <c r="U51" i="67"/>
  <c r="U227" i="61"/>
  <c r="W227" i="61"/>
  <c r="V227" i="61"/>
  <c r="S199" i="38"/>
  <c r="R199" i="38"/>
  <c r="R183" i="38"/>
  <c r="S183" i="38"/>
  <c r="W155" i="61"/>
  <c r="U155" i="61"/>
  <c r="V155" i="61"/>
  <c r="R111" i="38"/>
  <c r="S111" i="38"/>
  <c r="R63" i="38"/>
  <c r="S63" i="38"/>
  <c r="R31" i="38"/>
  <c r="S31" i="38"/>
  <c r="H241" i="39"/>
  <c r="Q241" i="39" s="1"/>
  <c r="H241" i="70"/>
  <c r="T241" i="70" s="1"/>
  <c r="R225" i="41"/>
  <c r="S225" i="41"/>
  <c r="R209" i="41"/>
  <c r="S209" i="41"/>
  <c r="U177" i="65"/>
  <c r="W177" i="65"/>
  <c r="V177" i="65"/>
  <c r="V161" i="65"/>
  <c r="U161" i="65"/>
  <c r="W161" i="65"/>
  <c r="U145" i="65"/>
  <c r="V145" i="65"/>
  <c r="W145" i="65"/>
  <c r="H93" i="50"/>
  <c r="T93" i="50" s="1"/>
  <c r="T129" i="65"/>
  <c r="V113" i="65"/>
  <c r="W113" i="65"/>
  <c r="U113" i="65"/>
  <c r="W97" i="65"/>
  <c r="U97" i="65"/>
  <c r="V97" i="65"/>
  <c r="S81" i="41"/>
  <c r="R81" i="41"/>
  <c r="S65" i="41"/>
  <c r="R65" i="41"/>
  <c r="S49" i="41"/>
  <c r="R49" i="41"/>
  <c r="S33" i="41"/>
  <c r="R33" i="41"/>
  <c r="V233" i="67"/>
  <c r="U233" i="67"/>
  <c r="W233" i="67"/>
  <c r="R213" i="40"/>
  <c r="S213" i="40"/>
  <c r="V165" i="67"/>
  <c r="W165" i="67"/>
  <c r="U165" i="67"/>
  <c r="M141" i="69"/>
  <c r="H141" i="68"/>
  <c r="T141" i="68" s="1"/>
  <c r="H141" i="36"/>
  <c r="Q141" i="36" s="1"/>
  <c r="U117" i="67"/>
  <c r="V117" i="67"/>
  <c r="W117" i="67"/>
  <c r="H265" i="41"/>
  <c r="H266" i="41" s="1"/>
  <c r="Q21" i="41"/>
  <c r="R161" i="38"/>
  <c r="S161" i="38"/>
  <c r="V77" i="61"/>
  <c r="W77" i="61"/>
  <c r="U77" i="61"/>
  <c r="M212" i="69"/>
  <c r="H212" i="36"/>
  <c r="Q212" i="36" s="1"/>
  <c r="H212" i="68"/>
  <c r="T212" i="68" s="1"/>
  <c r="W184" i="67"/>
  <c r="V184" i="67"/>
  <c r="U184" i="67"/>
  <c r="H75" i="48"/>
  <c r="T75" i="48" s="1"/>
  <c r="T120" i="67"/>
  <c r="H165" i="48"/>
  <c r="T165" i="48" s="1"/>
  <c r="T246" i="67"/>
  <c r="V230" i="67"/>
  <c r="W230" i="67"/>
  <c r="U230" i="67"/>
  <c r="V214" i="67"/>
  <c r="U214" i="67"/>
  <c r="W214" i="67"/>
  <c r="H123" i="48"/>
  <c r="T123" i="48" s="1"/>
  <c r="T198" i="67"/>
  <c r="H182" i="69"/>
  <c r="S174" i="40"/>
  <c r="R174" i="40"/>
  <c r="S158" i="40"/>
  <c r="R158" i="40"/>
  <c r="V142" i="67"/>
  <c r="U142" i="67"/>
  <c r="W142" i="67"/>
  <c r="W126" i="67"/>
  <c r="U126" i="67"/>
  <c r="V126" i="67"/>
  <c r="H110" i="36"/>
  <c r="Q110" i="36" s="1"/>
  <c r="H110" i="68"/>
  <c r="T110" i="68" s="1"/>
  <c r="R102" i="40"/>
  <c r="S102" i="40"/>
  <c r="R86" i="40"/>
  <c r="S86" i="40"/>
  <c r="S70" i="40"/>
  <c r="R70" i="40"/>
  <c r="V54" i="67"/>
  <c r="W54" i="67"/>
  <c r="U54" i="67"/>
  <c r="S46" i="40"/>
  <c r="R46" i="40"/>
  <c r="R30" i="40"/>
  <c r="S30" i="40"/>
  <c r="S246" i="38"/>
  <c r="R246" i="38"/>
  <c r="S230" i="38"/>
  <c r="R230" i="38"/>
  <c r="S214" i="38"/>
  <c r="R214" i="38"/>
  <c r="S198" i="38"/>
  <c r="R198" i="38"/>
  <c r="S182" i="38"/>
  <c r="R182" i="38"/>
  <c r="S166" i="38"/>
  <c r="R166" i="38"/>
  <c r="S150" i="38"/>
  <c r="R150" i="38"/>
  <c r="S134" i="38"/>
  <c r="R134" i="38"/>
  <c r="S118" i="38"/>
  <c r="R118" i="38"/>
  <c r="S102" i="38"/>
  <c r="R102" i="38"/>
  <c r="S86" i="38"/>
  <c r="R86" i="38"/>
  <c r="S70" i="38"/>
  <c r="R70" i="38"/>
  <c r="S54" i="38"/>
  <c r="R54" i="38"/>
  <c r="S38" i="38"/>
  <c r="R38" i="38"/>
  <c r="S22" i="38"/>
  <c r="R22" i="38"/>
  <c r="R248" i="41"/>
  <c r="S248" i="41"/>
  <c r="R220" i="41"/>
  <c r="S220" i="41"/>
  <c r="S204" i="41"/>
  <c r="R204" i="41"/>
  <c r="R188" i="41"/>
  <c r="S188" i="41"/>
  <c r="S172" i="41"/>
  <c r="R172" i="41"/>
  <c r="R156" i="41"/>
  <c r="S156" i="41"/>
  <c r="R140" i="41"/>
  <c r="S140" i="41"/>
  <c r="R124" i="41"/>
  <c r="S124" i="41"/>
  <c r="W112" i="65"/>
  <c r="U112" i="65"/>
  <c r="V112" i="65"/>
  <c r="S37" i="38"/>
  <c r="R37" i="38"/>
  <c r="S247" i="41"/>
  <c r="R247" i="41"/>
  <c r="S199" i="41"/>
  <c r="R199" i="41"/>
  <c r="S167" i="41"/>
  <c r="R167" i="41"/>
  <c r="S135" i="41"/>
  <c r="R135" i="41"/>
  <c r="H71" i="39"/>
  <c r="Q71" i="39" s="1"/>
  <c r="H71" i="70"/>
  <c r="T71" i="70" s="1"/>
  <c r="H23" i="39"/>
  <c r="Q23" i="39" s="1"/>
  <c r="H23" i="70"/>
  <c r="T23" i="70" s="1"/>
  <c r="V221" i="67"/>
  <c r="W221" i="67"/>
  <c r="U221" i="67"/>
  <c r="S161" i="40"/>
  <c r="R161" i="40"/>
  <c r="W181" i="61"/>
  <c r="U181" i="61"/>
  <c r="V181" i="61"/>
  <c r="H135" i="47"/>
  <c r="T135" i="47" s="1"/>
  <c r="T216" i="61"/>
  <c r="S120" i="38"/>
  <c r="R120" i="38"/>
  <c r="S40" i="38"/>
  <c r="R40" i="38"/>
  <c r="R234" i="41"/>
  <c r="S234" i="41"/>
  <c r="R186" i="41"/>
  <c r="S186" i="41"/>
  <c r="R138" i="41"/>
  <c r="S138" i="41"/>
  <c r="R74" i="41"/>
  <c r="S74" i="41"/>
  <c r="U165" i="61"/>
  <c r="V165" i="61"/>
  <c r="W165" i="61"/>
  <c r="W244" i="67"/>
  <c r="U244" i="67"/>
  <c r="V244" i="67"/>
  <c r="S123" i="40"/>
  <c r="R123" i="40"/>
  <c r="S99" i="40"/>
  <c r="R99" i="40"/>
  <c r="W195" i="61"/>
  <c r="U195" i="61"/>
  <c r="V195" i="61"/>
  <c r="R123" i="38"/>
  <c r="S123" i="38"/>
  <c r="V71" i="61"/>
  <c r="U71" i="61"/>
  <c r="W71" i="61"/>
  <c r="H249" i="39"/>
  <c r="Q249" i="39" s="1"/>
  <c r="H249" i="70"/>
  <c r="T249" i="70" s="1"/>
  <c r="V217" i="65"/>
  <c r="W217" i="65"/>
  <c r="U217" i="65"/>
  <c r="H25" i="39"/>
  <c r="Q25" i="39" s="1"/>
  <c r="H25" i="70"/>
  <c r="T25" i="70" s="1"/>
  <c r="V201" i="67"/>
  <c r="U201" i="67"/>
  <c r="W201" i="67"/>
  <c r="S129" i="40"/>
  <c r="R129" i="40"/>
  <c r="S210" i="40"/>
  <c r="R210" i="40"/>
  <c r="V154" i="67"/>
  <c r="U154" i="67"/>
  <c r="W154" i="67"/>
  <c r="U106" i="67"/>
  <c r="W106" i="67"/>
  <c r="V106" i="67"/>
  <c r="S74" i="40"/>
  <c r="R74" i="40"/>
  <c r="S26" i="40"/>
  <c r="R26" i="40"/>
  <c r="S226" i="38"/>
  <c r="R226" i="38"/>
  <c r="R178" i="38"/>
  <c r="S178" i="38"/>
  <c r="S122" i="38"/>
  <c r="R122" i="38"/>
  <c r="S74" i="38"/>
  <c r="R74" i="38"/>
  <c r="R26" i="38"/>
  <c r="S26" i="38"/>
  <c r="R240" i="41"/>
  <c r="S240" i="41"/>
  <c r="U201" i="61"/>
  <c r="W201" i="61"/>
  <c r="V201" i="61"/>
  <c r="H133" i="39"/>
  <c r="Q133" i="39" s="1"/>
  <c r="H133" i="70"/>
  <c r="T133" i="70" s="1"/>
  <c r="U57" i="61"/>
  <c r="V57" i="61"/>
  <c r="W57" i="61"/>
  <c r="W25" i="61"/>
  <c r="U25" i="61"/>
  <c r="V25" i="61"/>
  <c r="R251" i="41"/>
  <c r="S251" i="41"/>
  <c r="S235" i="41"/>
  <c r="R235" i="41"/>
  <c r="R219" i="41"/>
  <c r="S219" i="41"/>
  <c r="S203" i="41"/>
  <c r="R203" i="41"/>
  <c r="S187" i="41"/>
  <c r="R187" i="41"/>
  <c r="S171" i="41"/>
  <c r="R171" i="41"/>
  <c r="S155" i="41"/>
  <c r="R155" i="41"/>
  <c r="S139" i="41"/>
  <c r="R139" i="41"/>
  <c r="H107" i="39"/>
  <c r="Q107" i="39" s="1"/>
  <c r="H107" i="70"/>
  <c r="T107" i="70" s="1"/>
  <c r="H91" i="39"/>
  <c r="Q91" i="39" s="1"/>
  <c r="H91" i="70"/>
  <c r="T91" i="70" s="1"/>
  <c r="H75" i="39"/>
  <c r="Q75" i="39" s="1"/>
  <c r="H75" i="70"/>
  <c r="T75" i="70" s="1"/>
  <c r="H43" i="39"/>
  <c r="Q43" i="39" s="1"/>
  <c r="H43" i="70"/>
  <c r="T43" i="70" s="1"/>
  <c r="H27" i="39"/>
  <c r="Q27" i="39" s="1"/>
  <c r="H27" i="70"/>
  <c r="T27" i="70" s="1"/>
  <c r="R128" i="40"/>
  <c r="S128" i="40"/>
  <c r="S88" i="40"/>
  <c r="R88" i="40"/>
  <c r="S56" i="40"/>
  <c r="R56" i="40"/>
  <c r="S24" i="40"/>
  <c r="R24" i="40"/>
  <c r="S236" i="38"/>
  <c r="R236" i="38"/>
  <c r="S204" i="38"/>
  <c r="R204" i="38"/>
  <c r="S172" i="38"/>
  <c r="R172" i="38"/>
  <c r="R140" i="38"/>
  <c r="S140" i="38"/>
  <c r="R108" i="38"/>
  <c r="S108" i="38"/>
  <c r="S76" i="38"/>
  <c r="R76" i="38"/>
  <c r="V44" i="61"/>
  <c r="W44" i="61"/>
  <c r="U44" i="61"/>
  <c r="H254" i="69"/>
  <c r="H254" i="39"/>
  <c r="Q254" i="39" s="1"/>
  <c r="H254" i="70"/>
  <c r="T254" i="70" s="1"/>
  <c r="H238" i="69"/>
  <c r="M238" i="69" s="1"/>
  <c r="H238" i="39"/>
  <c r="Q238" i="39" s="1"/>
  <c r="H238" i="70"/>
  <c r="H222" i="69"/>
  <c r="M222" i="69" s="1"/>
  <c r="H222" i="39"/>
  <c r="Q222" i="39" s="1"/>
  <c r="H222" i="70"/>
  <c r="T222" i="70" s="1"/>
  <c r="H206" i="69"/>
  <c r="H206" i="39"/>
  <c r="Q206" i="39" s="1"/>
  <c r="H206" i="70"/>
  <c r="T206" i="70" s="1"/>
  <c r="H190" i="69"/>
  <c r="H190" i="70"/>
  <c r="T190" i="70" s="1"/>
  <c r="H190" i="39"/>
  <c r="Q190" i="39" s="1"/>
  <c r="H174" i="69"/>
  <c r="M174" i="69" s="1"/>
  <c r="H174" i="70"/>
  <c r="T174" i="70" s="1"/>
  <c r="H174" i="39"/>
  <c r="Q174" i="39" s="1"/>
  <c r="H158" i="69"/>
  <c r="M158" i="69" s="1"/>
  <c r="H158" i="70"/>
  <c r="T158" i="70" s="1"/>
  <c r="H158" i="39"/>
  <c r="Q158" i="39" s="1"/>
  <c r="H142" i="39"/>
  <c r="Q142" i="39" s="1"/>
  <c r="H142" i="70"/>
  <c r="T142" i="70" s="1"/>
  <c r="H126" i="69"/>
  <c r="M126" i="69" s="1"/>
  <c r="H126" i="39"/>
  <c r="Q126" i="39" s="1"/>
  <c r="H126" i="70"/>
  <c r="T126" i="70" s="1"/>
  <c r="H110" i="39"/>
  <c r="Q110" i="39" s="1"/>
  <c r="H110" i="70"/>
  <c r="T110" i="70" s="1"/>
  <c r="H94" i="69"/>
  <c r="M94" i="69" s="1"/>
  <c r="H94" i="70"/>
  <c r="T94" i="70" s="1"/>
  <c r="H94" i="39"/>
  <c r="Q94" i="39" s="1"/>
  <c r="H78" i="39"/>
  <c r="Q78" i="39" s="1"/>
  <c r="H78" i="70"/>
  <c r="T78" i="70" s="1"/>
  <c r="W62" i="65"/>
  <c r="U62" i="65"/>
  <c r="V62" i="65"/>
  <c r="H46" i="70"/>
  <c r="T46" i="70" s="1"/>
  <c r="H46" i="39"/>
  <c r="Q46" i="39" s="1"/>
  <c r="H30" i="69"/>
  <c r="H30" i="70"/>
  <c r="T30" i="70" s="1"/>
  <c r="H30" i="39"/>
  <c r="Q30" i="39" s="1"/>
  <c r="S253" i="40"/>
  <c r="R253" i="40"/>
  <c r="V209" i="67"/>
  <c r="U209" i="67"/>
  <c r="W209" i="67"/>
  <c r="R189" i="40"/>
  <c r="S189" i="40"/>
  <c r="H145" i="69"/>
  <c r="S121" i="40"/>
  <c r="R121" i="40"/>
  <c r="R105" i="40"/>
  <c r="S105" i="40"/>
  <c r="V69" i="67"/>
  <c r="U69" i="67"/>
  <c r="W69" i="67"/>
  <c r="S177" i="38"/>
  <c r="R177" i="38"/>
  <c r="R93" i="38"/>
  <c r="S93" i="38"/>
  <c r="W248" i="67"/>
  <c r="U248" i="67"/>
  <c r="V248" i="67"/>
  <c r="S180" i="40"/>
  <c r="R180" i="40"/>
  <c r="H263" i="36"/>
  <c r="H263" i="68"/>
  <c r="T263" i="68" s="1"/>
  <c r="R255" i="40"/>
  <c r="S255" i="40"/>
  <c r="W239" i="67"/>
  <c r="U239" i="67"/>
  <c r="V239" i="67"/>
  <c r="R223" i="40"/>
  <c r="S223" i="40"/>
  <c r="R207" i="40"/>
  <c r="S207" i="40"/>
  <c r="R191" i="40"/>
  <c r="S191" i="40"/>
  <c r="W175" i="67"/>
  <c r="U175" i="67"/>
  <c r="V175" i="67"/>
  <c r="R167" i="40"/>
  <c r="S167" i="40"/>
  <c r="H151" i="36"/>
  <c r="Q151" i="36" s="1"/>
  <c r="H151" i="68"/>
  <c r="T151" i="68" s="1"/>
  <c r="W91" i="67"/>
  <c r="V91" i="67"/>
  <c r="U91" i="67"/>
  <c r="S83" i="40"/>
  <c r="R83" i="40"/>
  <c r="W39" i="67"/>
  <c r="U39" i="67"/>
  <c r="V39" i="67"/>
  <c r="S31" i="40"/>
  <c r="R31" i="40"/>
  <c r="U259" i="61"/>
  <c r="W259" i="61"/>
  <c r="V259" i="61"/>
  <c r="V243" i="61"/>
  <c r="W243" i="61"/>
  <c r="U243" i="61"/>
  <c r="R215" i="38"/>
  <c r="S215" i="38"/>
  <c r="S171" i="38"/>
  <c r="R171" i="38"/>
  <c r="R135" i="38"/>
  <c r="S135" i="38"/>
  <c r="R107" i="38"/>
  <c r="S107" i="38"/>
  <c r="R91" i="38"/>
  <c r="S91" i="38"/>
  <c r="R43" i="38"/>
  <c r="S43" i="38"/>
  <c r="H253" i="69"/>
  <c r="M253" i="69" s="1"/>
  <c r="H253" i="70"/>
  <c r="T253" i="70" s="1"/>
  <c r="H253" i="39"/>
  <c r="Q253" i="39" s="1"/>
  <c r="W237" i="65"/>
  <c r="U237" i="65"/>
  <c r="V237" i="65"/>
  <c r="W205" i="65"/>
  <c r="U205" i="65"/>
  <c r="V205" i="65"/>
  <c r="S189" i="41"/>
  <c r="R189" i="41"/>
  <c r="M157" i="69"/>
  <c r="W141" i="65"/>
  <c r="U141" i="65"/>
  <c r="V141" i="65"/>
  <c r="S125" i="41"/>
  <c r="R125" i="41"/>
  <c r="H93" i="39"/>
  <c r="Q93" i="39" s="1"/>
  <c r="H93" i="70"/>
  <c r="T93" i="70" s="1"/>
  <c r="U77" i="65"/>
  <c r="V77" i="65"/>
  <c r="W77" i="65"/>
  <c r="V61" i="65"/>
  <c r="W61" i="65"/>
  <c r="U61" i="65"/>
  <c r="V45" i="65"/>
  <c r="W45" i="65"/>
  <c r="U45" i="65"/>
  <c r="S29" i="41"/>
  <c r="R29" i="41"/>
  <c r="V197" i="61"/>
  <c r="W197" i="61"/>
  <c r="U197" i="61"/>
  <c r="V101" i="61"/>
  <c r="W101" i="61"/>
  <c r="U101" i="61"/>
  <c r="S240" i="40"/>
  <c r="R240" i="40"/>
  <c r="W176" i="67"/>
  <c r="V176" i="67"/>
  <c r="U176" i="67"/>
  <c r="V254" i="67"/>
  <c r="U254" i="67"/>
  <c r="W254" i="67"/>
  <c r="H260" i="70"/>
  <c r="T260" i="70" s="1"/>
  <c r="H260" i="39"/>
  <c r="Q260" i="39" s="1"/>
  <c r="W244" i="65"/>
  <c r="V244" i="65"/>
  <c r="U244" i="65"/>
  <c r="W232" i="65"/>
  <c r="V232" i="65"/>
  <c r="U232" i="65"/>
  <c r="H135" i="50"/>
  <c r="T135" i="50" s="1"/>
  <c r="T216" i="65"/>
  <c r="R200" i="41"/>
  <c r="S200" i="41"/>
  <c r="W184" i="65"/>
  <c r="U184" i="65"/>
  <c r="V184" i="65"/>
  <c r="V168" i="65"/>
  <c r="U168" i="65"/>
  <c r="W168" i="65"/>
  <c r="V152" i="65"/>
  <c r="W152" i="65"/>
  <c r="U152" i="65"/>
  <c r="H99" i="50"/>
  <c r="T99" i="50" s="1"/>
  <c r="T136" i="65"/>
  <c r="H75" i="50"/>
  <c r="T75" i="50" s="1"/>
  <c r="T120" i="65"/>
  <c r="R108" i="41"/>
  <c r="S108" i="41"/>
  <c r="R96" i="41"/>
  <c r="S96" i="41"/>
  <c r="W80" i="65"/>
  <c r="V80" i="65"/>
  <c r="U80" i="65"/>
  <c r="H52" i="69"/>
  <c r="H52" i="39"/>
  <c r="Q52" i="39" s="1"/>
  <c r="H52" i="70"/>
  <c r="T52" i="70" s="1"/>
  <c r="S36" i="41"/>
  <c r="R36" i="41"/>
  <c r="R24" i="41"/>
  <c r="S24" i="41"/>
  <c r="K173" i="49"/>
  <c r="K174" i="49" s="1"/>
  <c r="R189" i="38"/>
  <c r="S189" i="38"/>
  <c r="V53" i="61"/>
  <c r="U53" i="61"/>
  <c r="W53" i="61"/>
  <c r="W263" i="65"/>
  <c r="U263" i="65"/>
  <c r="V263" i="65"/>
  <c r="S231" i="41"/>
  <c r="R231" i="41"/>
  <c r="W215" i="65"/>
  <c r="V215" i="65"/>
  <c r="U215" i="65"/>
  <c r="U183" i="65"/>
  <c r="W183" i="65"/>
  <c r="V183" i="65"/>
  <c r="W151" i="65"/>
  <c r="U151" i="65"/>
  <c r="V151" i="65"/>
  <c r="U119" i="65"/>
  <c r="W119" i="65"/>
  <c r="V119" i="65"/>
  <c r="V87" i="65"/>
  <c r="W87" i="65"/>
  <c r="U87" i="65"/>
  <c r="U55" i="65"/>
  <c r="W55" i="65"/>
  <c r="V55" i="65"/>
  <c r="U249" i="67"/>
  <c r="V249" i="67"/>
  <c r="W249" i="67"/>
  <c r="M137" i="69"/>
  <c r="H137" i="36"/>
  <c r="Q137" i="36" s="1"/>
  <c r="H137" i="68"/>
  <c r="T137" i="68" s="1"/>
  <c r="U53" i="67"/>
  <c r="W53" i="67"/>
  <c r="V53" i="67"/>
  <c r="U100" i="67"/>
  <c r="V100" i="67"/>
  <c r="W100" i="67"/>
  <c r="S248" i="38"/>
  <c r="R248" i="38"/>
  <c r="S152" i="38"/>
  <c r="R152" i="38"/>
  <c r="W56" i="61"/>
  <c r="U56" i="61"/>
  <c r="V56" i="61"/>
  <c r="U250" i="65"/>
  <c r="V250" i="65"/>
  <c r="W250" i="65"/>
  <c r="H218" i="69"/>
  <c r="H218" i="39"/>
  <c r="Q218" i="39" s="1"/>
  <c r="H218" i="70"/>
  <c r="T218" i="70" s="1"/>
  <c r="W170" i="65"/>
  <c r="V170" i="65"/>
  <c r="U170" i="65"/>
  <c r="W122" i="65"/>
  <c r="U122" i="65"/>
  <c r="V122" i="65"/>
  <c r="H90" i="69"/>
  <c r="H90" i="39"/>
  <c r="Q90" i="39" s="1"/>
  <c r="H90" i="70"/>
  <c r="T90" i="70" s="1"/>
  <c r="R42" i="41"/>
  <c r="S42" i="41"/>
  <c r="W249" i="61"/>
  <c r="V249" i="61"/>
  <c r="U249" i="61"/>
  <c r="W115" i="67"/>
  <c r="V115" i="67"/>
  <c r="U115" i="67"/>
  <c r="R55" i="40"/>
  <c r="S55" i="40"/>
  <c r="R179" i="38"/>
  <c r="S179" i="38"/>
  <c r="R23" i="38"/>
  <c r="S23" i="38"/>
  <c r="H137" i="70"/>
  <c r="T137" i="70" s="1"/>
  <c r="H137" i="39"/>
  <c r="Q137" i="39" s="1"/>
  <c r="H89" i="69"/>
  <c r="H89" i="70"/>
  <c r="T89" i="70" s="1"/>
  <c r="H89" i="39"/>
  <c r="Q89" i="39" s="1"/>
  <c r="U41" i="65"/>
  <c r="W41" i="65"/>
  <c r="V41" i="65"/>
  <c r="S101" i="40"/>
  <c r="R101" i="40"/>
  <c r="U253" i="61"/>
  <c r="W253" i="61"/>
  <c r="V253" i="61"/>
  <c r="W200" i="67"/>
  <c r="V200" i="67"/>
  <c r="U200" i="67"/>
  <c r="V218" i="67"/>
  <c r="U218" i="67"/>
  <c r="W218" i="67"/>
  <c r="V194" i="67"/>
  <c r="W194" i="67"/>
  <c r="U194" i="67"/>
  <c r="U98" i="67"/>
  <c r="W98" i="67"/>
  <c r="V98" i="67"/>
  <c r="H45" i="48"/>
  <c r="T45" i="48" s="1"/>
  <c r="T58" i="67"/>
  <c r="V218" i="61"/>
  <c r="U218" i="61"/>
  <c r="W218" i="61"/>
  <c r="W170" i="61"/>
  <c r="V170" i="61"/>
  <c r="U170" i="61"/>
  <c r="W130" i="61"/>
  <c r="V130" i="61"/>
  <c r="U130" i="61"/>
  <c r="U82" i="61"/>
  <c r="W82" i="61"/>
  <c r="V82" i="61"/>
  <c r="U42" i="61"/>
  <c r="W42" i="61"/>
  <c r="V42" i="61"/>
  <c r="H256" i="70"/>
  <c r="T256" i="70" s="1"/>
  <c r="H256" i="39"/>
  <c r="Q256" i="39" s="1"/>
  <c r="R212" i="41"/>
  <c r="S212" i="41"/>
  <c r="S33" i="38"/>
  <c r="R33" i="38"/>
  <c r="S179" i="41"/>
  <c r="R179" i="41"/>
  <c r="H131" i="39"/>
  <c r="Q131" i="39" s="1"/>
  <c r="H131" i="70"/>
  <c r="T131" i="70" s="1"/>
  <c r="H115" i="39"/>
  <c r="Q115" i="39" s="1"/>
  <c r="H115" i="70"/>
  <c r="T115" i="70" s="1"/>
  <c r="U67" i="65"/>
  <c r="W67" i="65"/>
  <c r="V67" i="65"/>
  <c r="S51" i="41"/>
  <c r="R51" i="41"/>
  <c r="S112" i="40"/>
  <c r="R112" i="40"/>
  <c r="V260" i="61"/>
  <c r="U260" i="61"/>
  <c r="W260" i="61"/>
  <c r="V196" i="61"/>
  <c r="W196" i="61"/>
  <c r="U196" i="61"/>
  <c r="V100" i="61"/>
  <c r="W100" i="61"/>
  <c r="U100" i="61"/>
  <c r="R246" i="41"/>
  <c r="S246" i="41"/>
  <c r="M241" i="69"/>
  <c r="H241" i="68"/>
  <c r="T241" i="68" s="1"/>
  <c r="H241" i="36"/>
  <c r="Q241" i="36" s="1"/>
  <c r="W89" i="67"/>
  <c r="U89" i="67"/>
  <c r="V89" i="67"/>
  <c r="R117" i="38"/>
  <c r="S117" i="38"/>
  <c r="M228" i="69"/>
  <c r="H228" i="36"/>
  <c r="Q228" i="36" s="1"/>
  <c r="H228" i="68"/>
  <c r="T228" i="68" s="1"/>
  <c r="S251" i="40"/>
  <c r="R251" i="40"/>
  <c r="W187" i="67"/>
  <c r="U187" i="67"/>
  <c r="V187" i="67"/>
  <c r="W87" i="67"/>
  <c r="V87" i="67"/>
  <c r="U87" i="67"/>
  <c r="H63" i="36"/>
  <c r="Q63" i="36" s="1"/>
  <c r="H63" i="68"/>
  <c r="H27" i="68"/>
  <c r="T27" i="68" s="1"/>
  <c r="H27" i="36"/>
  <c r="Q27" i="36" s="1"/>
  <c r="W167" i="61"/>
  <c r="U167" i="61"/>
  <c r="V167" i="61"/>
  <c r="R51" i="38"/>
  <c r="S51" i="38"/>
  <c r="H261" i="70"/>
  <c r="T261" i="70" s="1"/>
  <c r="H261" i="39"/>
  <c r="Q261" i="39" s="1"/>
  <c r="H245" i="70"/>
  <c r="H245" i="39"/>
  <c r="Q245" i="39" s="1"/>
  <c r="S149" i="41"/>
  <c r="R149" i="41"/>
  <c r="W37" i="65"/>
  <c r="U37" i="65"/>
  <c r="V37" i="65"/>
  <c r="R125" i="38"/>
  <c r="S125" i="38"/>
  <c r="M260" i="69"/>
  <c r="H260" i="36"/>
  <c r="Q260" i="36" s="1"/>
  <c r="H260" i="68"/>
  <c r="T260" i="68" s="1"/>
  <c r="V250" i="67"/>
  <c r="U250" i="67"/>
  <c r="W250" i="67"/>
  <c r="U236" i="65"/>
  <c r="W236" i="65"/>
  <c r="V236" i="65"/>
  <c r="R192" i="41"/>
  <c r="S192" i="41"/>
  <c r="R144" i="41"/>
  <c r="S144" i="41"/>
  <c r="R128" i="41"/>
  <c r="S128" i="41"/>
  <c r="R72" i="41"/>
  <c r="S72" i="41"/>
  <c r="R113" i="40"/>
  <c r="S113" i="40"/>
  <c r="S232" i="38"/>
  <c r="R232" i="38"/>
  <c r="R202" i="41"/>
  <c r="S202" i="41"/>
  <c r="R58" i="41"/>
  <c r="S58" i="41"/>
  <c r="S139" i="40"/>
  <c r="R139" i="40"/>
  <c r="U143" i="61"/>
  <c r="V143" i="61"/>
  <c r="W143" i="61"/>
  <c r="W105" i="65"/>
  <c r="U105" i="65"/>
  <c r="V105" i="65"/>
  <c r="R221" i="38"/>
  <c r="S221" i="38"/>
  <c r="H232" i="68"/>
  <c r="T232" i="68" s="1"/>
  <c r="H232" i="36"/>
  <c r="Q232" i="36" s="1"/>
  <c r="R202" i="40"/>
  <c r="S202" i="40"/>
  <c r="R114" i="40"/>
  <c r="S114" i="40"/>
  <c r="R234" i="38"/>
  <c r="S234" i="38"/>
  <c r="S90" i="38"/>
  <c r="R90" i="38"/>
  <c r="R145" i="38"/>
  <c r="S145" i="38"/>
  <c r="V223" i="65"/>
  <c r="U223" i="65"/>
  <c r="W223" i="65"/>
  <c r="S175" i="41"/>
  <c r="R175" i="41"/>
  <c r="S127" i="41"/>
  <c r="R127" i="41"/>
  <c r="S79" i="41"/>
  <c r="R79" i="41"/>
  <c r="W237" i="67"/>
  <c r="V237" i="67"/>
  <c r="U237" i="67"/>
  <c r="M205" i="69"/>
  <c r="H205" i="68"/>
  <c r="T205" i="68" s="1"/>
  <c r="H205" i="36"/>
  <c r="Q205" i="36" s="1"/>
  <c r="H125" i="36"/>
  <c r="Q125" i="36" s="1"/>
  <c r="H125" i="68"/>
  <c r="T125" i="68" s="1"/>
  <c r="U92" i="67"/>
  <c r="W92" i="67"/>
  <c r="V92" i="67"/>
  <c r="S240" i="38"/>
  <c r="R240" i="38"/>
  <c r="S176" i="38"/>
  <c r="R176" i="38"/>
  <c r="U48" i="61"/>
  <c r="V48" i="61"/>
  <c r="W48" i="61"/>
  <c r="U178" i="65"/>
  <c r="W178" i="65"/>
  <c r="V178" i="65"/>
  <c r="H146" i="39"/>
  <c r="Q146" i="39" s="1"/>
  <c r="H146" i="70"/>
  <c r="T146" i="70" s="1"/>
  <c r="W82" i="65"/>
  <c r="U82" i="65"/>
  <c r="V82" i="65"/>
  <c r="W34" i="65"/>
  <c r="V34" i="65"/>
  <c r="U34" i="65"/>
  <c r="R237" i="38"/>
  <c r="S237" i="38"/>
  <c r="W188" i="67"/>
  <c r="U188" i="67"/>
  <c r="V188" i="67"/>
  <c r="H143" i="36"/>
  <c r="Q143" i="36" s="1"/>
  <c r="H143" i="68"/>
  <c r="T143" i="68" s="1"/>
  <c r="R103" i="40"/>
  <c r="S103" i="40"/>
  <c r="S191" i="38"/>
  <c r="R191" i="38"/>
  <c r="R119" i="38"/>
  <c r="S119" i="38"/>
  <c r="W257" i="65"/>
  <c r="U257" i="65"/>
  <c r="V257" i="65"/>
  <c r="O113" i="69"/>
  <c r="N113" i="69"/>
  <c r="H65" i="69"/>
  <c r="M65" i="69" s="1"/>
  <c r="H65" i="39"/>
  <c r="Q65" i="39" s="1"/>
  <c r="H65" i="70"/>
  <c r="M257" i="69"/>
  <c r="H257" i="68"/>
  <c r="T257" i="68" s="1"/>
  <c r="H257" i="36"/>
  <c r="Q257" i="36" s="1"/>
  <c r="R117" i="40"/>
  <c r="S117" i="40"/>
  <c r="V241" i="61"/>
  <c r="W241" i="61"/>
  <c r="U241" i="61"/>
  <c r="S212" i="40"/>
  <c r="R212" i="40"/>
  <c r="S206" i="40"/>
  <c r="R206" i="40"/>
  <c r="S166" i="40"/>
  <c r="R166" i="40"/>
  <c r="U118" i="67"/>
  <c r="W118" i="67"/>
  <c r="V118" i="67"/>
  <c r="W62" i="67"/>
  <c r="V62" i="67"/>
  <c r="U62" i="67"/>
  <c r="H46" i="36"/>
  <c r="Q46" i="36" s="1"/>
  <c r="S238" i="38"/>
  <c r="R238" i="38"/>
  <c r="S190" i="38"/>
  <c r="R190" i="38"/>
  <c r="S142" i="38"/>
  <c r="R142" i="38"/>
  <c r="S94" i="38"/>
  <c r="R94" i="38"/>
  <c r="S46" i="38"/>
  <c r="R46" i="38"/>
  <c r="H248" i="70"/>
  <c r="T248" i="70" s="1"/>
  <c r="H248" i="39"/>
  <c r="Q248" i="39" s="1"/>
  <c r="H204" i="70"/>
  <c r="T204" i="70" s="1"/>
  <c r="H204" i="39"/>
  <c r="Q204" i="39" s="1"/>
  <c r="H172" i="69"/>
  <c r="H172" i="39"/>
  <c r="Q172" i="39" s="1"/>
  <c r="H172" i="70"/>
  <c r="T172" i="70" s="1"/>
  <c r="H156" i="69"/>
  <c r="M156" i="69" s="1"/>
  <c r="H156" i="39"/>
  <c r="Q156" i="39" s="1"/>
  <c r="H156" i="70"/>
  <c r="T156" i="70" s="1"/>
  <c r="H140" i="69"/>
  <c r="H140" i="39"/>
  <c r="Q140" i="39" s="1"/>
  <c r="H140" i="70"/>
  <c r="T140" i="70" s="1"/>
  <c r="H124" i="69"/>
  <c r="M124" i="69" s="1"/>
  <c r="H124" i="39"/>
  <c r="Q124" i="39" s="1"/>
  <c r="H124" i="70"/>
  <c r="V68" i="65"/>
  <c r="W68" i="65"/>
  <c r="U68" i="65"/>
  <c r="H247" i="69"/>
  <c r="M247" i="69" s="1"/>
  <c r="H247" i="70"/>
  <c r="T247" i="70" s="1"/>
  <c r="H247" i="39"/>
  <c r="Q247" i="39" s="1"/>
  <c r="H167" i="39"/>
  <c r="Q167" i="39" s="1"/>
  <c r="H167" i="70"/>
  <c r="T167" i="70" s="1"/>
  <c r="H135" i="39"/>
  <c r="Q135" i="39" s="1"/>
  <c r="H135" i="70"/>
  <c r="T135" i="70" s="1"/>
  <c r="H103" i="39"/>
  <c r="Q103" i="39" s="1"/>
  <c r="H103" i="70"/>
  <c r="U84" i="67"/>
  <c r="W84" i="67"/>
  <c r="V84" i="67"/>
  <c r="Q21" i="38"/>
  <c r="H265" i="38"/>
  <c r="H266" i="38" s="1"/>
  <c r="H234" i="69"/>
  <c r="M234" i="69" s="1"/>
  <c r="H234" i="39"/>
  <c r="Q234" i="39" s="1"/>
  <c r="H234" i="70"/>
  <c r="T234" i="70" s="1"/>
  <c r="R25" i="40"/>
  <c r="S25" i="40"/>
  <c r="M244" i="69"/>
  <c r="H244" i="36"/>
  <c r="Q244" i="36" s="1"/>
  <c r="H244" i="68"/>
  <c r="T244" i="68" s="1"/>
  <c r="M99" i="69"/>
  <c r="H99" i="68"/>
  <c r="T99" i="68" s="1"/>
  <c r="H99" i="36"/>
  <c r="Q99" i="36" s="1"/>
  <c r="H195" i="69"/>
  <c r="M195" i="69" s="1"/>
  <c r="H195" i="70"/>
  <c r="T195" i="70" s="1"/>
  <c r="H195" i="39"/>
  <c r="Q195" i="39" s="1"/>
  <c r="S249" i="41"/>
  <c r="R249" i="41"/>
  <c r="U73" i="65"/>
  <c r="V73" i="65"/>
  <c r="W73" i="65"/>
  <c r="H129" i="36"/>
  <c r="Q129" i="36" s="1"/>
  <c r="H129" i="68"/>
  <c r="V74" i="67"/>
  <c r="U74" i="67"/>
  <c r="W74" i="67"/>
  <c r="S202" i="38"/>
  <c r="R202" i="38"/>
  <c r="W41" i="61"/>
  <c r="U41" i="61"/>
  <c r="V41" i="61"/>
  <c r="H219" i="69"/>
  <c r="M219" i="69" s="1"/>
  <c r="H219" i="70"/>
  <c r="T219" i="70" s="1"/>
  <c r="H219" i="39"/>
  <c r="Q219" i="39" s="1"/>
  <c r="V123" i="65"/>
  <c r="U123" i="65"/>
  <c r="W123" i="65"/>
  <c r="S75" i="41"/>
  <c r="R75" i="41"/>
  <c r="R209" i="38"/>
  <c r="S209" i="38"/>
  <c r="S40" i="40"/>
  <c r="R40" i="40"/>
  <c r="S188" i="38"/>
  <c r="R188" i="38"/>
  <c r="R92" i="38"/>
  <c r="S92" i="38"/>
  <c r="S28" i="38"/>
  <c r="R28" i="38"/>
  <c r="R222" i="41"/>
  <c r="S222" i="41"/>
  <c r="R174" i="41"/>
  <c r="S174" i="41"/>
  <c r="R126" i="41"/>
  <c r="S126" i="41"/>
  <c r="R78" i="41"/>
  <c r="S78" i="41"/>
  <c r="R30" i="41"/>
  <c r="S30" i="41"/>
  <c r="V189" i="67"/>
  <c r="U189" i="67"/>
  <c r="W189" i="67"/>
  <c r="R141" i="38"/>
  <c r="S141" i="38"/>
  <c r="H248" i="69"/>
  <c r="M248" i="69" s="1"/>
  <c r="W263" i="67"/>
  <c r="V263" i="67"/>
  <c r="U263" i="67"/>
  <c r="W199" i="67"/>
  <c r="U199" i="67"/>
  <c r="V199" i="67"/>
  <c r="H167" i="69"/>
  <c r="M167" i="69" s="1"/>
  <c r="S151" i="40"/>
  <c r="R151" i="40"/>
  <c r="W23" i="67"/>
  <c r="V23" i="67"/>
  <c r="U23" i="67"/>
  <c r="U163" i="61"/>
  <c r="V163" i="61"/>
  <c r="W163" i="61"/>
  <c r="H87" i="47"/>
  <c r="T87" i="47" s="1"/>
  <c r="T127" i="61"/>
  <c r="R27" i="38"/>
  <c r="S27" i="38"/>
  <c r="N189" i="69"/>
  <c r="O189" i="69"/>
  <c r="H117" i="50"/>
  <c r="T117" i="50" s="1"/>
  <c r="T173" i="65"/>
  <c r="M125" i="69"/>
  <c r="O45" i="69"/>
  <c r="N45" i="69"/>
  <c r="R169" i="38"/>
  <c r="S169" i="38"/>
  <c r="H57" i="47"/>
  <c r="T57" i="47" s="1"/>
  <c r="T65" i="61"/>
  <c r="H27" i="47"/>
  <c r="T33" i="61"/>
  <c r="W259" i="65"/>
  <c r="V259" i="65"/>
  <c r="U259" i="65"/>
  <c r="S243" i="41"/>
  <c r="R243" i="41"/>
  <c r="V195" i="65"/>
  <c r="W195" i="65"/>
  <c r="U195" i="65"/>
  <c r="V179" i="65"/>
  <c r="U179" i="65"/>
  <c r="W179" i="65"/>
  <c r="S163" i="41"/>
  <c r="R163" i="41"/>
  <c r="S147" i="41"/>
  <c r="R147" i="41"/>
  <c r="M115" i="69"/>
  <c r="H99" i="39"/>
  <c r="Q99" i="39" s="1"/>
  <c r="H99" i="70"/>
  <c r="T99" i="70" s="1"/>
  <c r="H83" i="39"/>
  <c r="Q83" i="39" s="1"/>
  <c r="H83" i="70"/>
  <c r="T83" i="70" s="1"/>
  <c r="H67" i="70"/>
  <c r="T67" i="70" s="1"/>
  <c r="H67" i="39"/>
  <c r="Q67" i="39" s="1"/>
  <c r="H51" i="70"/>
  <c r="T51" i="70" s="1"/>
  <c r="H51" i="39"/>
  <c r="Q51" i="39" s="1"/>
  <c r="H35" i="69"/>
  <c r="H35" i="70"/>
  <c r="T35" i="70" s="1"/>
  <c r="H35" i="39"/>
  <c r="Q35" i="39" s="1"/>
  <c r="R233" i="38"/>
  <c r="S233" i="38"/>
  <c r="U112" i="67"/>
  <c r="W112" i="67"/>
  <c r="V112" i="67"/>
  <c r="U80" i="67"/>
  <c r="W80" i="67"/>
  <c r="V80" i="67"/>
  <c r="U48" i="67"/>
  <c r="W48" i="67"/>
  <c r="V48" i="67"/>
  <c r="S32" i="40"/>
  <c r="R32" i="40"/>
  <c r="S244" i="38"/>
  <c r="R244" i="38"/>
  <c r="S212" i="38"/>
  <c r="R212" i="38"/>
  <c r="S180" i="38"/>
  <c r="R180" i="38"/>
  <c r="R148" i="38"/>
  <c r="S148" i="38"/>
  <c r="S116" i="38"/>
  <c r="R116" i="38"/>
  <c r="S84" i="38"/>
  <c r="R84" i="38"/>
  <c r="S52" i="38"/>
  <c r="R52" i="38"/>
  <c r="H246" i="69"/>
  <c r="M246" i="69" s="1"/>
  <c r="H246" i="70"/>
  <c r="H246" i="39"/>
  <c r="Q246" i="39" s="1"/>
  <c r="W230" i="65"/>
  <c r="U230" i="65"/>
  <c r="V230" i="65"/>
  <c r="U214" i="65"/>
  <c r="V214" i="65"/>
  <c r="W214" i="65"/>
  <c r="R198" i="41"/>
  <c r="S198" i="41"/>
  <c r="R182" i="41"/>
  <c r="S182" i="41"/>
  <c r="S166" i="41"/>
  <c r="R166" i="41"/>
  <c r="R150" i="41"/>
  <c r="S150" i="41"/>
  <c r="R134" i="41"/>
  <c r="S134" i="41"/>
  <c r="W118" i="65"/>
  <c r="U118" i="65"/>
  <c r="V118" i="65"/>
  <c r="R102" i="41"/>
  <c r="S102" i="41"/>
  <c r="R86" i="41"/>
  <c r="S86" i="41"/>
  <c r="R70" i="41"/>
  <c r="S70" i="41"/>
  <c r="R54" i="41"/>
  <c r="S54" i="41"/>
  <c r="W38" i="65"/>
  <c r="U38" i="65"/>
  <c r="V38" i="65"/>
  <c r="W22" i="65"/>
  <c r="U22" i="65"/>
  <c r="V22" i="65"/>
  <c r="W217" i="67"/>
  <c r="U217" i="67"/>
  <c r="V217" i="67"/>
  <c r="S197" i="40"/>
  <c r="R197" i="40"/>
  <c r="S177" i="40"/>
  <c r="R177" i="40"/>
  <c r="W133" i="67"/>
  <c r="U133" i="67"/>
  <c r="V133" i="67"/>
  <c r="R109" i="40"/>
  <c r="S109" i="40"/>
  <c r="W77" i="67"/>
  <c r="U77" i="67"/>
  <c r="V77" i="67"/>
  <c r="H205" i="39"/>
  <c r="Q205" i="39" s="1"/>
  <c r="H205" i="70"/>
  <c r="T205" i="70" s="1"/>
  <c r="V117" i="61"/>
  <c r="W117" i="61"/>
  <c r="U117" i="61"/>
  <c r="Q21" i="40"/>
  <c r="H265" i="40"/>
  <c r="H266" i="40" s="1"/>
  <c r="M196" i="69"/>
  <c r="H196" i="36"/>
  <c r="Q196" i="36" s="1"/>
  <c r="H196" i="68"/>
  <c r="T196" i="68" s="1"/>
  <c r="M164" i="69"/>
  <c r="H164" i="36"/>
  <c r="Q164" i="36" s="1"/>
  <c r="H164" i="68"/>
  <c r="T164" i="68" s="1"/>
  <c r="W251" i="67"/>
  <c r="V251" i="67"/>
  <c r="U251" i="67"/>
  <c r="W235" i="67"/>
  <c r="U235" i="67"/>
  <c r="V235" i="67"/>
  <c r="R219" i="40"/>
  <c r="S219" i="40"/>
  <c r="W203" i="67"/>
  <c r="U203" i="67"/>
  <c r="V203" i="67"/>
  <c r="S187" i="40"/>
  <c r="R187" i="40"/>
  <c r="S179" i="40"/>
  <c r="R179" i="40"/>
  <c r="W163" i="67"/>
  <c r="U163" i="67"/>
  <c r="V163" i="67"/>
  <c r="S155" i="40"/>
  <c r="R155" i="40"/>
  <c r="H87" i="36"/>
  <c r="Q87" i="36" s="1"/>
  <c r="H87" i="68"/>
  <c r="T87" i="68" s="1"/>
  <c r="R79" i="40"/>
  <c r="S79" i="40"/>
  <c r="R71" i="40"/>
  <c r="S71" i="40"/>
  <c r="H43" i="68"/>
  <c r="T43" i="68" s="1"/>
  <c r="H43" i="36"/>
  <c r="Q43" i="36" s="1"/>
  <c r="S35" i="40"/>
  <c r="R35" i="40"/>
  <c r="U263" i="61"/>
  <c r="W263" i="61"/>
  <c r="V263" i="61"/>
  <c r="U247" i="61"/>
  <c r="V247" i="61"/>
  <c r="W247" i="61"/>
  <c r="U219" i="61"/>
  <c r="V219" i="61"/>
  <c r="W219" i="61"/>
  <c r="H211" i="69"/>
  <c r="H211" i="70"/>
  <c r="T211" i="70" s="1"/>
  <c r="H211" i="39"/>
  <c r="Q211" i="39" s="1"/>
  <c r="R159" i="38"/>
  <c r="S159" i="38"/>
  <c r="R131" i="38"/>
  <c r="S131" i="38"/>
  <c r="R95" i="38"/>
  <c r="S95" i="38"/>
  <c r="V67" i="61"/>
  <c r="W67" i="61"/>
  <c r="U67" i="61"/>
  <c r="R35" i="38"/>
  <c r="S35" i="38"/>
  <c r="H229" i="70"/>
  <c r="T229" i="70" s="1"/>
  <c r="H229" i="39"/>
  <c r="Q229" i="39" s="1"/>
  <c r="W213" i="65"/>
  <c r="U213" i="65"/>
  <c r="V213" i="65"/>
  <c r="S197" i="41"/>
  <c r="R197" i="41"/>
  <c r="M165" i="69"/>
  <c r="U149" i="65"/>
  <c r="V149" i="65"/>
  <c r="W149" i="65"/>
  <c r="S133" i="41"/>
  <c r="R133" i="41"/>
  <c r="R117" i="41"/>
  <c r="S117" i="41"/>
  <c r="R101" i="41"/>
  <c r="S101" i="41"/>
  <c r="M69" i="69"/>
  <c r="H37" i="39"/>
  <c r="Q37" i="39" s="1"/>
  <c r="H37" i="70"/>
  <c r="T37" i="70" s="1"/>
  <c r="R65" i="40"/>
  <c r="S65" i="40"/>
  <c r="W213" i="61"/>
  <c r="U213" i="61"/>
  <c r="V213" i="61"/>
  <c r="V125" i="61"/>
  <c r="W125" i="61"/>
  <c r="U125" i="61"/>
  <c r="S85" i="38"/>
  <c r="R85" i="38"/>
  <c r="W192" i="67"/>
  <c r="V192" i="67"/>
  <c r="U192" i="67"/>
  <c r="S160" i="40"/>
  <c r="R160" i="40"/>
  <c r="R258" i="40"/>
  <c r="S258" i="40"/>
  <c r="S258" i="38"/>
  <c r="R258" i="38"/>
  <c r="H252" i="39"/>
  <c r="Q252" i="39" s="1"/>
  <c r="H252" i="70"/>
  <c r="T252" i="70" s="1"/>
  <c r="H236" i="39"/>
  <c r="Q236" i="39" s="1"/>
  <c r="H236" i="70"/>
  <c r="T236" i="70" s="1"/>
  <c r="H224" i="39"/>
  <c r="Q224" i="39" s="1"/>
  <c r="H224" i="70"/>
  <c r="T224" i="70" s="1"/>
  <c r="H208" i="39"/>
  <c r="Q208" i="39" s="1"/>
  <c r="H208" i="70"/>
  <c r="U192" i="65"/>
  <c r="W192" i="65"/>
  <c r="V192" i="65"/>
  <c r="W176" i="65"/>
  <c r="U176" i="65"/>
  <c r="V176" i="65"/>
  <c r="H111" i="50"/>
  <c r="T111" i="50" s="1"/>
  <c r="T160" i="65"/>
  <c r="W144" i="65"/>
  <c r="U144" i="65"/>
  <c r="V144" i="65"/>
  <c r="W128" i="65"/>
  <c r="U128" i="65"/>
  <c r="V128" i="65"/>
  <c r="H104" i="69"/>
  <c r="H104" i="39"/>
  <c r="Q104" i="39" s="1"/>
  <c r="H104" i="70"/>
  <c r="T104" i="70" s="1"/>
  <c r="R88" i="41"/>
  <c r="S88" i="41"/>
  <c r="V72" i="65"/>
  <c r="U72" i="65"/>
  <c r="W72" i="65"/>
  <c r="V60" i="65"/>
  <c r="W60" i="65"/>
  <c r="U60" i="65"/>
  <c r="U44" i="65"/>
  <c r="W44" i="65"/>
  <c r="V44" i="65"/>
  <c r="M39" i="69"/>
  <c r="V113" i="67"/>
  <c r="W113" i="67"/>
  <c r="U113" i="67"/>
  <c r="H29" i="68"/>
  <c r="T29" i="68" s="1"/>
  <c r="H29" i="36"/>
  <c r="Q29" i="36" s="1"/>
  <c r="U68" i="67"/>
  <c r="V68" i="67"/>
  <c r="W68" i="67"/>
  <c r="U232" i="61"/>
  <c r="V232" i="61"/>
  <c r="W232" i="61"/>
  <c r="H99" i="47"/>
  <c r="T99" i="47" s="1"/>
  <c r="T136" i="61"/>
  <c r="V24" i="61"/>
  <c r="W24" i="61"/>
  <c r="U24" i="61"/>
  <c r="W202" i="65"/>
  <c r="U202" i="65"/>
  <c r="V202" i="65"/>
  <c r="W154" i="65"/>
  <c r="V154" i="65"/>
  <c r="U154" i="65"/>
  <c r="W106" i="65"/>
  <c r="U106" i="65"/>
  <c r="V106" i="65"/>
  <c r="H45" i="50"/>
  <c r="T45" i="50" s="1"/>
  <c r="T58" i="65"/>
  <c r="W26" i="65"/>
  <c r="V26" i="65"/>
  <c r="U26" i="65"/>
  <c r="R73" i="38"/>
  <c r="S73" i="38"/>
  <c r="H139" i="69"/>
  <c r="M139" i="69" s="1"/>
  <c r="W131" i="67"/>
  <c r="V131" i="67"/>
  <c r="U131" i="67"/>
  <c r="W107" i="67"/>
  <c r="V107" i="67"/>
  <c r="U107" i="67"/>
  <c r="S223" i="38"/>
  <c r="R223" i="38"/>
  <c r="S187" i="38"/>
  <c r="R187" i="38"/>
  <c r="V115" i="61"/>
  <c r="U115" i="61"/>
  <c r="W115" i="61"/>
  <c r="R39" i="38"/>
  <c r="S39" i="38"/>
  <c r="R233" i="41"/>
  <c r="S233" i="41"/>
  <c r="M153" i="69"/>
  <c r="H105" i="70"/>
  <c r="T105" i="70" s="1"/>
  <c r="H105" i="39"/>
  <c r="Q105" i="39" s="1"/>
  <c r="H57" i="69"/>
  <c r="M57" i="69" s="1"/>
  <c r="H57" i="70"/>
  <c r="T57" i="70" s="1"/>
  <c r="H57" i="39"/>
  <c r="Q57" i="39" s="1"/>
  <c r="H245" i="69"/>
  <c r="R173" i="40"/>
  <c r="S173" i="40"/>
  <c r="W221" i="61"/>
  <c r="V221" i="61"/>
  <c r="U221" i="61"/>
  <c r="V137" i="61"/>
  <c r="U137" i="61"/>
  <c r="W137" i="61"/>
  <c r="W144" i="67"/>
  <c r="U144" i="67"/>
  <c r="V144" i="67"/>
  <c r="V242" i="67"/>
  <c r="U242" i="67"/>
  <c r="W242" i="67"/>
  <c r="V202" i="67"/>
  <c r="W202" i="67"/>
  <c r="U202" i="67"/>
  <c r="V162" i="67"/>
  <c r="U162" i="67"/>
  <c r="W162" i="67"/>
  <c r="V114" i="67"/>
  <c r="W114" i="67"/>
  <c r="U114" i="67"/>
  <c r="S90" i="40"/>
  <c r="R90" i="40"/>
  <c r="W42" i="67"/>
  <c r="V42" i="67"/>
  <c r="U42" i="67"/>
  <c r="U234" i="61"/>
  <c r="W234" i="61"/>
  <c r="V234" i="61"/>
  <c r="U186" i="61"/>
  <c r="W186" i="61"/>
  <c r="V186" i="61"/>
  <c r="U138" i="61"/>
  <c r="W138" i="61"/>
  <c r="V138" i="61"/>
  <c r="U90" i="61"/>
  <c r="W90" i="61"/>
  <c r="V90" i="61"/>
  <c r="U34" i="61"/>
  <c r="W34" i="61"/>
  <c r="V34" i="61"/>
  <c r="R228" i="41"/>
  <c r="S228" i="41"/>
  <c r="R180" i="41"/>
  <c r="S180" i="41"/>
  <c r="R132" i="41"/>
  <c r="S132" i="41"/>
  <c r="R92" i="41"/>
  <c r="S92" i="41"/>
  <c r="S48" i="41"/>
  <c r="R48" i="41"/>
  <c r="V145" i="61"/>
  <c r="U145" i="61"/>
  <c r="W145" i="61"/>
  <c r="R61" i="38"/>
  <c r="S61" i="38"/>
  <c r="S29" i="38"/>
  <c r="R29" i="38"/>
  <c r="W255" i="65"/>
  <c r="U255" i="65"/>
  <c r="V255" i="65"/>
  <c r="H239" i="69"/>
  <c r="M239" i="69" s="1"/>
  <c r="H239" i="39"/>
  <c r="Q239" i="39" s="1"/>
  <c r="H239" i="70"/>
  <c r="T239" i="70" s="1"/>
  <c r="S223" i="41"/>
  <c r="R223" i="41"/>
  <c r="W207" i="65"/>
  <c r="V207" i="65"/>
  <c r="U207" i="65"/>
  <c r="V191" i="65"/>
  <c r="U191" i="65"/>
  <c r="W191" i="65"/>
  <c r="V175" i="65"/>
  <c r="W175" i="65"/>
  <c r="U175" i="65"/>
  <c r="V159" i="65"/>
  <c r="W159" i="65"/>
  <c r="U159" i="65"/>
  <c r="U143" i="65"/>
  <c r="W143" i="65"/>
  <c r="V143" i="65"/>
  <c r="H87" i="50"/>
  <c r="T87" i="50" s="1"/>
  <c r="T127" i="65"/>
  <c r="W111" i="65"/>
  <c r="U111" i="65"/>
  <c r="V111" i="65"/>
  <c r="W95" i="65"/>
  <c r="V95" i="65"/>
  <c r="U95" i="65"/>
  <c r="V79" i="65"/>
  <c r="W79" i="65"/>
  <c r="U79" i="65"/>
  <c r="T63" i="65"/>
  <c r="H51" i="50"/>
  <c r="T51" i="50" s="1"/>
  <c r="S47" i="41"/>
  <c r="R47" i="41"/>
  <c r="W31" i="65"/>
  <c r="U31" i="65"/>
  <c r="V31" i="65"/>
  <c r="M237" i="69"/>
  <c r="H237" i="36"/>
  <c r="Q237" i="36" s="1"/>
  <c r="H237" i="68"/>
  <c r="T237" i="68" s="1"/>
  <c r="W205" i="67"/>
  <c r="U205" i="67"/>
  <c r="V205" i="67"/>
  <c r="R181" i="40"/>
  <c r="S181" i="40"/>
  <c r="U125" i="67"/>
  <c r="W125" i="67"/>
  <c r="V125" i="67"/>
  <c r="W93" i="67"/>
  <c r="V93" i="67"/>
  <c r="U93" i="67"/>
  <c r="R49" i="40"/>
  <c r="S49" i="40"/>
  <c r="W257" i="61"/>
  <c r="U257" i="61"/>
  <c r="V257" i="61"/>
  <c r="H225" i="39"/>
  <c r="Q225" i="39" s="1"/>
  <c r="H225" i="70"/>
  <c r="S108" i="40"/>
  <c r="R108" i="40"/>
  <c r="S76" i="40"/>
  <c r="R76" i="40"/>
  <c r="S44" i="40"/>
  <c r="R44" i="40"/>
  <c r="S256" i="38"/>
  <c r="R256" i="38"/>
  <c r="S224" i="38"/>
  <c r="R224" i="38"/>
  <c r="S192" i="38"/>
  <c r="R192" i="38"/>
  <c r="S160" i="38"/>
  <c r="R160" i="38"/>
  <c r="W128" i="61"/>
  <c r="V128" i="61"/>
  <c r="U128" i="61"/>
  <c r="S96" i="38"/>
  <c r="R96" i="38"/>
  <c r="R64" i="38"/>
  <c r="S64" i="38"/>
  <c r="R32" i="38"/>
  <c r="S32" i="38"/>
  <c r="R258" i="41"/>
  <c r="S258" i="41"/>
  <c r="R242" i="41"/>
  <c r="S242" i="41"/>
  <c r="R226" i="41"/>
  <c r="S226" i="41"/>
  <c r="R210" i="41"/>
  <c r="S210" i="41"/>
  <c r="H178" i="70"/>
  <c r="T178" i="70" s="1"/>
  <c r="H178" i="39"/>
  <c r="Q178" i="39" s="1"/>
  <c r="H162" i="69"/>
  <c r="H162" i="70"/>
  <c r="T162" i="70" s="1"/>
  <c r="H162" i="39"/>
  <c r="Q162" i="39" s="1"/>
  <c r="W146" i="65"/>
  <c r="U146" i="65"/>
  <c r="V146" i="65"/>
  <c r="H130" i="69"/>
  <c r="H130" i="70"/>
  <c r="T130" i="70" s="1"/>
  <c r="H130" i="39"/>
  <c r="Q130" i="39" s="1"/>
  <c r="W114" i="65"/>
  <c r="U114" i="65"/>
  <c r="V114" i="65"/>
  <c r="H98" i="69"/>
  <c r="M98" i="69" s="1"/>
  <c r="H98" i="70"/>
  <c r="T98" i="70" s="1"/>
  <c r="H98" i="39"/>
  <c r="Q98" i="39" s="1"/>
  <c r="H82" i="69"/>
  <c r="M82" i="69" s="1"/>
  <c r="H82" i="70"/>
  <c r="T82" i="70" s="1"/>
  <c r="H82" i="39"/>
  <c r="Q82" i="39" s="1"/>
  <c r="H66" i="69"/>
  <c r="H66" i="39"/>
  <c r="Q66" i="39" s="1"/>
  <c r="H66" i="70"/>
  <c r="T66" i="70" s="1"/>
  <c r="H50" i="69"/>
  <c r="M50" i="69" s="1"/>
  <c r="H50" i="39"/>
  <c r="Q50" i="39" s="1"/>
  <c r="H50" i="70"/>
  <c r="T50" i="70" s="1"/>
  <c r="H34" i="69"/>
  <c r="H34" i="70"/>
  <c r="T34" i="70" s="1"/>
  <c r="H34" i="39"/>
  <c r="Q34" i="39" s="1"/>
  <c r="V45" i="67"/>
  <c r="W45" i="67"/>
  <c r="U45" i="67"/>
  <c r="U237" i="61"/>
  <c r="W237" i="61"/>
  <c r="V237" i="61"/>
  <c r="R193" i="38"/>
  <c r="S193" i="38"/>
  <c r="R105" i="38"/>
  <c r="S105" i="38"/>
  <c r="W256" i="67"/>
  <c r="V256" i="67"/>
  <c r="U256" i="67"/>
  <c r="H188" i="36"/>
  <c r="Q188" i="36" s="1"/>
  <c r="H188" i="68"/>
  <c r="T188" i="68" s="1"/>
  <c r="S156" i="40"/>
  <c r="R156" i="40"/>
  <c r="H135" i="69"/>
  <c r="H87" i="48"/>
  <c r="T87" i="48" s="1"/>
  <c r="T127" i="67"/>
  <c r="S119" i="40"/>
  <c r="R119" i="40"/>
  <c r="H103" i="69"/>
  <c r="W95" i="67"/>
  <c r="U95" i="67"/>
  <c r="V95" i="67"/>
  <c r="S51" i="40"/>
  <c r="R51" i="40"/>
  <c r="R227" i="38"/>
  <c r="S227" i="38"/>
  <c r="W191" i="61"/>
  <c r="U191" i="61"/>
  <c r="V191" i="61"/>
  <c r="W175" i="61"/>
  <c r="U175" i="61"/>
  <c r="V175" i="61"/>
  <c r="U147" i="61"/>
  <c r="W147" i="61"/>
  <c r="V147" i="61"/>
  <c r="V119" i="61"/>
  <c r="W119" i="61"/>
  <c r="U119" i="61"/>
  <c r="V79" i="61"/>
  <c r="U79" i="61"/>
  <c r="W79" i="61"/>
  <c r="R47" i="38"/>
  <c r="S47" i="38"/>
  <c r="H257" i="39"/>
  <c r="Q257" i="39" s="1"/>
  <c r="H257" i="70"/>
  <c r="T257" i="70" s="1"/>
  <c r="W241" i="65"/>
  <c r="V241" i="65"/>
  <c r="U241" i="65"/>
  <c r="H193" i="39"/>
  <c r="Q193" i="39" s="1"/>
  <c r="H193" i="70"/>
  <c r="T193" i="70" s="1"/>
  <c r="S177" i="41"/>
  <c r="R177" i="41"/>
  <c r="S161" i="41"/>
  <c r="R161" i="41"/>
  <c r="S145" i="41"/>
  <c r="R145" i="41"/>
  <c r="S129" i="41"/>
  <c r="R129" i="41"/>
  <c r="S113" i="41"/>
  <c r="R113" i="41"/>
  <c r="S97" i="41"/>
  <c r="R97" i="41"/>
  <c r="M33" i="69"/>
  <c r="U257" i="67"/>
  <c r="W257" i="67"/>
  <c r="V257" i="67"/>
  <c r="R233" i="40"/>
  <c r="S233" i="40"/>
  <c r="V185" i="67"/>
  <c r="W185" i="67"/>
  <c r="U185" i="67"/>
  <c r="R165" i="40"/>
  <c r="S165" i="40"/>
  <c r="R141" i="40"/>
  <c r="S141" i="40"/>
  <c r="H81" i="69"/>
  <c r="H21" i="69"/>
  <c r="M21" i="69" s="1"/>
  <c r="H21" i="70"/>
  <c r="H21" i="39"/>
  <c r="J265" i="69"/>
  <c r="J266" i="69" s="1"/>
  <c r="R241" i="38"/>
  <c r="S241" i="38"/>
  <c r="V113" i="61"/>
  <c r="U113" i="61"/>
  <c r="W113" i="61"/>
  <c r="H252" i="69"/>
  <c r="M252" i="69" s="1"/>
  <c r="W212" i="67"/>
  <c r="V212" i="67"/>
  <c r="U212" i="67"/>
  <c r="S184" i="40"/>
  <c r="R184" i="40"/>
  <c r="S120" i="40"/>
  <c r="R120" i="40"/>
  <c r="S246" i="40"/>
  <c r="R246" i="40"/>
  <c r="S230" i="40"/>
  <c r="R230" i="40"/>
  <c r="R214" i="40"/>
  <c r="S214" i="40"/>
  <c r="S198" i="40"/>
  <c r="R198" i="40"/>
  <c r="V182" i="67"/>
  <c r="U182" i="67"/>
  <c r="W182" i="67"/>
  <c r="V166" i="67"/>
  <c r="U166" i="67"/>
  <c r="W166" i="67"/>
  <c r="V150" i="67"/>
  <c r="W150" i="67"/>
  <c r="U150" i="67"/>
  <c r="S142" i="40"/>
  <c r="R142" i="40"/>
  <c r="R126" i="40"/>
  <c r="S126" i="40"/>
  <c r="W110" i="67"/>
  <c r="U110" i="67"/>
  <c r="V110" i="67"/>
  <c r="S94" i="40"/>
  <c r="R94" i="40"/>
  <c r="W78" i="67"/>
  <c r="V78" i="67"/>
  <c r="U78" i="67"/>
  <c r="V70" i="67"/>
  <c r="W70" i="67"/>
  <c r="U70" i="67"/>
  <c r="S54" i="40"/>
  <c r="R54" i="40"/>
  <c r="V38" i="67"/>
  <c r="U38" i="67"/>
  <c r="W38" i="67"/>
  <c r="W22" i="67"/>
  <c r="V22" i="67"/>
  <c r="U22" i="67"/>
  <c r="T238" i="61"/>
  <c r="H153" i="47"/>
  <c r="T153" i="47" s="1"/>
  <c r="W222" i="61"/>
  <c r="V222" i="61"/>
  <c r="U222" i="61"/>
  <c r="V206" i="61"/>
  <c r="U206" i="61"/>
  <c r="W206" i="61"/>
  <c r="V190" i="61"/>
  <c r="U190" i="61"/>
  <c r="W190" i="61"/>
  <c r="U174" i="61"/>
  <c r="W174" i="61"/>
  <c r="V174" i="61"/>
  <c r="W158" i="61"/>
  <c r="V158" i="61"/>
  <c r="U158" i="61"/>
  <c r="W142" i="61"/>
  <c r="U142" i="61"/>
  <c r="V142" i="61"/>
  <c r="W126" i="61"/>
  <c r="V126" i="61"/>
  <c r="U126" i="61"/>
  <c r="U110" i="61"/>
  <c r="W110" i="61"/>
  <c r="V110" i="61"/>
  <c r="U94" i="61"/>
  <c r="W94" i="61"/>
  <c r="V94" i="61"/>
  <c r="U78" i="61"/>
  <c r="V78" i="61"/>
  <c r="W78" i="61"/>
  <c r="U62" i="61"/>
  <c r="W62" i="61"/>
  <c r="V62" i="61"/>
  <c r="U46" i="61"/>
  <c r="W46" i="61"/>
  <c r="V46" i="61"/>
  <c r="U30" i="61"/>
  <c r="V30" i="61"/>
  <c r="W30" i="61"/>
  <c r="M220" i="69"/>
  <c r="M204" i="69"/>
  <c r="M188" i="69"/>
  <c r="M172" i="69"/>
  <c r="M140" i="69"/>
  <c r="H100" i="69"/>
  <c r="H100" i="39"/>
  <c r="Q100" i="39" s="1"/>
  <c r="H100" i="70"/>
  <c r="T100" i="70" s="1"/>
  <c r="H84" i="69"/>
  <c r="H84" i="39"/>
  <c r="Q84" i="39" s="1"/>
  <c r="H84" i="70"/>
  <c r="T84" i="70" s="1"/>
  <c r="H68" i="69"/>
  <c r="H68" i="70"/>
  <c r="T68" i="70" s="1"/>
  <c r="H68" i="39"/>
  <c r="Q68" i="39" s="1"/>
  <c r="H56" i="69"/>
  <c r="M56" i="69" s="1"/>
  <c r="H56" i="39"/>
  <c r="Q56" i="39" s="1"/>
  <c r="H56" i="70"/>
  <c r="T56" i="70" s="1"/>
  <c r="H40" i="69"/>
  <c r="M40" i="69" s="1"/>
  <c r="H40" i="39"/>
  <c r="Q40" i="39" s="1"/>
  <c r="H40" i="70"/>
  <c r="H28" i="69"/>
  <c r="H28" i="39"/>
  <c r="Q28" i="39" s="1"/>
  <c r="H28" i="70"/>
  <c r="T28" i="70" s="1"/>
  <c r="V69" i="61"/>
  <c r="U69" i="61"/>
  <c r="W69" i="61"/>
  <c r="H199" i="69"/>
  <c r="H199" i="70"/>
  <c r="T199" i="70" s="1"/>
  <c r="H199" i="39"/>
  <c r="Q199" i="39" s="1"/>
  <c r="H69" i="50"/>
  <c r="T69" i="50" s="1"/>
  <c r="T103" i="65"/>
  <c r="V71" i="65"/>
  <c r="W71" i="65"/>
  <c r="U71" i="65"/>
  <c r="U23" i="65"/>
  <c r="V23" i="65"/>
  <c r="W23" i="65"/>
  <c r="R221" i="40"/>
  <c r="S221" i="40"/>
  <c r="W37" i="67"/>
  <c r="U37" i="67"/>
  <c r="V37" i="67"/>
  <c r="R181" i="38"/>
  <c r="S181" i="38"/>
  <c r="T21" i="61"/>
  <c r="H265" i="61"/>
  <c r="H266" i="61" s="1"/>
  <c r="V168" i="61"/>
  <c r="U168" i="61"/>
  <c r="W168" i="61"/>
  <c r="V72" i="61"/>
  <c r="W72" i="61"/>
  <c r="U72" i="61"/>
  <c r="M138" i="69"/>
  <c r="M74" i="69"/>
  <c r="M25" i="69"/>
  <c r="H25" i="36"/>
  <c r="Q25" i="36" s="1"/>
  <c r="H25" i="68"/>
  <c r="T25" i="68" s="1"/>
  <c r="R165" i="38"/>
  <c r="S165" i="38"/>
  <c r="H81" i="48"/>
  <c r="T81" i="48" s="1"/>
  <c r="T124" i="67"/>
  <c r="W123" i="67"/>
  <c r="V123" i="67"/>
  <c r="U123" i="67"/>
  <c r="H47" i="69"/>
  <c r="R195" i="38"/>
  <c r="S195" i="38"/>
  <c r="H123" i="39"/>
  <c r="Q123" i="39" s="1"/>
  <c r="H123" i="70"/>
  <c r="T123" i="70" s="1"/>
  <c r="R71" i="38"/>
  <c r="S71" i="38"/>
  <c r="W249" i="65"/>
  <c r="V249" i="65"/>
  <c r="U249" i="65"/>
  <c r="S217" i="41"/>
  <c r="R217" i="41"/>
  <c r="H121" i="39"/>
  <c r="Q121" i="39" s="1"/>
  <c r="H121" i="70"/>
  <c r="T121" i="70" s="1"/>
  <c r="H73" i="39"/>
  <c r="Q73" i="39" s="1"/>
  <c r="H73" i="70"/>
  <c r="T73" i="70" s="1"/>
  <c r="U25" i="65"/>
  <c r="V25" i="65"/>
  <c r="W25" i="65"/>
  <c r="S201" i="40"/>
  <c r="R201" i="40"/>
  <c r="W168" i="67"/>
  <c r="U168" i="67"/>
  <c r="V168" i="67"/>
  <c r="V178" i="67"/>
  <c r="W178" i="67"/>
  <c r="U178" i="67"/>
  <c r="S154" i="40"/>
  <c r="R154" i="40"/>
  <c r="S106" i="40"/>
  <c r="R106" i="40"/>
  <c r="W50" i="67"/>
  <c r="U50" i="67"/>
  <c r="V50" i="67"/>
  <c r="W242" i="61"/>
  <c r="V242" i="61"/>
  <c r="U242" i="61"/>
  <c r="V202" i="61"/>
  <c r="U202" i="61"/>
  <c r="W202" i="61"/>
  <c r="V146" i="61"/>
  <c r="U146" i="61"/>
  <c r="W146" i="61"/>
  <c r="U98" i="61"/>
  <c r="V98" i="61"/>
  <c r="W98" i="61"/>
  <c r="U50" i="61"/>
  <c r="W50" i="61"/>
  <c r="V50" i="61"/>
  <c r="H196" i="39"/>
  <c r="Q196" i="39" s="1"/>
  <c r="H196" i="70"/>
  <c r="T196" i="70" s="1"/>
  <c r="H148" i="69"/>
  <c r="H148" i="70"/>
  <c r="H148" i="39"/>
  <c r="Q148" i="39" s="1"/>
  <c r="H32" i="70"/>
  <c r="H32" i="39"/>
  <c r="Q32" i="39" s="1"/>
  <c r="V97" i="67"/>
  <c r="W97" i="67"/>
  <c r="U97" i="67"/>
  <c r="R201" i="38"/>
  <c r="S201" i="38"/>
  <c r="V81" i="61"/>
  <c r="U81" i="61"/>
  <c r="W81" i="61"/>
  <c r="R41" i="38"/>
  <c r="S41" i="38"/>
  <c r="M235" i="69"/>
  <c r="M203" i="69"/>
  <c r="M171" i="69"/>
  <c r="M123" i="69"/>
  <c r="V107" i="65"/>
  <c r="W107" i="65"/>
  <c r="U107" i="65"/>
  <c r="U91" i="65"/>
  <c r="V91" i="65"/>
  <c r="W91" i="65"/>
  <c r="U75" i="65"/>
  <c r="V75" i="65"/>
  <c r="W75" i="65"/>
  <c r="U43" i="65"/>
  <c r="V43" i="65"/>
  <c r="W43" i="65"/>
  <c r="V27" i="65"/>
  <c r="U27" i="65"/>
  <c r="W27" i="65"/>
  <c r="W209" i="61"/>
  <c r="U209" i="61"/>
  <c r="V209" i="61"/>
  <c r="U104" i="67"/>
  <c r="V104" i="67"/>
  <c r="W104" i="67"/>
  <c r="U72" i="67"/>
  <c r="W72" i="67"/>
  <c r="V72" i="67"/>
  <c r="H33" i="48"/>
  <c r="T33" i="48" s="1"/>
  <c r="T40" i="67"/>
  <c r="W252" i="61"/>
  <c r="V252" i="61"/>
  <c r="U252" i="61"/>
  <c r="W220" i="61"/>
  <c r="V220" i="61"/>
  <c r="U220" i="61"/>
  <c r="W188" i="61"/>
  <c r="V188" i="61"/>
  <c r="U188" i="61"/>
  <c r="U156" i="61"/>
  <c r="V156" i="61"/>
  <c r="W156" i="61"/>
  <c r="H81" i="47"/>
  <c r="T81" i="47" s="1"/>
  <c r="T124" i="61"/>
  <c r="W92" i="61"/>
  <c r="U92" i="61"/>
  <c r="V92" i="61"/>
  <c r="U60" i="61"/>
  <c r="V60" i="61"/>
  <c r="W60" i="61"/>
  <c r="W28" i="61"/>
  <c r="U28" i="61"/>
  <c r="V28" i="61"/>
  <c r="U254" i="65"/>
  <c r="V254" i="65"/>
  <c r="W254" i="65"/>
  <c r="H153" i="50"/>
  <c r="T153" i="50" s="1"/>
  <c r="T238" i="65"/>
  <c r="U222" i="65"/>
  <c r="W222" i="65"/>
  <c r="V222" i="65"/>
  <c r="R206" i="41"/>
  <c r="S206" i="41"/>
  <c r="U190" i="65"/>
  <c r="W190" i="65"/>
  <c r="V190" i="65"/>
  <c r="W174" i="65"/>
  <c r="U174" i="65"/>
  <c r="V174" i="65"/>
  <c r="W158" i="65"/>
  <c r="V158" i="65"/>
  <c r="U158" i="65"/>
  <c r="W142" i="65"/>
  <c r="V142" i="65"/>
  <c r="U142" i="65"/>
  <c r="W126" i="65"/>
  <c r="V126" i="65"/>
  <c r="U126" i="65"/>
  <c r="W110" i="65"/>
  <c r="V110" i="65"/>
  <c r="U110" i="65"/>
  <c r="R94" i="41"/>
  <c r="S94" i="41"/>
  <c r="W78" i="65"/>
  <c r="V78" i="65"/>
  <c r="U78" i="65"/>
  <c r="H62" i="69"/>
  <c r="H62" i="70"/>
  <c r="T62" i="70" s="1"/>
  <c r="H62" i="39"/>
  <c r="Q62" i="39" s="1"/>
  <c r="W46" i="65"/>
  <c r="U46" i="65"/>
  <c r="V46" i="65"/>
  <c r="W30" i="65"/>
  <c r="U30" i="65"/>
  <c r="V30" i="65"/>
  <c r="R229" i="40"/>
  <c r="S229" i="40"/>
  <c r="R209" i="40"/>
  <c r="S209" i="40"/>
  <c r="H169" i="69"/>
  <c r="V145" i="67"/>
  <c r="W145" i="67"/>
  <c r="U145" i="67"/>
  <c r="W121" i="67"/>
  <c r="U121" i="67"/>
  <c r="V121" i="67"/>
  <c r="W85" i="67"/>
  <c r="V85" i="67"/>
  <c r="U85" i="67"/>
  <c r="R69" i="40"/>
  <c r="S69" i="40"/>
  <c r="H177" i="70"/>
  <c r="T177" i="70" s="1"/>
  <c r="H177" i="39"/>
  <c r="Q177" i="39" s="1"/>
  <c r="U93" i="61"/>
  <c r="V93" i="61"/>
  <c r="W93" i="61"/>
  <c r="H216" i="68"/>
  <c r="H216" i="36"/>
  <c r="Q216" i="36" s="1"/>
  <c r="W180" i="67"/>
  <c r="U180" i="67"/>
  <c r="V180" i="67"/>
  <c r="U247" i="67"/>
  <c r="W247" i="67"/>
  <c r="V247" i="67"/>
  <c r="S231" i="40"/>
  <c r="R231" i="40"/>
  <c r="W215" i="67"/>
  <c r="V215" i="67"/>
  <c r="U215" i="67"/>
  <c r="S199" i="40"/>
  <c r="R199" i="40"/>
  <c r="W183" i="67"/>
  <c r="U183" i="67"/>
  <c r="V183" i="67"/>
  <c r="R175" i="40"/>
  <c r="S175" i="40"/>
  <c r="H159" i="69"/>
  <c r="W151" i="67"/>
  <c r="V151" i="67"/>
  <c r="U151" i="67"/>
  <c r="S91" i="40"/>
  <c r="R91" i="40"/>
  <c r="H75" i="69"/>
  <c r="M75" i="69" s="1"/>
  <c r="W67" i="67"/>
  <c r="V67" i="67"/>
  <c r="U67" i="67"/>
  <c r="R39" i="40"/>
  <c r="S39" i="40"/>
  <c r="H23" i="69"/>
  <c r="R259" i="38"/>
  <c r="S259" i="38"/>
  <c r="S243" i="38"/>
  <c r="R243" i="38"/>
  <c r="W207" i="61"/>
  <c r="V207" i="61"/>
  <c r="U207" i="61"/>
  <c r="R163" i="38"/>
  <c r="S163" i="38"/>
  <c r="R127" i="38"/>
  <c r="S127" i="38"/>
  <c r="R99" i="38"/>
  <c r="S99" i="38"/>
  <c r="V75" i="61"/>
  <c r="W75" i="61"/>
  <c r="U75" i="61"/>
  <c r="V27" i="61"/>
  <c r="U27" i="61"/>
  <c r="W27" i="61"/>
  <c r="W253" i="65"/>
  <c r="V253" i="65"/>
  <c r="U253" i="65"/>
  <c r="M221" i="69"/>
  <c r="S205" i="41"/>
  <c r="R205" i="41"/>
  <c r="H173" i="70"/>
  <c r="H173" i="39"/>
  <c r="Q173" i="39" s="1"/>
  <c r="W157" i="65"/>
  <c r="V157" i="65"/>
  <c r="U157" i="65"/>
  <c r="S141" i="41"/>
  <c r="R141" i="41"/>
  <c r="H109" i="69"/>
  <c r="H109" i="70"/>
  <c r="T109" i="70" s="1"/>
  <c r="H109" i="39"/>
  <c r="Q109" i="39" s="1"/>
  <c r="W93" i="65"/>
  <c r="U93" i="65"/>
  <c r="V93" i="65"/>
  <c r="S77" i="41"/>
  <c r="R77" i="41"/>
  <c r="S61" i="41"/>
  <c r="R61" i="41"/>
  <c r="S45" i="41"/>
  <c r="R45" i="41"/>
  <c r="U29" i="65"/>
  <c r="V29" i="65"/>
  <c r="W29" i="65"/>
  <c r="R197" i="38"/>
  <c r="S197" i="38"/>
  <c r="S101" i="38"/>
  <c r="R101" i="38"/>
  <c r="H208" i="69"/>
  <c r="S176" i="40"/>
  <c r="R176" i="40"/>
  <c r="S254" i="40"/>
  <c r="R254" i="40"/>
  <c r="R260" i="41"/>
  <c r="S260" i="41"/>
  <c r="R244" i="41"/>
  <c r="S244" i="41"/>
  <c r="R232" i="41"/>
  <c r="S232" i="41"/>
  <c r="R216" i="41"/>
  <c r="S216" i="41"/>
  <c r="W200" i="65"/>
  <c r="V200" i="65"/>
  <c r="U200" i="65"/>
  <c r="R184" i="41"/>
  <c r="S184" i="41"/>
  <c r="R168" i="41"/>
  <c r="S168" i="41"/>
  <c r="R152" i="41"/>
  <c r="S152" i="41"/>
  <c r="R136" i="41"/>
  <c r="S136" i="41"/>
  <c r="R120" i="41"/>
  <c r="S120" i="41"/>
  <c r="U108" i="65"/>
  <c r="W108" i="65"/>
  <c r="V108" i="65"/>
  <c r="H63" i="50"/>
  <c r="T63" i="50" s="1"/>
  <c r="T96" i="65"/>
  <c r="S80" i="41"/>
  <c r="R80" i="41"/>
  <c r="S52" i="41"/>
  <c r="R52" i="41"/>
  <c r="W36" i="65"/>
  <c r="V36" i="65"/>
  <c r="U36" i="65"/>
  <c r="W24" i="65"/>
  <c r="U24" i="65"/>
  <c r="V24" i="65"/>
  <c r="L173" i="49"/>
  <c r="L174" i="49" s="1"/>
  <c r="H189" i="39"/>
  <c r="Q189" i="39" s="1"/>
  <c r="H189" i="70"/>
  <c r="T189" i="70" s="1"/>
  <c r="S53" i="38"/>
  <c r="R53" i="38"/>
  <c r="U231" i="65"/>
  <c r="W231" i="65"/>
  <c r="V231" i="65"/>
  <c r="S215" i="41"/>
  <c r="R215" i="41"/>
  <c r="S183" i="41"/>
  <c r="R183" i="41"/>
  <c r="S151" i="41"/>
  <c r="R151" i="41"/>
  <c r="S119" i="41"/>
  <c r="R119" i="41"/>
  <c r="S87" i="41"/>
  <c r="R87" i="41"/>
  <c r="R55" i="41"/>
  <c r="S55" i="41"/>
  <c r="H193" i="69"/>
  <c r="V137" i="67"/>
  <c r="U137" i="67"/>
  <c r="W137" i="67"/>
  <c r="H53" i="69"/>
  <c r="M53" i="69" s="1"/>
  <c r="R100" i="40"/>
  <c r="S100" i="40"/>
  <c r="V248" i="61"/>
  <c r="W248" i="61"/>
  <c r="U248" i="61"/>
  <c r="U152" i="61"/>
  <c r="W152" i="61"/>
  <c r="V152" i="61"/>
  <c r="S56" i="38"/>
  <c r="R56" i="38"/>
  <c r="R250" i="41"/>
  <c r="S250" i="41"/>
  <c r="R218" i="41"/>
  <c r="S218" i="41"/>
  <c r="R170" i="41"/>
  <c r="S170" i="41"/>
  <c r="R122" i="41"/>
  <c r="S122" i="41"/>
  <c r="S90" i="41"/>
  <c r="R90" i="41"/>
  <c r="W42" i="65"/>
  <c r="V42" i="65"/>
  <c r="U42" i="65"/>
  <c r="R249" i="38"/>
  <c r="S249" i="38"/>
  <c r="W204" i="67"/>
  <c r="V204" i="67"/>
  <c r="U204" i="67"/>
  <c r="S115" i="40"/>
  <c r="R115" i="40"/>
  <c r="U231" i="61"/>
  <c r="V231" i="61"/>
  <c r="W231" i="61"/>
  <c r="U151" i="61"/>
  <c r="W151" i="61"/>
  <c r="V151" i="61"/>
  <c r="W201" i="65"/>
  <c r="V201" i="65"/>
  <c r="U201" i="65"/>
  <c r="U137" i="65"/>
  <c r="V137" i="65"/>
  <c r="W137" i="65"/>
  <c r="W89" i="65"/>
  <c r="U89" i="65"/>
  <c r="V89" i="65"/>
  <c r="S41" i="41"/>
  <c r="R41" i="41"/>
  <c r="V149" i="67"/>
  <c r="U149" i="67"/>
  <c r="W149" i="67"/>
  <c r="H101" i="69"/>
  <c r="W185" i="61"/>
  <c r="U185" i="61"/>
  <c r="V185" i="61"/>
  <c r="S200" i="40"/>
  <c r="R200" i="40"/>
  <c r="S218" i="40"/>
  <c r="R218" i="40"/>
  <c r="V170" i="67"/>
  <c r="U170" i="67"/>
  <c r="W170" i="67"/>
  <c r="V146" i="67"/>
  <c r="U146" i="67"/>
  <c r="W146" i="67"/>
  <c r="R98" i="40"/>
  <c r="S98" i="40"/>
  <c r="S58" i="40"/>
  <c r="R58" i="40"/>
  <c r="S218" i="38"/>
  <c r="R218" i="38"/>
  <c r="S170" i="38"/>
  <c r="R170" i="38"/>
  <c r="S130" i="38"/>
  <c r="R130" i="38"/>
  <c r="R82" i="38"/>
  <c r="S82" i="38"/>
  <c r="S42" i="38"/>
  <c r="R42" i="38"/>
  <c r="R256" i="41"/>
  <c r="S256" i="41"/>
  <c r="H164" i="39"/>
  <c r="Q164" i="39" s="1"/>
  <c r="H164" i="70"/>
  <c r="T164" i="70" s="1"/>
  <c r="H116" i="69"/>
  <c r="M116" i="69" s="1"/>
  <c r="H116" i="70"/>
  <c r="T116" i="70" s="1"/>
  <c r="H116" i="39"/>
  <c r="Q116" i="39" s="1"/>
  <c r="W76" i="65"/>
  <c r="V76" i="65"/>
  <c r="U76" i="65"/>
  <c r="H64" i="69"/>
  <c r="H64" i="39"/>
  <c r="Q64" i="39" s="1"/>
  <c r="H64" i="70"/>
  <c r="T64" i="70" s="1"/>
  <c r="O161" i="69" l="1"/>
  <c r="O42" i="69"/>
  <c r="N27" i="69"/>
  <c r="H224" i="36"/>
  <c r="Q224" i="36" s="1"/>
  <c r="O142" i="69"/>
  <c r="H224" i="68"/>
  <c r="T224" i="68" s="1"/>
  <c r="N184" i="69"/>
  <c r="O236" i="69"/>
  <c r="M46" i="69"/>
  <c r="N46" i="69" s="1"/>
  <c r="O83" i="69"/>
  <c r="N83" i="69"/>
  <c r="O224" i="69"/>
  <c r="N224" i="69"/>
  <c r="H83" i="68"/>
  <c r="T83" i="68" s="1"/>
  <c r="O78" i="69"/>
  <c r="N73" i="69"/>
  <c r="N40" i="69"/>
  <c r="O40" i="69"/>
  <c r="O195" i="69"/>
  <c r="N195" i="69"/>
  <c r="O75" i="69"/>
  <c r="N75" i="69"/>
  <c r="O238" i="69"/>
  <c r="N238" i="69"/>
  <c r="O53" i="69"/>
  <c r="N53" i="69"/>
  <c r="O21" i="69"/>
  <c r="N21" i="69"/>
  <c r="O57" i="69"/>
  <c r="N57" i="69"/>
  <c r="O246" i="69"/>
  <c r="N246" i="69"/>
  <c r="O158" i="69"/>
  <c r="N158" i="69"/>
  <c r="O222" i="69"/>
  <c r="N222" i="69"/>
  <c r="N209" i="69"/>
  <c r="O209" i="69"/>
  <c r="N116" i="69"/>
  <c r="O116" i="69"/>
  <c r="O98" i="69"/>
  <c r="N98" i="69"/>
  <c r="O239" i="69"/>
  <c r="N239" i="69"/>
  <c r="O139" i="69"/>
  <c r="N139" i="69"/>
  <c r="N253" i="69"/>
  <c r="O253" i="69"/>
  <c r="V64" i="70"/>
  <c r="U64" i="70"/>
  <c r="W64" i="70"/>
  <c r="H101" i="36"/>
  <c r="Q101" i="36" s="1"/>
  <c r="H101" i="68"/>
  <c r="T101" i="68" s="1"/>
  <c r="M101" i="69"/>
  <c r="H208" i="68"/>
  <c r="H208" i="36"/>
  <c r="Q208" i="36" s="1"/>
  <c r="H23" i="36"/>
  <c r="Q23" i="36" s="1"/>
  <c r="H23" i="68"/>
  <c r="T23" i="68" s="1"/>
  <c r="S177" i="39"/>
  <c r="R177" i="39"/>
  <c r="R32" i="39"/>
  <c r="S32" i="39"/>
  <c r="W123" i="70"/>
  <c r="V123" i="70"/>
  <c r="U123" i="70"/>
  <c r="M47" i="69"/>
  <c r="H47" i="36"/>
  <c r="Q47" i="36" s="1"/>
  <c r="H47" i="68"/>
  <c r="T47" i="68" s="1"/>
  <c r="N138" i="69"/>
  <c r="O138" i="69"/>
  <c r="R28" i="39"/>
  <c r="S28" i="39"/>
  <c r="S84" i="39"/>
  <c r="R84" i="39"/>
  <c r="M100" i="69"/>
  <c r="H100" i="36"/>
  <c r="Q100" i="36" s="1"/>
  <c r="H100" i="68"/>
  <c r="T100" i="68" s="1"/>
  <c r="U153" i="47"/>
  <c r="V153" i="47"/>
  <c r="W153" i="47"/>
  <c r="H135" i="36"/>
  <c r="Q135" i="36" s="1"/>
  <c r="H135" i="68"/>
  <c r="T135" i="68" s="1"/>
  <c r="H34" i="36"/>
  <c r="Q34" i="36" s="1"/>
  <c r="H34" i="68"/>
  <c r="T34" i="68" s="1"/>
  <c r="H162" i="36"/>
  <c r="Q162" i="36" s="1"/>
  <c r="H162" i="68"/>
  <c r="T162" i="68" s="1"/>
  <c r="W237" i="68"/>
  <c r="V237" i="68"/>
  <c r="U237" i="68"/>
  <c r="V87" i="50"/>
  <c r="W87" i="50"/>
  <c r="U87" i="50"/>
  <c r="H245" i="36"/>
  <c r="Q245" i="36" s="1"/>
  <c r="H245" i="68"/>
  <c r="U252" i="70"/>
  <c r="W252" i="70"/>
  <c r="V252" i="70"/>
  <c r="H35" i="68"/>
  <c r="T35" i="68" s="1"/>
  <c r="H35" i="36"/>
  <c r="Q35" i="36" s="1"/>
  <c r="V127" i="61"/>
  <c r="U127" i="61"/>
  <c r="W127" i="61"/>
  <c r="R219" i="39"/>
  <c r="S219" i="39"/>
  <c r="R129" i="36"/>
  <c r="S129" i="36"/>
  <c r="W244" i="68"/>
  <c r="V244" i="68"/>
  <c r="U244" i="68"/>
  <c r="W248" i="70"/>
  <c r="U248" i="70"/>
  <c r="V248" i="70"/>
  <c r="S46" i="36"/>
  <c r="R46" i="36"/>
  <c r="N257" i="69"/>
  <c r="O257" i="69"/>
  <c r="S63" i="36"/>
  <c r="R63" i="36"/>
  <c r="R89" i="39"/>
  <c r="S89" i="39"/>
  <c r="V218" i="70"/>
  <c r="W218" i="70"/>
  <c r="U218" i="70"/>
  <c r="R137" i="36"/>
  <c r="S137" i="36"/>
  <c r="H52" i="36"/>
  <c r="Q52" i="36" s="1"/>
  <c r="H52" i="68"/>
  <c r="T52" i="68" s="1"/>
  <c r="M52" i="69"/>
  <c r="U260" i="70"/>
  <c r="W260" i="70"/>
  <c r="V260" i="70"/>
  <c r="R46" i="39"/>
  <c r="S46" i="39"/>
  <c r="W126" i="70"/>
  <c r="U126" i="70"/>
  <c r="V126" i="70"/>
  <c r="R174" i="39"/>
  <c r="S174" i="39"/>
  <c r="H206" i="36"/>
  <c r="Q206" i="36" s="1"/>
  <c r="H206" i="68"/>
  <c r="T206" i="68" s="1"/>
  <c r="H153" i="49"/>
  <c r="T153" i="49" s="1"/>
  <c r="T238" i="70"/>
  <c r="S91" i="39"/>
  <c r="R91" i="39"/>
  <c r="R25" i="39"/>
  <c r="S25" i="39"/>
  <c r="W123" i="48"/>
  <c r="V123" i="48"/>
  <c r="U123" i="48"/>
  <c r="O212" i="69"/>
  <c r="N212" i="69"/>
  <c r="R141" i="36"/>
  <c r="S141" i="36"/>
  <c r="U63" i="47"/>
  <c r="W63" i="47"/>
  <c r="V63" i="47"/>
  <c r="U93" i="68"/>
  <c r="W93" i="68"/>
  <c r="V93" i="68"/>
  <c r="W95" i="70"/>
  <c r="U95" i="70"/>
  <c r="V95" i="70"/>
  <c r="H87" i="49"/>
  <c r="T87" i="49" s="1"/>
  <c r="T127" i="70"/>
  <c r="V207" i="70"/>
  <c r="W207" i="70"/>
  <c r="U207" i="70"/>
  <c r="H223" i="36"/>
  <c r="Q223" i="36" s="1"/>
  <c r="H223" i="68"/>
  <c r="T223" i="68" s="1"/>
  <c r="M223" i="69"/>
  <c r="S58" i="39"/>
  <c r="R58" i="39"/>
  <c r="R88" i="39"/>
  <c r="S88" i="39"/>
  <c r="W192" i="70"/>
  <c r="V192" i="70"/>
  <c r="U192" i="70"/>
  <c r="O192" i="69"/>
  <c r="N192" i="69"/>
  <c r="U79" i="68"/>
  <c r="W79" i="68"/>
  <c r="V79" i="68"/>
  <c r="S157" i="39"/>
  <c r="R157" i="39"/>
  <c r="R38" i="39"/>
  <c r="S38" i="39"/>
  <c r="W214" i="70"/>
  <c r="V214" i="70"/>
  <c r="U214" i="70"/>
  <c r="U179" i="70"/>
  <c r="W179" i="70"/>
  <c r="V179" i="70"/>
  <c r="V70" i="70"/>
  <c r="U70" i="70"/>
  <c r="W70" i="70"/>
  <c r="V49" i="61"/>
  <c r="U49" i="61"/>
  <c r="W49" i="61"/>
  <c r="V148" i="65"/>
  <c r="W148" i="65"/>
  <c r="U148" i="65"/>
  <c r="U161" i="68"/>
  <c r="W161" i="68"/>
  <c r="V161" i="68"/>
  <c r="R220" i="36"/>
  <c r="S220" i="36"/>
  <c r="R181" i="39"/>
  <c r="S181" i="39"/>
  <c r="H122" i="36"/>
  <c r="Q122" i="36" s="1"/>
  <c r="H122" i="68"/>
  <c r="T122" i="68" s="1"/>
  <c r="M122" i="69"/>
  <c r="U183" i="70"/>
  <c r="W183" i="70"/>
  <c r="V183" i="70"/>
  <c r="U80" i="70"/>
  <c r="W80" i="70"/>
  <c r="V80" i="70"/>
  <c r="T96" i="70"/>
  <c r="H63" i="49"/>
  <c r="T63" i="49" s="1"/>
  <c r="H108" i="36"/>
  <c r="Q108" i="36" s="1"/>
  <c r="H108" i="68"/>
  <c r="T108" i="68" s="1"/>
  <c r="M108" i="69"/>
  <c r="R200" i="39"/>
  <c r="S200" i="39"/>
  <c r="S61" i="39"/>
  <c r="R61" i="39"/>
  <c r="S189" i="36"/>
  <c r="R189" i="36"/>
  <c r="O91" i="69"/>
  <c r="N91" i="69"/>
  <c r="S217" i="39"/>
  <c r="R217" i="39"/>
  <c r="V112" i="70"/>
  <c r="U112" i="70"/>
  <c r="W112" i="70"/>
  <c r="S129" i="39"/>
  <c r="R129" i="39"/>
  <c r="H51" i="68"/>
  <c r="T51" i="68" s="1"/>
  <c r="H51" i="36"/>
  <c r="Q51" i="36" s="1"/>
  <c r="S210" i="39"/>
  <c r="R210" i="39"/>
  <c r="H147" i="49"/>
  <c r="T147" i="49" s="1"/>
  <c r="T226" i="70"/>
  <c r="H242" i="36"/>
  <c r="Q242" i="36" s="1"/>
  <c r="H242" i="68"/>
  <c r="T242" i="68" s="1"/>
  <c r="M242" i="69"/>
  <c r="U92" i="70"/>
  <c r="W92" i="70"/>
  <c r="V92" i="70"/>
  <c r="V173" i="67"/>
  <c r="W173" i="67"/>
  <c r="U173" i="67"/>
  <c r="V233" i="70"/>
  <c r="U233" i="70"/>
  <c r="W233" i="70"/>
  <c r="W117" i="47"/>
  <c r="V117" i="47"/>
  <c r="U117" i="47"/>
  <c r="S101" i="39"/>
  <c r="R101" i="39"/>
  <c r="V159" i="50"/>
  <c r="U159" i="50"/>
  <c r="W159" i="50"/>
  <c r="V51" i="48"/>
  <c r="U51" i="48"/>
  <c r="W51" i="48"/>
  <c r="U133" i="68"/>
  <c r="V133" i="68"/>
  <c r="W133" i="68"/>
  <c r="V150" i="70"/>
  <c r="U150" i="70"/>
  <c r="W150" i="70"/>
  <c r="V45" i="47"/>
  <c r="W45" i="47"/>
  <c r="U45" i="47"/>
  <c r="O194" i="69"/>
  <c r="N194" i="69"/>
  <c r="U203" i="70"/>
  <c r="V203" i="70"/>
  <c r="W203" i="70"/>
  <c r="S37" i="36"/>
  <c r="R37" i="36"/>
  <c r="S81" i="39"/>
  <c r="R81" i="39"/>
  <c r="V53" i="70"/>
  <c r="U53" i="70"/>
  <c r="W53" i="70"/>
  <c r="V165" i="70"/>
  <c r="W165" i="70"/>
  <c r="U165" i="70"/>
  <c r="W103" i="61"/>
  <c r="U103" i="61"/>
  <c r="V103" i="61"/>
  <c r="R157" i="36"/>
  <c r="S157" i="36"/>
  <c r="O197" i="69"/>
  <c r="N197" i="69"/>
  <c r="U123" i="50"/>
  <c r="W123" i="50"/>
  <c r="V123" i="50"/>
  <c r="S236" i="36"/>
  <c r="R236" i="36"/>
  <c r="O94" i="69"/>
  <c r="N94" i="69"/>
  <c r="O50" i="69"/>
  <c r="N50" i="69"/>
  <c r="S225" i="36"/>
  <c r="R225" i="36"/>
  <c r="U261" i="68"/>
  <c r="W261" i="68"/>
  <c r="V261" i="68"/>
  <c r="S67" i="36"/>
  <c r="R67" i="36"/>
  <c r="O131" i="69"/>
  <c r="N131" i="69"/>
  <c r="M206" i="69"/>
  <c r="W74" i="68"/>
  <c r="U74" i="68"/>
  <c r="V74" i="68"/>
  <c r="O252" i="69"/>
  <c r="N252" i="69"/>
  <c r="M51" i="69"/>
  <c r="R114" i="36"/>
  <c r="S114" i="36"/>
  <c r="N126" i="69"/>
  <c r="O126" i="69"/>
  <c r="U91" i="68"/>
  <c r="W91" i="68"/>
  <c r="V91" i="68"/>
  <c r="N56" i="69"/>
  <c r="O56" i="69"/>
  <c r="N82" i="69"/>
  <c r="O82" i="69"/>
  <c r="O229" i="69"/>
  <c r="N229" i="69"/>
  <c r="O174" i="69"/>
  <c r="N174" i="69"/>
  <c r="R64" i="39"/>
  <c r="S64" i="39"/>
  <c r="V164" i="70"/>
  <c r="U164" i="70"/>
  <c r="W164" i="70"/>
  <c r="W189" i="70"/>
  <c r="U189" i="70"/>
  <c r="V189" i="70"/>
  <c r="R109" i="39"/>
  <c r="S109" i="39"/>
  <c r="R173" i="39"/>
  <c r="S173" i="39"/>
  <c r="N221" i="69"/>
  <c r="O221" i="69"/>
  <c r="U177" i="70"/>
  <c r="W177" i="70"/>
  <c r="V177" i="70"/>
  <c r="M169" i="69"/>
  <c r="H169" i="36"/>
  <c r="Q169" i="36" s="1"/>
  <c r="H169" i="68"/>
  <c r="T169" i="68" s="1"/>
  <c r="W62" i="70"/>
  <c r="U62" i="70"/>
  <c r="V62" i="70"/>
  <c r="U124" i="61"/>
  <c r="W124" i="61"/>
  <c r="V124" i="61"/>
  <c r="O123" i="69"/>
  <c r="N123" i="69"/>
  <c r="N187" i="69"/>
  <c r="O187" i="69"/>
  <c r="O251" i="69"/>
  <c r="N251" i="69"/>
  <c r="H21" i="49"/>
  <c r="T32" i="70"/>
  <c r="U196" i="70"/>
  <c r="W196" i="70"/>
  <c r="V196" i="70"/>
  <c r="U73" i="70"/>
  <c r="V73" i="70"/>
  <c r="W73" i="70"/>
  <c r="R123" i="39"/>
  <c r="S123" i="39"/>
  <c r="V81" i="48"/>
  <c r="U81" i="48"/>
  <c r="W81" i="48"/>
  <c r="R25" i="36"/>
  <c r="S25" i="36"/>
  <c r="O186" i="69"/>
  <c r="N186" i="69"/>
  <c r="U69" i="50"/>
  <c r="V69" i="50"/>
  <c r="W69" i="50"/>
  <c r="W199" i="70"/>
  <c r="U199" i="70"/>
  <c r="V199" i="70"/>
  <c r="H28" i="36"/>
  <c r="Q28" i="36" s="1"/>
  <c r="H28" i="68"/>
  <c r="T28" i="68" s="1"/>
  <c r="U56" i="70"/>
  <c r="W56" i="70"/>
  <c r="V56" i="70"/>
  <c r="W68" i="70"/>
  <c r="V68" i="70"/>
  <c r="U68" i="70"/>
  <c r="H84" i="36"/>
  <c r="Q84" i="36" s="1"/>
  <c r="H84" i="68"/>
  <c r="T84" i="68" s="1"/>
  <c r="N124" i="69"/>
  <c r="O124" i="69"/>
  <c r="O188" i="69"/>
  <c r="N188" i="69"/>
  <c r="U238" i="61"/>
  <c r="W238" i="61"/>
  <c r="V238" i="61"/>
  <c r="H252" i="36"/>
  <c r="Q252" i="36" s="1"/>
  <c r="H252" i="68"/>
  <c r="T252" i="68" s="1"/>
  <c r="T21" i="70"/>
  <c r="H265" i="70"/>
  <c r="H266" i="70" s="1"/>
  <c r="N49" i="69"/>
  <c r="O49" i="69"/>
  <c r="W257" i="70"/>
  <c r="V257" i="70"/>
  <c r="U257" i="70"/>
  <c r="W50" i="70"/>
  <c r="U50" i="70"/>
  <c r="V50" i="70"/>
  <c r="S66" i="39"/>
  <c r="R66" i="39"/>
  <c r="H82" i="36"/>
  <c r="Q82" i="36" s="1"/>
  <c r="H82" i="68"/>
  <c r="T82" i="68" s="1"/>
  <c r="W130" i="70"/>
  <c r="U130" i="70"/>
  <c r="V130" i="70"/>
  <c r="S178" i="39"/>
  <c r="R178" i="39"/>
  <c r="S237" i="36"/>
  <c r="R237" i="36"/>
  <c r="U63" i="65"/>
  <c r="V63" i="65"/>
  <c r="W63" i="65"/>
  <c r="S57" i="39"/>
  <c r="R57" i="39"/>
  <c r="U105" i="70"/>
  <c r="V105" i="70"/>
  <c r="W105" i="70"/>
  <c r="U99" i="47"/>
  <c r="W99" i="47"/>
  <c r="V99" i="47"/>
  <c r="W29" i="68"/>
  <c r="V29" i="68"/>
  <c r="U29" i="68"/>
  <c r="O39" i="69"/>
  <c r="N39" i="69"/>
  <c r="U104" i="70"/>
  <c r="W104" i="70"/>
  <c r="V104" i="70"/>
  <c r="S224" i="39"/>
  <c r="R224" i="39"/>
  <c r="S252" i="39"/>
  <c r="R252" i="39"/>
  <c r="W211" i="70"/>
  <c r="U211" i="70"/>
  <c r="V211" i="70"/>
  <c r="R87" i="36"/>
  <c r="S87" i="36"/>
  <c r="U196" i="68"/>
  <c r="V196" i="68"/>
  <c r="W196" i="68"/>
  <c r="H165" i="49"/>
  <c r="T165" i="49" s="1"/>
  <c r="T246" i="70"/>
  <c r="R51" i="39"/>
  <c r="S51" i="39"/>
  <c r="V83" i="70"/>
  <c r="U83" i="70"/>
  <c r="W83" i="70"/>
  <c r="N115" i="69"/>
  <c r="O115" i="69"/>
  <c r="W33" i="61"/>
  <c r="U33" i="61"/>
  <c r="V33" i="61"/>
  <c r="O125" i="69"/>
  <c r="N125" i="69"/>
  <c r="U87" i="47"/>
  <c r="V87" i="47"/>
  <c r="W87" i="47"/>
  <c r="H248" i="68"/>
  <c r="T248" i="68" s="1"/>
  <c r="H248" i="36"/>
  <c r="Q248" i="36" s="1"/>
  <c r="W219" i="70"/>
  <c r="V219" i="70"/>
  <c r="U219" i="70"/>
  <c r="S99" i="36"/>
  <c r="R99" i="36"/>
  <c r="R244" i="36"/>
  <c r="S244" i="36"/>
  <c r="U234" i="70"/>
  <c r="V234" i="70"/>
  <c r="W234" i="70"/>
  <c r="S21" i="38"/>
  <c r="R21" i="38"/>
  <c r="H69" i="49"/>
  <c r="T69" i="49" s="1"/>
  <c r="T103" i="70"/>
  <c r="V167" i="70"/>
  <c r="W167" i="70"/>
  <c r="U167" i="70"/>
  <c r="H247" i="36"/>
  <c r="Q247" i="36" s="1"/>
  <c r="H247" i="68"/>
  <c r="T247" i="68" s="1"/>
  <c r="H81" i="49"/>
  <c r="T81" i="49" s="1"/>
  <c r="T124" i="70"/>
  <c r="S140" i="39"/>
  <c r="R140" i="39"/>
  <c r="H156" i="36"/>
  <c r="Q156" i="36" s="1"/>
  <c r="H156" i="68"/>
  <c r="T156" i="68" s="1"/>
  <c r="S204" i="39"/>
  <c r="R204" i="39"/>
  <c r="H57" i="49"/>
  <c r="T57" i="49" s="1"/>
  <c r="T65" i="70"/>
  <c r="V143" i="68"/>
  <c r="W143" i="68"/>
  <c r="U143" i="68"/>
  <c r="V125" i="68"/>
  <c r="W125" i="68"/>
  <c r="U125" i="68"/>
  <c r="N205" i="69"/>
  <c r="O205" i="69"/>
  <c r="U232" i="68"/>
  <c r="V232" i="68"/>
  <c r="W232" i="68"/>
  <c r="T245" i="70"/>
  <c r="H159" i="49"/>
  <c r="T159" i="49" s="1"/>
  <c r="R27" i="36"/>
  <c r="S27" i="36"/>
  <c r="U228" i="68"/>
  <c r="V228" i="68"/>
  <c r="W228" i="68"/>
  <c r="R241" i="36"/>
  <c r="S241" i="36"/>
  <c r="S131" i="39"/>
  <c r="R131" i="39"/>
  <c r="S256" i="39"/>
  <c r="R256" i="39"/>
  <c r="W89" i="70"/>
  <c r="U89" i="70"/>
  <c r="V89" i="70"/>
  <c r="H90" i="36"/>
  <c r="Q90" i="36" s="1"/>
  <c r="H90" i="68"/>
  <c r="T90" i="68" s="1"/>
  <c r="M90" i="69"/>
  <c r="S218" i="39"/>
  <c r="R218" i="39"/>
  <c r="N137" i="69"/>
  <c r="O137" i="69"/>
  <c r="V75" i="50"/>
  <c r="U75" i="50"/>
  <c r="W75" i="50"/>
  <c r="O157" i="69"/>
  <c r="N157" i="69"/>
  <c r="V151" i="68"/>
  <c r="W151" i="68"/>
  <c r="U151" i="68"/>
  <c r="H145" i="36"/>
  <c r="Q145" i="36" s="1"/>
  <c r="H145" i="68"/>
  <c r="T145" i="68" s="1"/>
  <c r="M145" i="69"/>
  <c r="R30" i="39"/>
  <c r="S30" i="39"/>
  <c r="U46" i="70"/>
  <c r="V46" i="70"/>
  <c r="W46" i="70"/>
  <c r="W78" i="70"/>
  <c r="U78" i="70"/>
  <c r="V78" i="70"/>
  <c r="H94" i="36"/>
  <c r="Q94" i="36" s="1"/>
  <c r="H94" i="68"/>
  <c r="T94" i="68" s="1"/>
  <c r="R126" i="39"/>
  <c r="S126" i="39"/>
  <c r="R158" i="39"/>
  <c r="S158" i="39"/>
  <c r="W174" i="70"/>
  <c r="U174" i="70"/>
  <c r="V174" i="70"/>
  <c r="H190" i="68"/>
  <c r="T190" i="68" s="1"/>
  <c r="H190" i="36"/>
  <c r="Q190" i="36" s="1"/>
  <c r="W222" i="70"/>
  <c r="V222" i="70"/>
  <c r="U222" i="70"/>
  <c r="S238" i="39"/>
  <c r="R238" i="39"/>
  <c r="H254" i="68"/>
  <c r="T254" i="68" s="1"/>
  <c r="H254" i="36"/>
  <c r="Q254" i="36" s="1"/>
  <c r="V27" i="70"/>
  <c r="U27" i="70"/>
  <c r="W27" i="70"/>
  <c r="W75" i="70"/>
  <c r="V75" i="70"/>
  <c r="U75" i="70"/>
  <c r="V107" i="70"/>
  <c r="U107" i="70"/>
  <c r="W107" i="70"/>
  <c r="V133" i="70"/>
  <c r="W133" i="70"/>
  <c r="U133" i="70"/>
  <c r="S249" i="39"/>
  <c r="R249" i="39"/>
  <c r="W135" i="47"/>
  <c r="V135" i="47"/>
  <c r="U135" i="47"/>
  <c r="R71" i="39"/>
  <c r="S71" i="39"/>
  <c r="U120" i="67"/>
  <c r="W120" i="67"/>
  <c r="V120" i="67"/>
  <c r="V141" i="68"/>
  <c r="U141" i="68"/>
  <c r="W141" i="68"/>
  <c r="V129" i="65"/>
  <c r="W129" i="65"/>
  <c r="U129" i="65"/>
  <c r="S241" i="39"/>
  <c r="R241" i="39"/>
  <c r="H95" i="36"/>
  <c r="Q95" i="36" s="1"/>
  <c r="H95" i="68"/>
  <c r="T95" i="68" s="1"/>
  <c r="M95" i="69"/>
  <c r="W149" i="70"/>
  <c r="U149" i="70"/>
  <c r="V149" i="70"/>
  <c r="V45" i="68"/>
  <c r="U45" i="68"/>
  <c r="W45" i="68"/>
  <c r="R93" i="36"/>
  <c r="S93" i="36"/>
  <c r="T63" i="70"/>
  <c r="H51" i="49"/>
  <c r="T51" i="49" s="1"/>
  <c r="S95" i="39"/>
  <c r="R95" i="39"/>
  <c r="S127" i="39"/>
  <c r="R127" i="39"/>
  <c r="V159" i="70"/>
  <c r="W159" i="70"/>
  <c r="U159" i="70"/>
  <c r="S191" i="39"/>
  <c r="R191" i="39"/>
  <c r="H207" i="36"/>
  <c r="Q207" i="36" s="1"/>
  <c r="H207" i="68"/>
  <c r="T207" i="68" s="1"/>
  <c r="M207" i="69"/>
  <c r="H255" i="36"/>
  <c r="Q255" i="36" s="1"/>
  <c r="H255" i="68"/>
  <c r="T255" i="68" s="1"/>
  <c r="M255" i="69"/>
  <c r="V42" i="68"/>
  <c r="U42" i="68"/>
  <c r="W42" i="68"/>
  <c r="W245" i="67"/>
  <c r="U245" i="67"/>
  <c r="V245" i="67"/>
  <c r="V26" i="70"/>
  <c r="U26" i="70"/>
  <c r="W26" i="70"/>
  <c r="H58" i="36"/>
  <c r="Q58" i="36" s="1"/>
  <c r="H58" i="68"/>
  <c r="M58" i="69"/>
  <c r="U154" i="70"/>
  <c r="V154" i="70"/>
  <c r="W154" i="70"/>
  <c r="R202" i="39"/>
  <c r="S202" i="39"/>
  <c r="H44" i="36"/>
  <c r="Q44" i="36" s="1"/>
  <c r="H44" i="68"/>
  <c r="T44" i="68" s="1"/>
  <c r="M44" i="69"/>
  <c r="W72" i="70"/>
  <c r="V72" i="70"/>
  <c r="U72" i="70"/>
  <c r="W88" i="70"/>
  <c r="V88" i="70"/>
  <c r="U88" i="70"/>
  <c r="S128" i="39"/>
  <c r="R128" i="39"/>
  <c r="S144" i="39"/>
  <c r="R144" i="39"/>
  <c r="V176" i="70"/>
  <c r="U176" i="70"/>
  <c r="W176" i="70"/>
  <c r="S192" i="39"/>
  <c r="R192" i="39"/>
  <c r="W111" i="48"/>
  <c r="V111" i="48"/>
  <c r="U111" i="48"/>
  <c r="S79" i="36"/>
  <c r="R79" i="36"/>
  <c r="O77" i="69"/>
  <c r="N77" i="69"/>
  <c r="R22" i="39"/>
  <c r="S22" i="39"/>
  <c r="H38" i="36"/>
  <c r="Q38" i="36" s="1"/>
  <c r="H38" i="68"/>
  <c r="T38" i="68" s="1"/>
  <c r="M38" i="69"/>
  <c r="V86" i="70"/>
  <c r="U86" i="70"/>
  <c r="W86" i="70"/>
  <c r="H123" i="49"/>
  <c r="T123" i="49" s="1"/>
  <c r="T198" i="70"/>
  <c r="H214" i="36"/>
  <c r="Q214" i="36" s="1"/>
  <c r="H214" i="68"/>
  <c r="T214" i="68" s="1"/>
  <c r="M214" i="69"/>
  <c r="U246" i="65"/>
  <c r="V246" i="65"/>
  <c r="W246" i="65"/>
  <c r="H262" i="36"/>
  <c r="H262" i="68"/>
  <c r="N67" i="69"/>
  <c r="O67" i="69"/>
  <c r="S179" i="39"/>
  <c r="R179" i="39"/>
  <c r="H259" i="36"/>
  <c r="Q259" i="36" s="1"/>
  <c r="H259" i="68"/>
  <c r="T259" i="68" s="1"/>
  <c r="M259" i="69"/>
  <c r="R54" i="39"/>
  <c r="S54" i="39"/>
  <c r="R70" i="39"/>
  <c r="S70" i="39"/>
  <c r="M163" i="69"/>
  <c r="H163" i="36"/>
  <c r="Q163" i="36" s="1"/>
  <c r="H163" i="68"/>
  <c r="T163" i="68" s="1"/>
  <c r="V141" i="48"/>
  <c r="W141" i="48"/>
  <c r="U141" i="48"/>
  <c r="S201" i="39"/>
  <c r="R201" i="39"/>
  <c r="W55" i="68"/>
  <c r="U55" i="68"/>
  <c r="V55" i="68"/>
  <c r="W105" i="50"/>
  <c r="V105" i="50"/>
  <c r="U105" i="50"/>
  <c r="U74" i="70"/>
  <c r="V74" i="70"/>
  <c r="W74" i="70"/>
  <c r="H186" i="68"/>
  <c r="T186" i="68" s="1"/>
  <c r="H186" i="36"/>
  <c r="Q186" i="36" s="1"/>
  <c r="R161" i="36"/>
  <c r="S161" i="36"/>
  <c r="V78" i="68"/>
  <c r="U78" i="68"/>
  <c r="W78" i="68"/>
  <c r="U153" i="48"/>
  <c r="W153" i="48"/>
  <c r="V153" i="48"/>
  <c r="H227" i="36"/>
  <c r="Q227" i="36" s="1"/>
  <c r="H227" i="68"/>
  <c r="T227" i="68" s="1"/>
  <c r="M227" i="69"/>
  <c r="W114" i="70"/>
  <c r="V114" i="70"/>
  <c r="U114" i="70"/>
  <c r="U136" i="67"/>
  <c r="V136" i="67"/>
  <c r="W136" i="67"/>
  <c r="S85" i="39"/>
  <c r="R85" i="39"/>
  <c r="U147" i="68"/>
  <c r="V147" i="68"/>
  <c r="W147" i="68"/>
  <c r="R212" i="39"/>
  <c r="S212" i="39"/>
  <c r="V42" i="70"/>
  <c r="U42" i="70"/>
  <c r="W42" i="70"/>
  <c r="U170" i="70"/>
  <c r="V170" i="70"/>
  <c r="W170" i="70"/>
  <c r="H250" i="68"/>
  <c r="T250" i="68" s="1"/>
  <c r="H250" i="36"/>
  <c r="Q250" i="36" s="1"/>
  <c r="M250" i="69"/>
  <c r="S55" i="39"/>
  <c r="R55" i="39"/>
  <c r="S119" i="39"/>
  <c r="R119" i="39"/>
  <c r="R183" i="39"/>
  <c r="S183" i="39"/>
  <c r="H215" i="36"/>
  <c r="Q215" i="36" s="1"/>
  <c r="H215" i="68"/>
  <c r="T215" i="68" s="1"/>
  <c r="M215" i="69"/>
  <c r="U263" i="70"/>
  <c r="V263" i="70"/>
  <c r="W263" i="70"/>
  <c r="H24" i="36"/>
  <c r="Q24" i="36" s="1"/>
  <c r="H24" i="68"/>
  <c r="T24" i="68" s="1"/>
  <c r="M24" i="69"/>
  <c r="R80" i="39"/>
  <c r="S80" i="39"/>
  <c r="H96" i="36"/>
  <c r="Q96" i="36" s="1"/>
  <c r="H96" i="68"/>
  <c r="M96" i="69"/>
  <c r="H75" i="49"/>
  <c r="T75" i="49" s="1"/>
  <c r="T120" i="70"/>
  <c r="T136" i="70"/>
  <c r="H99" i="49"/>
  <c r="T99" i="49" s="1"/>
  <c r="H152" i="36"/>
  <c r="Q152" i="36" s="1"/>
  <c r="H152" i="68"/>
  <c r="T152" i="68" s="1"/>
  <c r="M152" i="69"/>
  <c r="S184" i="39"/>
  <c r="R184" i="39"/>
  <c r="R216" i="39"/>
  <c r="S216" i="39"/>
  <c r="S244" i="39"/>
  <c r="R244" i="39"/>
  <c r="S29" i="39"/>
  <c r="R29" i="39"/>
  <c r="V61" i="70"/>
  <c r="W61" i="70"/>
  <c r="U61" i="70"/>
  <c r="V216" i="67"/>
  <c r="W216" i="67"/>
  <c r="U216" i="67"/>
  <c r="W171" i="70"/>
  <c r="V171" i="70"/>
  <c r="U171" i="70"/>
  <c r="W226" i="61"/>
  <c r="V226" i="61"/>
  <c r="U226" i="61"/>
  <c r="W33" i="47"/>
  <c r="V33" i="47"/>
  <c r="U33" i="47"/>
  <c r="H221" i="36"/>
  <c r="Q221" i="36" s="1"/>
  <c r="H221" i="68"/>
  <c r="T221" i="68" s="1"/>
  <c r="R112" i="39"/>
  <c r="S112" i="39"/>
  <c r="R142" i="36"/>
  <c r="S142" i="36"/>
  <c r="V21" i="65"/>
  <c r="W21" i="65"/>
  <c r="U21" i="65"/>
  <c r="W39" i="50"/>
  <c r="V39" i="50"/>
  <c r="U39" i="50"/>
  <c r="V113" i="70"/>
  <c r="W113" i="70"/>
  <c r="U113" i="70"/>
  <c r="S145" i="39"/>
  <c r="R145" i="39"/>
  <c r="U63" i="61"/>
  <c r="V63" i="61"/>
  <c r="W63" i="61"/>
  <c r="V103" i="67"/>
  <c r="W103" i="67"/>
  <c r="U103" i="67"/>
  <c r="V210" i="70"/>
  <c r="W210" i="70"/>
  <c r="U210" i="70"/>
  <c r="H226" i="68"/>
  <c r="H226" i="36"/>
  <c r="Q226" i="36" s="1"/>
  <c r="M226" i="69"/>
  <c r="S258" i="39"/>
  <c r="R258" i="39"/>
  <c r="W208" i="61"/>
  <c r="V208" i="61"/>
  <c r="U208" i="61"/>
  <c r="W27" i="48"/>
  <c r="V27" i="48"/>
  <c r="U27" i="48"/>
  <c r="S47" i="39"/>
  <c r="R47" i="39"/>
  <c r="V48" i="70"/>
  <c r="W48" i="70"/>
  <c r="U48" i="70"/>
  <c r="R92" i="39"/>
  <c r="S92" i="39"/>
  <c r="H132" i="36"/>
  <c r="Q132" i="36" s="1"/>
  <c r="H132" i="68"/>
  <c r="T132" i="68" s="1"/>
  <c r="M132" i="69"/>
  <c r="R228" i="39"/>
  <c r="S228" i="39"/>
  <c r="U117" i="48"/>
  <c r="V117" i="48"/>
  <c r="W117" i="48"/>
  <c r="R233" i="39"/>
  <c r="S233" i="39"/>
  <c r="R107" i="36"/>
  <c r="S107" i="36"/>
  <c r="V113" i="68"/>
  <c r="U113" i="68"/>
  <c r="W113" i="68"/>
  <c r="W125" i="70"/>
  <c r="U125" i="70"/>
  <c r="V125" i="70"/>
  <c r="R41" i="36"/>
  <c r="S41" i="36"/>
  <c r="W117" i="70"/>
  <c r="V117" i="70"/>
  <c r="U117" i="70"/>
  <c r="V71" i="68"/>
  <c r="U71" i="68"/>
  <c r="W71" i="68"/>
  <c r="H155" i="36"/>
  <c r="Q155" i="36" s="1"/>
  <c r="H155" i="68"/>
  <c r="T155" i="68" s="1"/>
  <c r="S179" i="36"/>
  <c r="R179" i="36"/>
  <c r="W177" i="68"/>
  <c r="U177" i="68"/>
  <c r="V177" i="68"/>
  <c r="S217" i="36"/>
  <c r="R217" i="36"/>
  <c r="H102" i="36"/>
  <c r="Q102" i="36" s="1"/>
  <c r="H102" i="68"/>
  <c r="T102" i="68" s="1"/>
  <c r="M102" i="69"/>
  <c r="R134" i="39"/>
  <c r="S134" i="39"/>
  <c r="R150" i="39"/>
  <c r="S150" i="39"/>
  <c r="H166" i="36"/>
  <c r="Q166" i="36" s="1"/>
  <c r="H166" i="68"/>
  <c r="T166" i="68" s="1"/>
  <c r="M166" i="69"/>
  <c r="S249" i="36"/>
  <c r="R249" i="36"/>
  <c r="H243" i="36"/>
  <c r="Q243" i="36" s="1"/>
  <c r="H243" i="68"/>
  <c r="T243" i="68" s="1"/>
  <c r="S187" i="39"/>
  <c r="R187" i="39"/>
  <c r="H203" i="36"/>
  <c r="Q203" i="36" s="1"/>
  <c r="H203" i="68"/>
  <c r="T203" i="68" s="1"/>
  <c r="R251" i="39"/>
  <c r="S251" i="39"/>
  <c r="S240" i="39"/>
  <c r="R240" i="39"/>
  <c r="O37" i="69"/>
  <c r="N37" i="69"/>
  <c r="S33" i="39"/>
  <c r="R33" i="39"/>
  <c r="W111" i="68"/>
  <c r="V111" i="68"/>
  <c r="U111" i="68"/>
  <c r="R33" i="36"/>
  <c r="S33" i="36"/>
  <c r="W185" i="70"/>
  <c r="U185" i="70"/>
  <c r="V185" i="70"/>
  <c r="S53" i="39"/>
  <c r="R53" i="39"/>
  <c r="R165" i="39"/>
  <c r="S165" i="39"/>
  <c r="V69" i="47"/>
  <c r="U69" i="47"/>
  <c r="W69" i="47"/>
  <c r="U157" i="68"/>
  <c r="W157" i="68"/>
  <c r="V157" i="68"/>
  <c r="V169" i="70"/>
  <c r="W169" i="70"/>
  <c r="U169" i="70"/>
  <c r="M28" i="69"/>
  <c r="R178" i="36"/>
  <c r="S178" i="36"/>
  <c r="T225" i="68"/>
  <c r="H141" i="34"/>
  <c r="T141" i="34" s="1"/>
  <c r="N261" i="69"/>
  <c r="O261" i="69"/>
  <c r="W67" i="68"/>
  <c r="V67" i="68"/>
  <c r="U67" i="68"/>
  <c r="S74" i="36"/>
  <c r="R74" i="36"/>
  <c r="U146" i="68"/>
  <c r="V146" i="68"/>
  <c r="W146" i="68"/>
  <c r="W39" i="68"/>
  <c r="U39" i="68"/>
  <c r="V39" i="68"/>
  <c r="S115" i="36"/>
  <c r="R115" i="36"/>
  <c r="V201" i="68"/>
  <c r="U201" i="68"/>
  <c r="W201" i="68"/>
  <c r="M190" i="69"/>
  <c r="S149" i="36"/>
  <c r="R149" i="36"/>
  <c r="N175" i="69"/>
  <c r="O175" i="69"/>
  <c r="H135" i="34"/>
  <c r="T135" i="34" s="1"/>
  <c r="T216" i="68"/>
  <c r="R62" i="39"/>
  <c r="S62" i="39"/>
  <c r="U153" i="50"/>
  <c r="W153" i="50"/>
  <c r="V153" i="50"/>
  <c r="O235" i="69"/>
  <c r="N235" i="69"/>
  <c r="V124" i="67"/>
  <c r="U124" i="67"/>
  <c r="W124" i="67"/>
  <c r="R199" i="39"/>
  <c r="S199" i="39"/>
  <c r="R68" i="39"/>
  <c r="S68" i="39"/>
  <c r="O248" i="69"/>
  <c r="N248" i="69"/>
  <c r="S193" i="39"/>
  <c r="R193" i="39"/>
  <c r="S188" i="36"/>
  <c r="R188" i="36"/>
  <c r="W66" i="70"/>
  <c r="V66" i="70"/>
  <c r="U66" i="70"/>
  <c r="S130" i="39"/>
  <c r="R130" i="39"/>
  <c r="S29" i="36"/>
  <c r="R29" i="36"/>
  <c r="U224" i="70"/>
  <c r="W224" i="70"/>
  <c r="V224" i="70"/>
  <c r="S37" i="39"/>
  <c r="R37" i="39"/>
  <c r="M245" i="69"/>
  <c r="S246" i="39"/>
  <c r="R246" i="39"/>
  <c r="S99" i="39"/>
  <c r="R99" i="39"/>
  <c r="R135" i="39"/>
  <c r="S135" i="39"/>
  <c r="U140" i="70"/>
  <c r="W140" i="70"/>
  <c r="V140" i="70"/>
  <c r="H172" i="36"/>
  <c r="Q172" i="36" s="1"/>
  <c r="H172" i="68"/>
  <c r="T172" i="68" s="1"/>
  <c r="W205" i="68"/>
  <c r="U205" i="68"/>
  <c r="V205" i="68"/>
  <c r="S245" i="39"/>
  <c r="R245" i="39"/>
  <c r="W137" i="70"/>
  <c r="U137" i="70"/>
  <c r="V137" i="70"/>
  <c r="S90" i="39"/>
  <c r="R90" i="39"/>
  <c r="R142" i="39"/>
  <c r="S142" i="39"/>
  <c r="S254" i="39"/>
  <c r="R254" i="39"/>
  <c r="S43" i="39"/>
  <c r="R43" i="39"/>
  <c r="W249" i="70"/>
  <c r="V249" i="70"/>
  <c r="U249" i="70"/>
  <c r="V71" i="70"/>
  <c r="W71" i="70"/>
  <c r="U71" i="70"/>
  <c r="U165" i="48"/>
  <c r="V165" i="48"/>
  <c r="W165" i="48"/>
  <c r="V241" i="70"/>
  <c r="U241" i="70"/>
  <c r="W241" i="70"/>
  <c r="W111" i="47"/>
  <c r="V111" i="47"/>
  <c r="U111" i="47"/>
  <c r="S63" i="39"/>
  <c r="R63" i="39"/>
  <c r="R159" i="39"/>
  <c r="S159" i="39"/>
  <c r="R255" i="39"/>
  <c r="S255" i="39"/>
  <c r="O173" i="69"/>
  <c r="N173" i="69"/>
  <c r="W202" i="70"/>
  <c r="U202" i="70"/>
  <c r="V202" i="70"/>
  <c r="U144" i="70"/>
  <c r="W144" i="70"/>
  <c r="V144" i="70"/>
  <c r="V160" i="67"/>
  <c r="W160" i="67"/>
  <c r="U160" i="67"/>
  <c r="R86" i="39"/>
  <c r="S86" i="39"/>
  <c r="S198" i="39"/>
  <c r="R198" i="39"/>
  <c r="H230" i="36"/>
  <c r="Q230" i="36" s="1"/>
  <c r="H230" i="68"/>
  <c r="T230" i="68" s="1"/>
  <c r="M230" i="69"/>
  <c r="U163" i="70"/>
  <c r="W163" i="70"/>
  <c r="V163" i="70"/>
  <c r="H240" i="68"/>
  <c r="T240" i="68" s="1"/>
  <c r="H240" i="36"/>
  <c r="Q240" i="36" s="1"/>
  <c r="S186" i="39"/>
  <c r="R186" i="39"/>
  <c r="S220" i="39"/>
  <c r="R220" i="39"/>
  <c r="R227" i="39"/>
  <c r="S227" i="39"/>
  <c r="S39" i="39"/>
  <c r="R39" i="39"/>
  <c r="S147" i="36"/>
  <c r="R147" i="36"/>
  <c r="U212" i="70"/>
  <c r="W212" i="70"/>
  <c r="V212" i="70"/>
  <c r="S41" i="39"/>
  <c r="R41" i="39"/>
  <c r="S250" i="39"/>
  <c r="R250" i="39"/>
  <c r="V119" i="70"/>
  <c r="W119" i="70"/>
  <c r="U119" i="70"/>
  <c r="S136" i="39"/>
  <c r="R136" i="39"/>
  <c r="S232" i="39"/>
  <c r="R232" i="39"/>
  <c r="V29" i="70"/>
  <c r="W29" i="70"/>
  <c r="U29" i="70"/>
  <c r="W93" i="48"/>
  <c r="U93" i="48"/>
  <c r="V93" i="48"/>
  <c r="V40" i="61"/>
  <c r="W40" i="61"/>
  <c r="U40" i="61"/>
  <c r="V81" i="50"/>
  <c r="U81" i="50"/>
  <c r="W81" i="50"/>
  <c r="W142" i="68"/>
  <c r="V142" i="68"/>
  <c r="U142" i="68"/>
  <c r="H117" i="36"/>
  <c r="Q117" i="36" s="1"/>
  <c r="H117" i="68"/>
  <c r="T117" i="68" s="1"/>
  <c r="M117" i="69"/>
  <c r="M185" i="69"/>
  <c r="H185" i="36"/>
  <c r="Q185" i="36" s="1"/>
  <c r="H185" i="68"/>
  <c r="T185" i="68" s="1"/>
  <c r="R161" i="39"/>
  <c r="S161" i="39"/>
  <c r="W179" i="68"/>
  <c r="V179" i="68"/>
  <c r="U179" i="68"/>
  <c r="U217" i="68"/>
  <c r="W217" i="68"/>
  <c r="V217" i="68"/>
  <c r="R166" i="39"/>
  <c r="S166" i="39"/>
  <c r="H76" i="36"/>
  <c r="Q76" i="36" s="1"/>
  <c r="H76" i="68"/>
  <c r="T76" i="68" s="1"/>
  <c r="W243" i="70"/>
  <c r="V243" i="70"/>
  <c r="U243" i="70"/>
  <c r="O105" i="69"/>
  <c r="N105" i="69"/>
  <c r="U240" i="70"/>
  <c r="V240" i="70"/>
  <c r="W240" i="70"/>
  <c r="H138" i="36"/>
  <c r="Q138" i="36" s="1"/>
  <c r="H138" i="68"/>
  <c r="T138" i="68" s="1"/>
  <c r="N213" i="69"/>
  <c r="O213" i="69"/>
  <c r="U73" i="68"/>
  <c r="W73" i="68"/>
  <c r="V73" i="68"/>
  <c r="U123" i="68"/>
  <c r="W123" i="68"/>
  <c r="V123" i="68"/>
  <c r="H64" i="36"/>
  <c r="Q64" i="36" s="1"/>
  <c r="H64" i="68"/>
  <c r="T64" i="68" s="1"/>
  <c r="M64" i="69"/>
  <c r="R164" i="39"/>
  <c r="S164" i="39"/>
  <c r="R189" i="39"/>
  <c r="S189" i="39"/>
  <c r="H117" i="49"/>
  <c r="T117" i="49" s="1"/>
  <c r="T173" i="70"/>
  <c r="H62" i="36"/>
  <c r="Q62" i="36" s="1"/>
  <c r="H62" i="68"/>
  <c r="T62" i="68" s="1"/>
  <c r="W81" i="47"/>
  <c r="V81" i="47"/>
  <c r="U81" i="47"/>
  <c r="R196" i="39"/>
  <c r="S196" i="39"/>
  <c r="N25" i="69"/>
  <c r="O25" i="69"/>
  <c r="O234" i="69"/>
  <c r="N234" i="69"/>
  <c r="W21" i="61"/>
  <c r="V21" i="61"/>
  <c r="U21" i="61"/>
  <c r="M135" i="69"/>
  <c r="H199" i="36"/>
  <c r="Q199" i="36" s="1"/>
  <c r="H199" i="68"/>
  <c r="T199" i="68" s="1"/>
  <c r="M199" i="69"/>
  <c r="H33" i="49"/>
  <c r="T33" i="49" s="1"/>
  <c r="T40" i="70"/>
  <c r="R56" i="39"/>
  <c r="S56" i="39"/>
  <c r="H68" i="36"/>
  <c r="Q68" i="36" s="1"/>
  <c r="H68" i="68"/>
  <c r="T68" i="68" s="1"/>
  <c r="W100" i="70"/>
  <c r="U100" i="70"/>
  <c r="V100" i="70"/>
  <c r="N140" i="69"/>
  <c r="O140" i="69"/>
  <c r="O204" i="69"/>
  <c r="N204" i="69"/>
  <c r="H21" i="36"/>
  <c r="H21" i="68"/>
  <c r="H265" i="69"/>
  <c r="H266" i="69" s="1"/>
  <c r="O65" i="69"/>
  <c r="N65" i="69"/>
  <c r="S257" i="39"/>
  <c r="R257" i="39"/>
  <c r="W127" i="67"/>
  <c r="U127" i="67"/>
  <c r="V127" i="67"/>
  <c r="S34" i="39"/>
  <c r="R34" i="39"/>
  <c r="S50" i="39"/>
  <c r="R50" i="39"/>
  <c r="H66" i="36"/>
  <c r="Q66" i="36" s="1"/>
  <c r="H66" i="68"/>
  <c r="T66" i="68" s="1"/>
  <c r="S98" i="39"/>
  <c r="R98" i="39"/>
  <c r="H130" i="36"/>
  <c r="Q130" i="36" s="1"/>
  <c r="H130" i="68"/>
  <c r="T130" i="68" s="1"/>
  <c r="S162" i="39"/>
  <c r="R162" i="39"/>
  <c r="W178" i="70"/>
  <c r="U178" i="70"/>
  <c r="V178" i="70"/>
  <c r="H141" i="49"/>
  <c r="T141" i="49" s="1"/>
  <c r="T225" i="70"/>
  <c r="N237" i="69"/>
  <c r="O237" i="69"/>
  <c r="V239" i="70"/>
  <c r="W239" i="70"/>
  <c r="U239" i="70"/>
  <c r="U57" i="70"/>
  <c r="V57" i="70"/>
  <c r="W57" i="70"/>
  <c r="N153" i="69"/>
  <c r="O153" i="69"/>
  <c r="W58" i="65"/>
  <c r="U58" i="65"/>
  <c r="V58" i="65"/>
  <c r="R104" i="39"/>
  <c r="S104" i="39"/>
  <c r="V160" i="65"/>
  <c r="U160" i="65"/>
  <c r="W160" i="65"/>
  <c r="H129" i="49"/>
  <c r="T129" i="49" s="1"/>
  <c r="T208" i="70"/>
  <c r="U236" i="70"/>
  <c r="W236" i="70"/>
  <c r="V236" i="70"/>
  <c r="O69" i="69"/>
  <c r="N69" i="69"/>
  <c r="R229" i="39"/>
  <c r="S229" i="39"/>
  <c r="H211" i="36"/>
  <c r="Q211" i="36" s="1"/>
  <c r="H211" i="68"/>
  <c r="T211" i="68" s="1"/>
  <c r="M211" i="69"/>
  <c r="R43" i="36"/>
  <c r="S43" i="36"/>
  <c r="W164" i="68"/>
  <c r="U164" i="68"/>
  <c r="V164" i="68"/>
  <c r="R196" i="36"/>
  <c r="S196" i="36"/>
  <c r="S21" i="40"/>
  <c r="R21" i="40"/>
  <c r="U205" i="70"/>
  <c r="V205" i="70"/>
  <c r="W205" i="70"/>
  <c r="H246" i="68"/>
  <c r="H246" i="36"/>
  <c r="Q246" i="36" s="1"/>
  <c r="S35" i="39"/>
  <c r="R35" i="39"/>
  <c r="W51" i="70"/>
  <c r="V51" i="70"/>
  <c r="U51" i="70"/>
  <c r="S83" i="39"/>
  <c r="R83" i="39"/>
  <c r="T27" i="47"/>
  <c r="W173" i="65"/>
  <c r="U173" i="65"/>
  <c r="V173" i="65"/>
  <c r="H167" i="68"/>
  <c r="T167" i="68" s="1"/>
  <c r="H167" i="36"/>
  <c r="Q167" i="36" s="1"/>
  <c r="H219" i="36"/>
  <c r="Q219" i="36" s="1"/>
  <c r="H219" i="68"/>
  <c r="T219" i="68" s="1"/>
  <c r="R195" i="39"/>
  <c r="S195" i="39"/>
  <c r="W99" i="68"/>
  <c r="V99" i="68"/>
  <c r="U99" i="68"/>
  <c r="O244" i="69"/>
  <c r="N244" i="69"/>
  <c r="R234" i="39"/>
  <c r="S234" i="39"/>
  <c r="S103" i="39"/>
  <c r="R103" i="39"/>
  <c r="S167" i="39"/>
  <c r="R167" i="39"/>
  <c r="S124" i="39"/>
  <c r="R124" i="39"/>
  <c r="H140" i="36"/>
  <c r="Q140" i="36" s="1"/>
  <c r="H140" i="68"/>
  <c r="T140" i="68" s="1"/>
  <c r="U172" i="70"/>
  <c r="W172" i="70"/>
  <c r="V172" i="70"/>
  <c r="U204" i="70"/>
  <c r="W204" i="70"/>
  <c r="V204" i="70"/>
  <c r="S257" i="36"/>
  <c r="R257" i="36"/>
  <c r="S65" i="39"/>
  <c r="R65" i="39"/>
  <c r="S143" i="36"/>
  <c r="R143" i="36"/>
  <c r="W146" i="70"/>
  <c r="U146" i="70"/>
  <c r="V146" i="70"/>
  <c r="S125" i="36"/>
  <c r="R125" i="36"/>
  <c r="U260" i="68"/>
  <c r="V260" i="68"/>
  <c r="W260" i="68"/>
  <c r="R261" i="39"/>
  <c r="S261" i="39"/>
  <c r="U27" i="68"/>
  <c r="W27" i="68"/>
  <c r="V27" i="68"/>
  <c r="R228" i="36"/>
  <c r="S228" i="36"/>
  <c r="U241" i="68"/>
  <c r="V241" i="68"/>
  <c r="W241" i="68"/>
  <c r="V115" i="70"/>
  <c r="U115" i="70"/>
  <c r="W115" i="70"/>
  <c r="M76" i="69"/>
  <c r="U256" i="70"/>
  <c r="V256" i="70"/>
  <c r="W256" i="70"/>
  <c r="W58" i="67"/>
  <c r="U58" i="67"/>
  <c r="V58" i="67"/>
  <c r="H89" i="68"/>
  <c r="T89" i="68" s="1"/>
  <c r="H89" i="36"/>
  <c r="Q89" i="36" s="1"/>
  <c r="M89" i="69"/>
  <c r="H218" i="68"/>
  <c r="T218" i="68" s="1"/>
  <c r="H218" i="36"/>
  <c r="Q218" i="36" s="1"/>
  <c r="M218" i="69"/>
  <c r="U52" i="70"/>
  <c r="W52" i="70"/>
  <c r="V52" i="70"/>
  <c r="W136" i="65"/>
  <c r="U136" i="65"/>
  <c r="V136" i="65"/>
  <c r="V93" i="70"/>
  <c r="W93" i="70"/>
  <c r="U93" i="70"/>
  <c r="S253" i="39"/>
  <c r="R253" i="39"/>
  <c r="R151" i="36"/>
  <c r="S151" i="36"/>
  <c r="U30" i="70"/>
  <c r="V30" i="70"/>
  <c r="W30" i="70"/>
  <c r="R78" i="39"/>
  <c r="S78" i="39"/>
  <c r="W110" i="70"/>
  <c r="U110" i="70"/>
  <c r="V110" i="70"/>
  <c r="H126" i="36"/>
  <c r="Q126" i="36" s="1"/>
  <c r="H126" i="68"/>
  <c r="T126" i="68" s="1"/>
  <c r="W158" i="70"/>
  <c r="U158" i="70"/>
  <c r="V158" i="70"/>
  <c r="H174" i="36"/>
  <c r="Q174" i="36" s="1"/>
  <c r="H174" i="68"/>
  <c r="T174" i="68" s="1"/>
  <c r="V206" i="70"/>
  <c r="U206" i="70"/>
  <c r="W206" i="70"/>
  <c r="S222" i="39"/>
  <c r="R222" i="39"/>
  <c r="H238" i="36"/>
  <c r="Q238" i="36" s="1"/>
  <c r="H238" i="68"/>
  <c r="S27" i="39"/>
  <c r="R27" i="39"/>
  <c r="S75" i="39"/>
  <c r="R75" i="39"/>
  <c r="R107" i="39"/>
  <c r="S107" i="39"/>
  <c r="R133" i="39"/>
  <c r="S133" i="39"/>
  <c r="V23" i="70"/>
  <c r="W23" i="70"/>
  <c r="U23" i="70"/>
  <c r="V110" i="68"/>
  <c r="U110" i="68"/>
  <c r="W110" i="68"/>
  <c r="M182" i="69"/>
  <c r="H182" i="36"/>
  <c r="Q182" i="36" s="1"/>
  <c r="H182" i="68"/>
  <c r="T182" i="68" s="1"/>
  <c r="V75" i="48"/>
  <c r="U75" i="48"/>
  <c r="W75" i="48"/>
  <c r="W212" i="68"/>
  <c r="V212" i="68"/>
  <c r="U212" i="68"/>
  <c r="S21" i="41"/>
  <c r="R21" i="41"/>
  <c r="O141" i="69"/>
  <c r="N141" i="69"/>
  <c r="U93" i="50"/>
  <c r="W93" i="50"/>
  <c r="V93" i="50"/>
  <c r="R149" i="39"/>
  <c r="S149" i="39"/>
  <c r="R45" i="36"/>
  <c r="S45" i="36"/>
  <c r="W226" i="65"/>
  <c r="V226" i="65"/>
  <c r="U226" i="65"/>
  <c r="V32" i="61"/>
  <c r="W32" i="61"/>
  <c r="U32" i="61"/>
  <c r="O93" i="69"/>
  <c r="N93" i="69"/>
  <c r="V79" i="70"/>
  <c r="W79" i="70"/>
  <c r="U79" i="70"/>
  <c r="U111" i="70"/>
  <c r="V111" i="70"/>
  <c r="W111" i="70"/>
  <c r="V143" i="70"/>
  <c r="W143" i="70"/>
  <c r="U143" i="70"/>
  <c r="W175" i="70"/>
  <c r="U175" i="70"/>
  <c r="V175" i="70"/>
  <c r="H191" i="36"/>
  <c r="Q191" i="36" s="1"/>
  <c r="H191" i="68"/>
  <c r="T191" i="68" s="1"/>
  <c r="M191" i="69"/>
  <c r="R223" i="39"/>
  <c r="S223" i="39"/>
  <c r="R42" i="36"/>
  <c r="S42" i="36"/>
  <c r="W226" i="67"/>
  <c r="U226" i="67"/>
  <c r="V226" i="67"/>
  <c r="S173" i="36"/>
  <c r="R173" i="36"/>
  <c r="U159" i="48"/>
  <c r="W159" i="48"/>
  <c r="V159" i="48"/>
  <c r="H26" i="36"/>
  <c r="Q26" i="36" s="1"/>
  <c r="H26" i="68"/>
  <c r="T26" i="68" s="1"/>
  <c r="M26" i="69"/>
  <c r="S106" i="39"/>
  <c r="R106" i="39"/>
  <c r="S154" i="39"/>
  <c r="R154" i="39"/>
  <c r="H202" i="36"/>
  <c r="Q202" i="36" s="1"/>
  <c r="H202" i="68"/>
  <c r="T202" i="68" s="1"/>
  <c r="M202" i="69"/>
  <c r="R60" i="39"/>
  <c r="S60" i="39"/>
  <c r="R72" i="39"/>
  <c r="S72" i="39"/>
  <c r="H88" i="36"/>
  <c r="Q88" i="36" s="1"/>
  <c r="H88" i="68"/>
  <c r="T88" i="68" s="1"/>
  <c r="M88" i="69"/>
  <c r="U128" i="70"/>
  <c r="W128" i="70"/>
  <c r="V128" i="70"/>
  <c r="H144" i="36"/>
  <c r="Q144" i="36" s="1"/>
  <c r="H144" i="68"/>
  <c r="T144" i="68" s="1"/>
  <c r="M144" i="69"/>
  <c r="S176" i="39"/>
  <c r="R176" i="39"/>
  <c r="R192" i="36"/>
  <c r="S192" i="36"/>
  <c r="U65" i="67"/>
  <c r="W65" i="67"/>
  <c r="V65" i="67"/>
  <c r="S213" i="39"/>
  <c r="R213" i="39"/>
  <c r="V21" i="67"/>
  <c r="U21" i="67"/>
  <c r="W21" i="67"/>
  <c r="H22" i="36"/>
  <c r="Q22" i="36" s="1"/>
  <c r="H22" i="68"/>
  <c r="T22" i="68" s="1"/>
  <c r="M22" i="69"/>
  <c r="H86" i="36"/>
  <c r="Q86" i="36" s="1"/>
  <c r="H86" i="68"/>
  <c r="T86" i="68" s="1"/>
  <c r="M86" i="69"/>
  <c r="H198" i="68"/>
  <c r="H198" i="36"/>
  <c r="Q198" i="36" s="1"/>
  <c r="M198" i="69"/>
  <c r="S230" i="39"/>
  <c r="R230" i="39"/>
  <c r="U165" i="50"/>
  <c r="V165" i="50"/>
  <c r="W165" i="50"/>
  <c r="W32" i="67"/>
  <c r="U32" i="67"/>
  <c r="V32" i="67"/>
  <c r="U96" i="67"/>
  <c r="W96" i="67"/>
  <c r="V96" i="67"/>
  <c r="V54" i="70"/>
  <c r="W54" i="70"/>
  <c r="U54" i="70"/>
  <c r="H70" i="36"/>
  <c r="Q70" i="36" s="1"/>
  <c r="H70" i="68"/>
  <c r="T70" i="68" s="1"/>
  <c r="M70" i="69"/>
  <c r="H21" i="34"/>
  <c r="T32" i="68"/>
  <c r="W225" i="67"/>
  <c r="V225" i="67"/>
  <c r="U225" i="67"/>
  <c r="V201" i="70"/>
  <c r="U201" i="70"/>
  <c r="W201" i="70"/>
  <c r="R55" i="36"/>
  <c r="S55" i="36"/>
  <c r="W245" i="61"/>
  <c r="V245" i="61"/>
  <c r="U245" i="61"/>
  <c r="V148" i="67"/>
  <c r="W148" i="67"/>
  <c r="U148" i="67"/>
  <c r="U31" i="68"/>
  <c r="W31" i="68"/>
  <c r="V31" i="68"/>
  <c r="S83" i="36"/>
  <c r="R83" i="36"/>
  <c r="H69" i="68"/>
  <c r="T69" i="68" s="1"/>
  <c r="H69" i="36"/>
  <c r="Q69" i="36" s="1"/>
  <c r="W32" i="65"/>
  <c r="V32" i="65"/>
  <c r="U32" i="65"/>
  <c r="S74" i="39"/>
  <c r="R74" i="39"/>
  <c r="R78" i="36"/>
  <c r="S78" i="36"/>
  <c r="S49" i="39"/>
  <c r="R49" i="39"/>
  <c r="S209" i="39"/>
  <c r="R209" i="39"/>
  <c r="S114" i="39"/>
  <c r="R114" i="39"/>
  <c r="V99" i="48"/>
  <c r="W99" i="48"/>
  <c r="U99" i="48"/>
  <c r="W85" i="70"/>
  <c r="U85" i="70"/>
  <c r="V85" i="70"/>
  <c r="H200" i="68"/>
  <c r="T200" i="68" s="1"/>
  <c r="H200" i="36"/>
  <c r="Q200" i="36" s="1"/>
  <c r="M200" i="69"/>
  <c r="S42" i="39"/>
  <c r="R42" i="39"/>
  <c r="U122" i="70"/>
  <c r="V122" i="70"/>
  <c r="W122" i="70"/>
  <c r="S170" i="39"/>
  <c r="R170" i="39"/>
  <c r="S87" i="39"/>
  <c r="R87" i="39"/>
  <c r="S151" i="39"/>
  <c r="R151" i="39"/>
  <c r="H183" i="36"/>
  <c r="Q183" i="36" s="1"/>
  <c r="H183" i="68"/>
  <c r="T183" i="68" s="1"/>
  <c r="M183" i="69"/>
  <c r="S231" i="39"/>
  <c r="R231" i="39"/>
  <c r="V36" i="70"/>
  <c r="U36" i="70"/>
  <c r="W36" i="70"/>
  <c r="H80" i="36"/>
  <c r="Q80" i="36" s="1"/>
  <c r="H80" i="68"/>
  <c r="T80" i="68" s="1"/>
  <c r="M80" i="69"/>
  <c r="S108" i="39"/>
  <c r="R108" i="39"/>
  <c r="R120" i="39"/>
  <c r="S120" i="39"/>
  <c r="H136" i="36"/>
  <c r="Q136" i="36" s="1"/>
  <c r="H136" i="68"/>
  <c r="M136" i="69"/>
  <c r="S168" i="39"/>
  <c r="R168" i="39"/>
  <c r="U184" i="70"/>
  <c r="W184" i="70"/>
  <c r="V184" i="70"/>
  <c r="T216" i="70"/>
  <c r="H135" i="49"/>
  <c r="T135" i="49" s="1"/>
  <c r="V244" i="70"/>
  <c r="U244" i="70"/>
  <c r="W244" i="70"/>
  <c r="V45" i="70"/>
  <c r="W45" i="70"/>
  <c r="U45" i="70"/>
  <c r="H61" i="68"/>
  <c r="T61" i="68" s="1"/>
  <c r="H61" i="36"/>
  <c r="Q61" i="36" s="1"/>
  <c r="M61" i="69"/>
  <c r="W141" i="70"/>
  <c r="U141" i="70"/>
  <c r="V141" i="70"/>
  <c r="U135" i="48"/>
  <c r="W135" i="48"/>
  <c r="V135" i="48"/>
  <c r="S171" i="39"/>
  <c r="R171" i="39"/>
  <c r="U120" i="61"/>
  <c r="V120" i="61"/>
  <c r="W120" i="61"/>
  <c r="H112" i="36"/>
  <c r="Q112" i="36" s="1"/>
  <c r="H112" i="68"/>
  <c r="T112" i="68" s="1"/>
  <c r="M112" i="69"/>
  <c r="S188" i="39"/>
  <c r="R188" i="39"/>
  <c r="V198" i="61"/>
  <c r="U198" i="61"/>
  <c r="W198" i="61"/>
  <c r="V246" i="61"/>
  <c r="U246" i="61"/>
  <c r="W246" i="61"/>
  <c r="U33" i="65"/>
  <c r="V33" i="65"/>
  <c r="W33" i="65"/>
  <c r="U57" i="50"/>
  <c r="W57" i="50"/>
  <c r="V57" i="50"/>
  <c r="R113" i="39"/>
  <c r="S113" i="39"/>
  <c r="V145" i="70"/>
  <c r="W145" i="70"/>
  <c r="U145" i="70"/>
  <c r="W141" i="50"/>
  <c r="V141" i="50"/>
  <c r="U141" i="50"/>
  <c r="W51" i="47"/>
  <c r="V51" i="47"/>
  <c r="U51" i="47"/>
  <c r="W69" i="48"/>
  <c r="V69" i="48"/>
  <c r="U69" i="48"/>
  <c r="U119" i="68"/>
  <c r="V119" i="68"/>
  <c r="W119" i="68"/>
  <c r="R256" i="36"/>
  <c r="S256" i="36"/>
  <c r="R237" i="39"/>
  <c r="S237" i="39"/>
  <c r="W194" i="70"/>
  <c r="U194" i="70"/>
  <c r="V194" i="70"/>
  <c r="H210" i="36"/>
  <c r="Q210" i="36" s="1"/>
  <c r="H210" i="68"/>
  <c r="T210" i="68" s="1"/>
  <c r="M210" i="69"/>
  <c r="S242" i="39"/>
  <c r="R242" i="39"/>
  <c r="W258" i="70"/>
  <c r="V258" i="70"/>
  <c r="U258" i="70"/>
  <c r="V129" i="47"/>
  <c r="U129" i="47"/>
  <c r="W129" i="47"/>
  <c r="U49" i="67"/>
  <c r="V49" i="67"/>
  <c r="W49" i="67"/>
  <c r="O111" i="69"/>
  <c r="N111" i="69"/>
  <c r="R48" i="39"/>
  <c r="S48" i="39"/>
  <c r="H92" i="36"/>
  <c r="Q92" i="36" s="1"/>
  <c r="H92" i="68"/>
  <c r="T92" i="68" s="1"/>
  <c r="M92" i="69"/>
  <c r="S180" i="39"/>
  <c r="R180" i="39"/>
  <c r="U228" i="70"/>
  <c r="W228" i="70"/>
  <c r="V228" i="70"/>
  <c r="H233" i="68"/>
  <c r="T233" i="68" s="1"/>
  <c r="H233" i="36"/>
  <c r="Q233" i="36" s="1"/>
  <c r="M233" i="69"/>
  <c r="V107" i="68"/>
  <c r="U107" i="68"/>
  <c r="W107" i="68"/>
  <c r="S113" i="36"/>
  <c r="R113" i="36"/>
  <c r="N160" i="69"/>
  <c r="O160" i="69"/>
  <c r="T160" i="68"/>
  <c r="H111" i="34"/>
  <c r="T111" i="34" s="1"/>
  <c r="R125" i="39"/>
  <c r="S125" i="39"/>
  <c r="V41" i="68"/>
  <c r="W41" i="68"/>
  <c r="U41" i="68"/>
  <c r="R117" i="39"/>
  <c r="S117" i="39"/>
  <c r="V197" i="70"/>
  <c r="W197" i="70"/>
  <c r="U197" i="70"/>
  <c r="S71" i="36"/>
  <c r="R71" i="36"/>
  <c r="S177" i="36"/>
  <c r="R177" i="36"/>
  <c r="N217" i="69"/>
  <c r="O217" i="69"/>
  <c r="V118" i="70"/>
  <c r="U118" i="70"/>
  <c r="W118" i="70"/>
  <c r="V134" i="70"/>
  <c r="U134" i="70"/>
  <c r="W134" i="70"/>
  <c r="H150" i="36"/>
  <c r="Q150" i="36" s="1"/>
  <c r="H150" i="68"/>
  <c r="T150" i="68" s="1"/>
  <c r="M150" i="69"/>
  <c r="W182" i="70"/>
  <c r="V182" i="70"/>
  <c r="U182" i="70"/>
  <c r="R76" i="39"/>
  <c r="S76" i="39"/>
  <c r="W194" i="68"/>
  <c r="V194" i="68"/>
  <c r="U194" i="68"/>
  <c r="V249" i="68"/>
  <c r="U249" i="68"/>
  <c r="W249" i="68"/>
  <c r="R105" i="36"/>
  <c r="S105" i="36"/>
  <c r="W155" i="70"/>
  <c r="U155" i="70"/>
  <c r="V155" i="70"/>
  <c r="H187" i="36"/>
  <c r="Q187" i="36" s="1"/>
  <c r="H187" i="68"/>
  <c r="T187" i="68" s="1"/>
  <c r="S235" i="39"/>
  <c r="R235" i="39"/>
  <c r="V251" i="70"/>
  <c r="U251" i="70"/>
  <c r="W251" i="70"/>
  <c r="V97" i="68"/>
  <c r="U97" i="68"/>
  <c r="W97" i="68"/>
  <c r="S138" i="39"/>
  <c r="R138" i="39"/>
  <c r="U40" i="65"/>
  <c r="V40" i="65"/>
  <c r="W40" i="65"/>
  <c r="V213" i="68"/>
  <c r="U213" i="68"/>
  <c r="W213" i="68"/>
  <c r="T33" i="70"/>
  <c r="H27" i="49"/>
  <c r="S111" i="36"/>
  <c r="R111" i="36"/>
  <c r="H27" i="34"/>
  <c r="T33" i="68"/>
  <c r="S185" i="39"/>
  <c r="R185" i="39"/>
  <c r="U69" i="70"/>
  <c r="V69" i="70"/>
  <c r="W69" i="70"/>
  <c r="W171" i="68"/>
  <c r="V171" i="68"/>
  <c r="U171" i="68"/>
  <c r="U197" i="68"/>
  <c r="W197" i="68"/>
  <c r="V197" i="68"/>
  <c r="R169" i="39"/>
  <c r="S169" i="39"/>
  <c r="M84" i="69"/>
  <c r="W178" i="68"/>
  <c r="V178" i="68"/>
  <c r="U178" i="68"/>
  <c r="N225" i="69"/>
  <c r="O225" i="69"/>
  <c r="M208" i="69"/>
  <c r="S131" i="36"/>
  <c r="R131" i="36"/>
  <c r="M68" i="69"/>
  <c r="S146" i="36"/>
  <c r="R146" i="36"/>
  <c r="R39" i="36"/>
  <c r="S39" i="36"/>
  <c r="V181" i="68"/>
  <c r="U181" i="68"/>
  <c r="W181" i="68"/>
  <c r="U115" i="68"/>
  <c r="V115" i="68"/>
  <c r="W115" i="68"/>
  <c r="S201" i="36"/>
  <c r="R201" i="36"/>
  <c r="M254" i="69"/>
  <c r="W149" i="68"/>
  <c r="U149" i="68"/>
  <c r="V149" i="68"/>
  <c r="S175" i="36"/>
  <c r="R175" i="36"/>
  <c r="R229" i="36"/>
  <c r="S229" i="36"/>
  <c r="M66" i="69"/>
  <c r="H116" i="36"/>
  <c r="Q116" i="36" s="1"/>
  <c r="H116" i="68"/>
  <c r="T116" i="68" s="1"/>
  <c r="H159" i="68"/>
  <c r="T159" i="68" s="1"/>
  <c r="H159" i="36"/>
  <c r="Q159" i="36" s="1"/>
  <c r="M159" i="69"/>
  <c r="U33" i="48"/>
  <c r="W33" i="48"/>
  <c r="V33" i="48"/>
  <c r="N171" i="69"/>
  <c r="O171" i="69"/>
  <c r="H148" i="36"/>
  <c r="Q148" i="36" s="1"/>
  <c r="H148" i="68"/>
  <c r="R121" i="39"/>
  <c r="S121" i="39"/>
  <c r="U25" i="68"/>
  <c r="V25" i="68"/>
  <c r="W25" i="68"/>
  <c r="U103" i="65"/>
  <c r="V103" i="65"/>
  <c r="W103" i="65"/>
  <c r="H40" i="36"/>
  <c r="Q40" i="36" s="1"/>
  <c r="H40" i="68"/>
  <c r="N172" i="69"/>
  <c r="O172" i="69"/>
  <c r="Q21" i="39"/>
  <c r="H265" i="39"/>
  <c r="H266" i="39" s="1"/>
  <c r="N33" i="69"/>
  <c r="O33" i="69"/>
  <c r="W82" i="70"/>
  <c r="V82" i="70"/>
  <c r="U82" i="70"/>
  <c r="H98" i="36"/>
  <c r="Q98" i="36" s="1"/>
  <c r="H98" i="68"/>
  <c r="T98" i="68" s="1"/>
  <c r="W51" i="50"/>
  <c r="V51" i="50"/>
  <c r="U51" i="50"/>
  <c r="H239" i="36"/>
  <c r="Q239" i="36" s="1"/>
  <c r="H239" i="68"/>
  <c r="T239" i="68" s="1"/>
  <c r="R105" i="39"/>
  <c r="S105" i="39"/>
  <c r="H139" i="68"/>
  <c r="T139" i="68" s="1"/>
  <c r="H139" i="36"/>
  <c r="Q139" i="36" s="1"/>
  <c r="U136" i="61"/>
  <c r="W136" i="61"/>
  <c r="V136" i="61"/>
  <c r="V224" i="68"/>
  <c r="U224" i="68"/>
  <c r="W224" i="68"/>
  <c r="O165" i="69"/>
  <c r="N165" i="69"/>
  <c r="R211" i="39"/>
  <c r="S211" i="39"/>
  <c r="W87" i="68"/>
  <c r="U87" i="68"/>
  <c r="V87" i="68"/>
  <c r="N164" i="69"/>
  <c r="O164" i="69"/>
  <c r="U67" i="70"/>
  <c r="W67" i="70"/>
  <c r="V67" i="70"/>
  <c r="W57" i="47"/>
  <c r="V57" i="47"/>
  <c r="U57" i="47"/>
  <c r="H195" i="36"/>
  <c r="Q195" i="36" s="1"/>
  <c r="H195" i="68"/>
  <c r="T195" i="68" s="1"/>
  <c r="W247" i="70"/>
  <c r="U247" i="70"/>
  <c r="V247" i="70"/>
  <c r="R156" i="39"/>
  <c r="S156" i="39"/>
  <c r="R232" i="36"/>
  <c r="S232" i="36"/>
  <c r="O260" i="69"/>
  <c r="N260" i="69"/>
  <c r="W131" i="70"/>
  <c r="V131" i="70"/>
  <c r="U131" i="70"/>
  <c r="V120" i="65"/>
  <c r="W120" i="65"/>
  <c r="U120" i="65"/>
  <c r="U135" i="50"/>
  <c r="W135" i="50"/>
  <c r="V135" i="50"/>
  <c r="H253" i="36"/>
  <c r="Q253" i="36" s="1"/>
  <c r="H253" i="68"/>
  <c r="T253" i="68" s="1"/>
  <c r="W94" i="70"/>
  <c r="U94" i="70"/>
  <c r="V94" i="70"/>
  <c r="U190" i="70"/>
  <c r="V190" i="70"/>
  <c r="W190" i="70"/>
  <c r="V216" i="61"/>
  <c r="U216" i="61"/>
  <c r="W216" i="61"/>
  <c r="O146" i="69"/>
  <c r="N146" i="69"/>
  <c r="W141" i="47"/>
  <c r="U141" i="47"/>
  <c r="V141" i="47"/>
  <c r="W31" i="70"/>
  <c r="U31" i="70"/>
  <c r="V31" i="70"/>
  <c r="U191" i="70"/>
  <c r="W191" i="70"/>
  <c r="V191" i="70"/>
  <c r="S26" i="39"/>
  <c r="R26" i="39"/>
  <c r="H106" i="36"/>
  <c r="Q106" i="36" s="1"/>
  <c r="H106" i="68"/>
  <c r="T106" i="68" s="1"/>
  <c r="M106" i="69"/>
  <c r="R44" i="39"/>
  <c r="S44" i="39"/>
  <c r="H60" i="36"/>
  <c r="Q60" i="36" s="1"/>
  <c r="H60" i="68"/>
  <c r="T60" i="68" s="1"/>
  <c r="M60" i="69"/>
  <c r="H111" i="49"/>
  <c r="T111" i="49" s="1"/>
  <c r="T160" i="70"/>
  <c r="S77" i="36"/>
  <c r="R77" i="36"/>
  <c r="W22" i="70"/>
  <c r="V22" i="70"/>
  <c r="U22" i="70"/>
  <c r="U105" i="47"/>
  <c r="W105" i="47"/>
  <c r="V105" i="47"/>
  <c r="W259" i="70"/>
  <c r="V259" i="70"/>
  <c r="U259" i="70"/>
  <c r="U139" i="70"/>
  <c r="W139" i="70"/>
  <c r="V139" i="70"/>
  <c r="V238" i="67"/>
  <c r="W238" i="67"/>
  <c r="U238" i="67"/>
  <c r="H209" i="36"/>
  <c r="Q209" i="36" s="1"/>
  <c r="H209" i="68"/>
  <c r="T209" i="68" s="1"/>
  <c r="V55" i="70"/>
  <c r="W55" i="70"/>
  <c r="U55" i="70"/>
  <c r="W215" i="70"/>
  <c r="U215" i="70"/>
  <c r="V215" i="70"/>
  <c r="H231" i="36"/>
  <c r="Q231" i="36" s="1"/>
  <c r="H231" i="68"/>
  <c r="T231" i="68" s="1"/>
  <c r="M231" i="69"/>
  <c r="R24" i="39"/>
  <c r="S24" i="39"/>
  <c r="H36" i="36"/>
  <c r="Q36" i="36" s="1"/>
  <c r="H36" i="68"/>
  <c r="T36" i="68" s="1"/>
  <c r="M36" i="69"/>
  <c r="S152" i="39"/>
  <c r="R152" i="39"/>
  <c r="H168" i="36"/>
  <c r="Q168" i="36" s="1"/>
  <c r="H168" i="68"/>
  <c r="T168" i="68" s="1"/>
  <c r="M168" i="69"/>
  <c r="R77" i="39"/>
  <c r="S77" i="39"/>
  <c r="H121" i="36"/>
  <c r="Q121" i="36" s="1"/>
  <c r="H121" i="68"/>
  <c r="T121" i="68" s="1"/>
  <c r="U147" i="47"/>
  <c r="W147" i="47"/>
  <c r="V147" i="47"/>
  <c r="U184" i="68"/>
  <c r="W184" i="68"/>
  <c r="V184" i="68"/>
  <c r="V49" i="65"/>
  <c r="W49" i="65"/>
  <c r="U49" i="65"/>
  <c r="S97" i="39"/>
  <c r="R97" i="39"/>
  <c r="W33" i="67"/>
  <c r="V33" i="67"/>
  <c r="U33" i="67"/>
  <c r="V47" i="70"/>
  <c r="U47" i="70"/>
  <c r="W47" i="70"/>
  <c r="S132" i="39"/>
  <c r="R132" i="39"/>
  <c r="H180" i="36"/>
  <c r="Q180" i="36" s="1"/>
  <c r="H180" i="68"/>
  <c r="T180" i="68" s="1"/>
  <c r="M180" i="69"/>
  <c r="V221" i="70"/>
  <c r="W221" i="70"/>
  <c r="U221" i="70"/>
  <c r="U129" i="50"/>
  <c r="V129" i="50"/>
  <c r="W129" i="50"/>
  <c r="V102" i="70"/>
  <c r="U102" i="70"/>
  <c r="W102" i="70"/>
  <c r="H118" i="36"/>
  <c r="Q118" i="36" s="1"/>
  <c r="H118" i="68"/>
  <c r="T118" i="68" s="1"/>
  <c r="M118" i="69"/>
  <c r="V147" i="70"/>
  <c r="U147" i="70"/>
  <c r="W147" i="70"/>
  <c r="W93" i="47"/>
  <c r="U93" i="47"/>
  <c r="V93" i="47"/>
  <c r="V129" i="48"/>
  <c r="U129" i="48"/>
  <c r="W129" i="48"/>
  <c r="W187" i="70"/>
  <c r="U187" i="70"/>
  <c r="V187" i="70"/>
  <c r="H235" i="36"/>
  <c r="Q235" i="36" s="1"/>
  <c r="H235" i="68"/>
  <c r="T235" i="68" s="1"/>
  <c r="V153" i="70"/>
  <c r="W153" i="70"/>
  <c r="U153" i="70"/>
  <c r="S204" i="36"/>
  <c r="R204" i="36"/>
  <c r="S116" i="39"/>
  <c r="R116" i="39"/>
  <c r="W96" i="65"/>
  <c r="U96" i="65"/>
  <c r="V96" i="65"/>
  <c r="V109" i="70"/>
  <c r="W109" i="70"/>
  <c r="U109" i="70"/>
  <c r="H75" i="68"/>
  <c r="T75" i="68" s="1"/>
  <c r="H75" i="36"/>
  <c r="Q75" i="36" s="1"/>
  <c r="N203" i="69"/>
  <c r="O203" i="69"/>
  <c r="S148" i="39"/>
  <c r="R148" i="39"/>
  <c r="S73" i="39"/>
  <c r="R73" i="39"/>
  <c r="U116" i="70"/>
  <c r="W116" i="70"/>
  <c r="V116" i="70"/>
  <c r="H53" i="36"/>
  <c r="Q53" i="36" s="1"/>
  <c r="H53" i="68"/>
  <c r="T53" i="68" s="1"/>
  <c r="M193" i="69"/>
  <c r="H193" i="68"/>
  <c r="T193" i="68" s="1"/>
  <c r="H193" i="36"/>
  <c r="Q193" i="36" s="1"/>
  <c r="V63" i="50"/>
  <c r="U63" i="50"/>
  <c r="W63" i="50"/>
  <c r="M109" i="69"/>
  <c r="H109" i="68"/>
  <c r="T109" i="68" s="1"/>
  <c r="H109" i="36"/>
  <c r="Q109" i="36" s="1"/>
  <c r="S216" i="36"/>
  <c r="R216" i="36"/>
  <c r="V238" i="65"/>
  <c r="W238" i="65"/>
  <c r="U238" i="65"/>
  <c r="W40" i="67"/>
  <c r="V40" i="67"/>
  <c r="U40" i="67"/>
  <c r="O155" i="69"/>
  <c r="N155" i="69"/>
  <c r="O219" i="69"/>
  <c r="N219" i="69"/>
  <c r="H105" i="49"/>
  <c r="T105" i="49" s="1"/>
  <c r="T148" i="70"/>
  <c r="M240" i="69"/>
  <c r="U121" i="70"/>
  <c r="V121" i="70"/>
  <c r="W121" i="70"/>
  <c r="O74" i="69"/>
  <c r="N74" i="69"/>
  <c r="N167" i="69"/>
  <c r="O167" i="69"/>
  <c r="O247" i="69"/>
  <c r="N247" i="69"/>
  <c r="U28" i="70"/>
  <c r="W28" i="70"/>
  <c r="V28" i="70"/>
  <c r="R40" i="39"/>
  <c r="S40" i="39"/>
  <c r="H56" i="36"/>
  <c r="Q56" i="36" s="1"/>
  <c r="H56" i="68"/>
  <c r="T56" i="68" s="1"/>
  <c r="U84" i="70"/>
  <c r="W84" i="70"/>
  <c r="V84" i="70"/>
  <c r="S100" i="39"/>
  <c r="R100" i="39"/>
  <c r="N156" i="69"/>
  <c r="O156" i="69"/>
  <c r="O220" i="69"/>
  <c r="N220" i="69"/>
  <c r="M81" i="69"/>
  <c r="H81" i="68"/>
  <c r="T81" i="68" s="1"/>
  <c r="H81" i="36"/>
  <c r="Q81" i="36" s="1"/>
  <c r="W193" i="70"/>
  <c r="U193" i="70"/>
  <c r="V193" i="70"/>
  <c r="M103" i="69"/>
  <c r="H103" i="36"/>
  <c r="Q103" i="36" s="1"/>
  <c r="H103" i="68"/>
  <c r="U87" i="48"/>
  <c r="W87" i="48"/>
  <c r="V87" i="48"/>
  <c r="V188" i="68"/>
  <c r="U188" i="68"/>
  <c r="W188" i="68"/>
  <c r="W34" i="70"/>
  <c r="U34" i="70"/>
  <c r="V34" i="70"/>
  <c r="H50" i="36"/>
  <c r="Q50" i="36" s="1"/>
  <c r="H50" i="68"/>
  <c r="T50" i="68" s="1"/>
  <c r="S82" i="39"/>
  <c r="R82" i="39"/>
  <c r="W98" i="70"/>
  <c r="V98" i="70"/>
  <c r="U98" i="70"/>
  <c r="W162" i="70"/>
  <c r="U162" i="70"/>
  <c r="V162" i="70"/>
  <c r="R225" i="39"/>
  <c r="S225" i="39"/>
  <c r="V127" i="65"/>
  <c r="W127" i="65"/>
  <c r="U127" i="65"/>
  <c r="S239" i="39"/>
  <c r="R239" i="39"/>
  <c r="H57" i="36"/>
  <c r="Q57" i="36" s="1"/>
  <c r="H57" i="68"/>
  <c r="T57" i="68" s="1"/>
  <c r="V45" i="50"/>
  <c r="W45" i="50"/>
  <c r="U45" i="50"/>
  <c r="H104" i="36"/>
  <c r="Q104" i="36" s="1"/>
  <c r="H104" i="68"/>
  <c r="T104" i="68" s="1"/>
  <c r="W111" i="50"/>
  <c r="U111" i="50"/>
  <c r="V111" i="50"/>
  <c r="S208" i="39"/>
  <c r="R208" i="39"/>
  <c r="S236" i="39"/>
  <c r="R236" i="39"/>
  <c r="R224" i="36"/>
  <c r="S224" i="36"/>
  <c r="V37" i="70"/>
  <c r="W37" i="70"/>
  <c r="U37" i="70"/>
  <c r="V229" i="70"/>
  <c r="W229" i="70"/>
  <c r="U229" i="70"/>
  <c r="W43" i="68"/>
  <c r="V43" i="68"/>
  <c r="U43" i="68"/>
  <c r="S164" i="36"/>
  <c r="R164" i="36"/>
  <c r="O196" i="69"/>
  <c r="N196" i="69"/>
  <c r="S205" i="39"/>
  <c r="R205" i="39"/>
  <c r="V35" i="70"/>
  <c r="U35" i="70"/>
  <c r="W35" i="70"/>
  <c r="S67" i="39"/>
  <c r="R67" i="39"/>
  <c r="V99" i="70"/>
  <c r="U99" i="70"/>
  <c r="W99" i="70"/>
  <c r="V65" i="61"/>
  <c r="W65" i="61"/>
  <c r="U65" i="61"/>
  <c r="W117" i="50"/>
  <c r="V117" i="50"/>
  <c r="U117" i="50"/>
  <c r="H93" i="34"/>
  <c r="T93" i="34" s="1"/>
  <c r="T129" i="68"/>
  <c r="W195" i="70"/>
  <c r="U195" i="70"/>
  <c r="V195" i="70"/>
  <c r="O99" i="69"/>
  <c r="N99" i="69"/>
  <c r="H234" i="36"/>
  <c r="Q234" i="36" s="1"/>
  <c r="H234" i="68"/>
  <c r="T234" i="68" s="1"/>
  <c r="V135" i="70"/>
  <c r="W135" i="70"/>
  <c r="U135" i="70"/>
  <c r="R247" i="39"/>
  <c r="S247" i="39"/>
  <c r="H124" i="36"/>
  <c r="Q124" i="36" s="1"/>
  <c r="H124" i="68"/>
  <c r="W156" i="70"/>
  <c r="V156" i="70"/>
  <c r="U156" i="70"/>
  <c r="R172" i="39"/>
  <c r="S172" i="39"/>
  <c r="S248" i="39"/>
  <c r="R248" i="39"/>
  <c r="U46" i="68"/>
  <c r="W46" i="68"/>
  <c r="V46" i="68"/>
  <c r="U257" i="68"/>
  <c r="W257" i="68"/>
  <c r="V257" i="68"/>
  <c r="H65" i="36"/>
  <c r="Q65" i="36" s="1"/>
  <c r="H65" i="68"/>
  <c r="S146" i="39"/>
  <c r="R146" i="39"/>
  <c r="R205" i="36"/>
  <c r="S205" i="36"/>
  <c r="R260" i="36"/>
  <c r="S260" i="36"/>
  <c r="U261" i="70"/>
  <c r="V261" i="70"/>
  <c r="W261" i="70"/>
  <c r="H51" i="34"/>
  <c r="T51" i="34" s="1"/>
  <c r="T63" i="68"/>
  <c r="O228" i="69"/>
  <c r="N228" i="69"/>
  <c r="N241" i="69"/>
  <c r="O241" i="69"/>
  <c r="R115" i="39"/>
  <c r="S115" i="39"/>
  <c r="U45" i="48"/>
  <c r="V45" i="48"/>
  <c r="W45" i="48"/>
  <c r="R137" i="39"/>
  <c r="S137" i="39"/>
  <c r="U90" i="70"/>
  <c r="V90" i="70"/>
  <c r="W90" i="70"/>
  <c r="V137" i="68"/>
  <c r="W137" i="68"/>
  <c r="U137" i="68"/>
  <c r="S52" i="39"/>
  <c r="R52" i="39"/>
  <c r="W99" i="50"/>
  <c r="V99" i="50"/>
  <c r="U99" i="50"/>
  <c r="V216" i="65"/>
  <c r="U216" i="65"/>
  <c r="W216" i="65"/>
  <c r="R260" i="39"/>
  <c r="S260" i="39"/>
  <c r="S93" i="39"/>
  <c r="R93" i="39"/>
  <c r="W253" i="70"/>
  <c r="U253" i="70"/>
  <c r="V253" i="70"/>
  <c r="U263" i="68"/>
  <c r="V263" i="68"/>
  <c r="W263" i="68"/>
  <c r="H30" i="36"/>
  <c r="Q30" i="36" s="1"/>
  <c r="H30" i="68"/>
  <c r="T30" i="68" s="1"/>
  <c r="R94" i="39"/>
  <c r="S94" i="39"/>
  <c r="R110" i="39"/>
  <c r="S110" i="39"/>
  <c r="W142" i="70"/>
  <c r="U142" i="70"/>
  <c r="V142" i="70"/>
  <c r="H158" i="36"/>
  <c r="Q158" i="36" s="1"/>
  <c r="H158" i="68"/>
  <c r="T158" i="68" s="1"/>
  <c r="S190" i="39"/>
  <c r="R190" i="39"/>
  <c r="S206" i="39"/>
  <c r="R206" i="39"/>
  <c r="H222" i="68"/>
  <c r="T222" i="68" s="1"/>
  <c r="H222" i="36"/>
  <c r="Q222" i="36" s="1"/>
  <c r="W254" i="70"/>
  <c r="V254" i="70"/>
  <c r="U254" i="70"/>
  <c r="U43" i="70"/>
  <c r="W43" i="70"/>
  <c r="V43" i="70"/>
  <c r="W91" i="70"/>
  <c r="V91" i="70"/>
  <c r="U91" i="70"/>
  <c r="V25" i="70"/>
  <c r="W25" i="70"/>
  <c r="U25" i="70"/>
  <c r="S23" i="39"/>
  <c r="R23" i="39"/>
  <c r="R110" i="36"/>
  <c r="S110" i="36"/>
  <c r="V198" i="67"/>
  <c r="W198" i="67"/>
  <c r="U198" i="67"/>
  <c r="U246" i="67"/>
  <c r="V246" i="67"/>
  <c r="W246" i="67"/>
  <c r="R212" i="36"/>
  <c r="S212" i="36"/>
  <c r="H127" i="36"/>
  <c r="Q127" i="36" s="1"/>
  <c r="H127" i="68"/>
  <c r="M127" i="69"/>
  <c r="N114" i="69"/>
  <c r="O114" i="69"/>
  <c r="W147" i="50"/>
  <c r="V147" i="50"/>
  <c r="U147" i="50"/>
  <c r="T21" i="47"/>
  <c r="H173" i="47"/>
  <c r="T173" i="47" s="1"/>
  <c r="W96" i="61"/>
  <c r="U96" i="61"/>
  <c r="V96" i="61"/>
  <c r="W160" i="61"/>
  <c r="V160" i="61"/>
  <c r="U160" i="61"/>
  <c r="W225" i="61"/>
  <c r="V225" i="61"/>
  <c r="U225" i="61"/>
  <c r="H49" i="68"/>
  <c r="H49" i="36"/>
  <c r="Q49" i="36" s="1"/>
  <c r="H153" i="36"/>
  <c r="Q153" i="36" s="1"/>
  <c r="H153" i="68"/>
  <c r="T153" i="68" s="1"/>
  <c r="S31" i="39"/>
  <c r="R31" i="39"/>
  <c r="S79" i="39"/>
  <c r="R79" i="39"/>
  <c r="S111" i="39"/>
  <c r="R111" i="39"/>
  <c r="S143" i="39"/>
  <c r="R143" i="39"/>
  <c r="S175" i="39"/>
  <c r="R175" i="39"/>
  <c r="S207" i="39"/>
  <c r="R207" i="39"/>
  <c r="V223" i="70"/>
  <c r="W223" i="70"/>
  <c r="U223" i="70"/>
  <c r="V255" i="70"/>
  <c r="W255" i="70"/>
  <c r="U255" i="70"/>
  <c r="V147" i="48"/>
  <c r="U147" i="48"/>
  <c r="W147" i="48"/>
  <c r="H117" i="34"/>
  <c r="T117" i="34" s="1"/>
  <c r="T173" i="68"/>
  <c r="T58" i="70"/>
  <c r="H45" i="49"/>
  <c r="T45" i="49" s="1"/>
  <c r="U106" i="70"/>
  <c r="V106" i="70"/>
  <c r="W106" i="70"/>
  <c r="H154" i="36"/>
  <c r="Q154" i="36" s="1"/>
  <c r="H154" i="68"/>
  <c r="T154" i="68" s="1"/>
  <c r="M154" i="69"/>
  <c r="U44" i="70"/>
  <c r="W44" i="70"/>
  <c r="V44" i="70"/>
  <c r="U60" i="70"/>
  <c r="W60" i="70"/>
  <c r="V60" i="70"/>
  <c r="H72" i="36"/>
  <c r="Q72" i="36" s="1"/>
  <c r="H72" i="68"/>
  <c r="T72" i="68" s="1"/>
  <c r="M72" i="69"/>
  <c r="H128" i="36"/>
  <c r="Q128" i="36" s="1"/>
  <c r="H128" i="68"/>
  <c r="T128" i="68" s="1"/>
  <c r="M128" i="69"/>
  <c r="S160" i="39"/>
  <c r="R160" i="39"/>
  <c r="H176" i="36"/>
  <c r="Q176" i="36" s="1"/>
  <c r="H176" i="68"/>
  <c r="T176" i="68" s="1"/>
  <c r="M176" i="69"/>
  <c r="U192" i="68"/>
  <c r="W192" i="68"/>
  <c r="V192" i="68"/>
  <c r="W57" i="48"/>
  <c r="V57" i="48"/>
  <c r="U57" i="48"/>
  <c r="U213" i="70"/>
  <c r="W213" i="70"/>
  <c r="V213" i="70"/>
  <c r="V157" i="70"/>
  <c r="W157" i="70"/>
  <c r="U157" i="70"/>
  <c r="U77" i="68"/>
  <c r="W77" i="68"/>
  <c r="V77" i="68"/>
  <c r="W38" i="70"/>
  <c r="U38" i="70"/>
  <c r="V38" i="70"/>
  <c r="S214" i="39"/>
  <c r="R214" i="39"/>
  <c r="U230" i="70"/>
  <c r="W230" i="70"/>
  <c r="V230" i="70"/>
  <c r="V148" i="61"/>
  <c r="U148" i="61"/>
  <c r="W148" i="61"/>
  <c r="H173" i="48"/>
  <c r="T21" i="48"/>
  <c r="W63" i="48"/>
  <c r="U63" i="48"/>
  <c r="V63" i="48"/>
  <c r="R259" i="39"/>
  <c r="S259" i="39"/>
  <c r="H54" i="36"/>
  <c r="Q54" i="36" s="1"/>
  <c r="H54" i="68"/>
  <c r="T54" i="68" s="1"/>
  <c r="M54" i="69"/>
  <c r="S32" i="36"/>
  <c r="R32" i="36"/>
  <c r="S163" i="39"/>
  <c r="R163" i="39"/>
  <c r="V39" i="47"/>
  <c r="U39" i="47"/>
  <c r="W39" i="47"/>
  <c r="W159" i="47"/>
  <c r="U159" i="47"/>
  <c r="V159" i="47"/>
  <c r="V105" i="48"/>
  <c r="W105" i="48"/>
  <c r="U105" i="48"/>
  <c r="S31" i="36"/>
  <c r="R31" i="36"/>
  <c r="U83" i="68"/>
  <c r="V83" i="68"/>
  <c r="W83" i="68"/>
  <c r="M85" i="69"/>
  <c r="H85" i="36"/>
  <c r="Q85" i="36" s="1"/>
  <c r="H85" i="68"/>
  <c r="T85" i="68" s="1"/>
  <c r="S139" i="39"/>
  <c r="R139" i="39"/>
  <c r="T21" i="50"/>
  <c r="H173" i="50"/>
  <c r="W186" i="70"/>
  <c r="U186" i="70"/>
  <c r="V186" i="70"/>
  <c r="W220" i="70"/>
  <c r="V220" i="70"/>
  <c r="U220" i="70"/>
  <c r="H165" i="68"/>
  <c r="T165" i="68" s="1"/>
  <c r="H165" i="36"/>
  <c r="Q165" i="36" s="1"/>
  <c r="H39" i="49"/>
  <c r="T39" i="49" s="1"/>
  <c r="T49" i="70"/>
  <c r="U209" i="70"/>
  <c r="W209" i="70"/>
  <c r="V209" i="70"/>
  <c r="W227" i="70"/>
  <c r="U227" i="70"/>
  <c r="V227" i="70"/>
  <c r="V220" i="68"/>
  <c r="U220" i="68"/>
  <c r="W220" i="68"/>
  <c r="W39" i="70"/>
  <c r="U39" i="70"/>
  <c r="V39" i="70"/>
  <c r="U181" i="70"/>
  <c r="V181" i="70"/>
  <c r="W181" i="70"/>
  <c r="V41" i="70"/>
  <c r="W41" i="70"/>
  <c r="U41" i="70"/>
  <c r="S122" i="39"/>
  <c r="R122" i="39"/>
  <c r="H170" i="36"/>
  <c r="Q170" i="36" s="1"/>
  <c r="H170" i="68"/>
  <c r="T170" i="68" s="1"/>
  <c r="M170" i="69"/>
  <c r="U250" i="70"/>
  <c r="V250" i="70"/>
  <c r="W250" i="70"/>
  <c r="U87" i="70"/>
  <c r="V87" i="70"/>
  <c r="W87" i="70"/>
  <c r="V151" i="70"/>
  <c r="W151" i="70"/>
  <c r="U151" i="70"/>
  <c r="R215" i="39"/>
  <c r="S215" i="39"/>
  <c r="W231" i="70"/>
  <c r="U231" i="70"/>
  <c r="V231" i="70"/>
  <c r="W24" i="70"/>
  <c r="V24" i="70"/>
  <c r="U24" i="70"/>
  <c r="R36" i="39"/>
  <c r="S36" i="39"/>
  <c r="R96" i="39"/>
  <c r="S96" i="39"/>
  <c r="U108" i="70"/>
  <c r="V108" i="70"/>
  <c r="W108" i="70"/>
  <c r="H120" i="36"/>
  <c r="Q120" i="36" s="1"/>
  <c r="H120" i="68"/>
  <c r="M120" i="69"/>
  <c r="U152" i="70"/>
  <c r="W152" i="70"/>
  <c r="V152" i="70"/>
  <c r="U168" i="70"/>
  <c r="W168" i="70"/>
  <c r="V168" i="70"/>
  <c r="U200" i="70"/>
  <c r="V200" i="70"/>
  <c r="W200" i="70"/>
  <c r="U232" i="70"/>
  <c r="V232" i="70"/>
  <c r="W232" i="70"/>
  <c r="S45" i="39"/>
  <c r="R45" i="39"/>
  <c r="V77" i="70"/>
  <c r="W77" i="70"/>
  <c r="U77" i="70"/>
  <c r="R141" i="39"/>
  <c r="S141" i="39"/>
  <c r="U189" i="68"/>
  <c r="W189" i="68"/>
  <c r="V189" i="68"/>
  <c r="V129" i="67"/>
  <c r="U129" i="67"/>
  <c r="W129" i="67"/>
  <c r="W217" i="70"/>
  <c r="V217" i="70"/>
  <c r="U217" i="70"/>
  <c r="U75" i="47"/>
  <c r="W75" i="47"/>
  <c r="V75" i="47"/>
  <c r="W124" i="65"/>
  <c r="U124" i="65"/>
  <c r="V124" i="65"/>
  <c r="V188" i="70"/>
  <c r="U188" i="70"/>
  <c r="W188" i="70"/>
  <c r="W123" i="47"/>
  <c r="U123" i="47"/>
  <c r="V123" i="47"/>
  <c r="W165" i="47"/>
  <c r="V165" i="47"/>
  <c r="U165" i="47"/>
  <c r="R184" i="36"/>
  <c r="S184" i="36"/>
  <c r="V27" i="50"/>
  <c r="W27" i="50"/>
  <c r="U27" i="50"/>
  <c r="V65" i="65"/>
  <c r="W65" i="65"/>
  <c r="U65" i="65"/>
  <c r="W97" i="70"/>
  <c r="U97" i="70"/>
  <c r="V97" i="70"/>
  <c r="H93" i="49"/>
  <c r="T93" i="49" s="1"/>
  <c r="T129" i="70"/>
  <c r="W161" i="70"/>
  <c r="U161" i="70"/>
  <c r="V161" i="70"/>
  <c r="V225" i="65"/>
  <c r="U225" i="65"/>
  <c r="W225" i="65"/>
  <c r="S119" i="36"/>
  <c r="R119" i="36"/>
  <c r="V256" i="68"/>
  <c r="U256" i="68"/>
  <c r="W256" i="68"/>
  <c r="V237" i="70"/>
  <c r="W237" i="70"/>
  <c r="U237" i="70"/>
  <c r="R194" i="39"/>
  <c r="S194" i="39"/>
  <c r="R226" i="39"/>
  <c r="S226" i="39"/>
  <c r="U242" i="70"/>
  <c r="V242" i="70"/>
  <c r="W242" i="70"/>
  <c r="H258" i="68"/>
  <c r="T258" i="68" s="1"/>
  <c r="H258" i="36"/>
  <c r="Q258" i="36" s="1"/>
  <c r="M258" i="69"/>
  <c r="U39" i="48"/>
  <c r="V39" i="48"/>
  <c r="W39" i="48"/>
  <c r="H48" i="36"/>
  <c r="Q48" i="36" s="1"/>
  <c r="H48" i="68"/>
  <c r="T48" i="68" s="1"/>
  <c r="M48" i="69"/>
  <c r="W132" i="70"/>
  <c r="V132" i="70"/>
  <c r="U132" i="70"/>
  <c r="V180" i="70"/>
  <c r="U180" i="70"/>
  <c r="W180" i="70"/>
  <c r="S221" i="39"/>
  <c r="R221" i="39"/>
  <c r="O107" i="69"/>
  <c r="N107" i="69"/>
  <c r="W208" i="65"/>
  <c r="V208" i="65"/>
  <c r="U208" i="65"/>
  <c r="S160" i="36"/>
  <c r="R160" i="36"/>
  <c r="U173" i="61"/>
  <c r="V173" i="61"/>
  <c r="W173" i="61"/>
  <c r="N41" i="69"/>
  <c r="O41" i="69"/>
  <c r="U101" i="70"/>
  <c r="V101" i="70"/>
  <c r="W101" i="70"/>
  <c r="O133" i="69"/>
  <c r="N133" i="69"/>
  <c r="R197" i="39"/>
  <c r="S197" i="39"/>
  <c r="W245" i="65"/>
  <c r="V245" i="65"/>
  <c r="U245" i="65"/>
  <c r="W63" i="67"/>
  <c r="U63" i="67"/>
  <c r="V63" i="67"/>
  <c r="O71" i="69"/>
  <c r="N71" i="69"/>
  <c r="R133" i="36"/>
  <c r="S133" i="36"/>
  <c r="O177" i="69"/>
  <c r="N177" i="69"/>
  <c r="R102" i="39"/>
  <c r="S102" i="39"/>
  <c r="R118" i="39"/>
  <c r="S118" i="39"/>
  <c r="H134" i="36"/>
  <c r="Q134" i="36" s="1"/>
  <c r="H134" i="68"/>
  <c r="T134" i="68" s="1"/>
  <c r="M134" i="69"/>
  <c r="V166" i="70"/>
  <c r="U166" i="70"/>
  <c r="W166" i="70"/>
  <c r="S182" i="39"/>
  <c r="R182" i="39"/>
  <c r="S147" i="39"/>
  <c r="R147" i="39"/>
  <c r="O243" i="69"/>
  <c r="N243" i="69"/>
  <c r="W76" i="70"/>
  <c r="V76" i="70"/>
  <c r="U76" i="70"/>
  <c r="U58" i="61"/>
  <c r="W58" i="61"/>
  <c r="V58" i="61"/>
  <c r="R194" i="36"/>
  <c r="S194" i="36"/>
  <c r="W129" i="61"/>
  <c r="V129" i="61"/>
  <c r="U129" i="61"/>
  <c r="N249" i="69"/>
  <c r="O249" i="69"/>
  <c r="U208" i="67"/>
  <c r="V208" i="67"/>
  <c r="W208" i="67"/>
  <c r="R243" i="39"/>
  <c r="S243" i="39"/>
  <c r="W105" i="68"/>
  <c r="U105" i="68"/>
  <c r="V105" i="68"/>
  <c r="S155" i="39"/>
  <c r="R155" i="39"/>
  <c r="R203" i="39"/>
  <c r="S203" i="39"/>
  <c r="U235" i="70"/>
  <c r="V235" i="70"/>
  <c r="W235" i="70"/>
  <c r="H251" i="36"/>
  <c r="Q251" i="36" s="1"/>
  <c r="H251" i="68"/>
  <c r="T251" i="68" s="1"/>
  <c r="R97" i="36"/>
  <c r="S97" i="36"/>
  <c r="U138" i="70"/>
  <c r="V138" i="70"/>
  <c r="W138" i="70"/>
  <c r="W37" i="68"/>
  <c r="V37" i="68"/>
  <c r="U37" i="68"/>
  <c r="V33" i="50"/>
  <c r="W33" i="50"/>
  <c r="U33" i="50"/>
  <c r="S213" i="36"/>
  <c r="R213" i="36"/>
  <c r="U81" i="70"/>
  <c r="W81" i="70"/>
  <c r="V81" i="70"/>
  <c r="R73" i="36"/>
  <c r="S73" i="36"/>
  <c r="S153" i="39"/>
  <c r="R153" i="39"/>
  <c r="R69" i="39"/>
  <c r="S69" i="39"/>
  <c r="S171" i="36"/>
  <c r="R171" i="36"/>
  <c r="R197" i="36"/>
  <c r="S197" i="36"/>
  <c r="W198" i="65"/>
  <c r="U198" i="65"/>
  <c r="V198" i="65"/>
  <c r="W236" i="68"/>
  <c r="V236" i="68"/>
  <c r="U236" i="68"/>
  <c r="M30" i="69"/>
  <c r="R123" i="36"/>
  <c r="S123" i="36"/>
  <c r="W204" i="68"/>
  <c r="V204" i="68"/>
  <c r="U204" i="68"/>
  <c r="N178" i="69"/>
  <c r="O178" i="69"/>
  <c r="S261" i="36"/>
  <c r="R261" i="36"/>
  <c r="W131" i="68"/>
  <c r="V131" i="68"/>
  <c r="U131" i="68"/>
  <c r="M62" i="69"/>
  <c r="M121" i="69"/>
  <c r="M34" i="69"/>
  <c r="M162" i="69"/>
  <c r="M104" i="69"/>
  <c r="W114" i="68"/>
  <c r="U114" i="68"/>
  <c r="V114" i="68"/>
  <c r="N201" i="69"/>
  <c r="O201" i="69"/>
  <c r="S91" i="36"/>
  <c r="R91" i="36"/>
  <c r="M23" i="69"/>
  <c r="O149" i="69"/>
  <c r="N149" i="69"/>
  <c r="V175" i="68"/>
  <c r="U175" i="68"/>
  <c r="W175" i="68"/>
  <c r="V229" i="68"/>
  <c r="W229" i="68"/>
  <c r="U229" i="68"/>
  <c r="M35" i="69"/>
  <c r="M148" i="69"/>
  <c r="M130" i="69"/>
  <c r="O46" i="69" l="1"/>
  <c r="H174" i="47"/>
  <c r="O130" i="69"/>
  <c r="N130" i="69"/>
  <c r="O258" i="69"/>
  <c r="N258" i="69"/>
  <c r="N120" i="69"/>
  <c r="O120" i="69"/>
  <c r="U170" i="68"/>
  <c r="W170" i="68"/>
  <c r="V170" i="68"/>
  <c r="V45" i="49"/>
  <c r="U45" i="49"/>
  <c r="W45" i="49"/>
  <c r="S30" i="36"/>
  <c r="R30" i="36"/>
  <c r="R65" i="36"/>
  <c r="S65" i="36"/>
  <c r="U81" i="68"/>
  <c r="V81" i="68"/>
  <c r="W81" i="68"/>
  <c r="U148" i="70"/>
  <c r="V148" i="70"/>
  <c r="W148" i="70"/>
  <c r="R193" i="36"/>
  <c r="S193" i="36"/>
  <c r="W180" i="68"/>
  <c r="V180" i="68"/>
  <c r="U180" i="68"/>
  <c r="W231" i="68"/>
  <c r="V231" i="68"/>
  <c r="U231" i="68"/>
  <c r="R106" i="36"/>
  <c r="S106" i="36"/>
  <c r="S195" i="36"/>
  <c r="R195" i="36"/>
  <c r="H105" i="34"/>
  <c r="T105" i="34" s="1"/>
  <c r="T148" i="68"/>
  <c r="N66" i="69"/>
  <c r="O66" i="69"/>
  <c r="U233" i="68"/>
  <c r="W233" i="68"/>
  <c r="V233" i="68"/>
  <c r="U135" i="49"/>
  <c r="W135" i="49"/>
  <c r="V135" i="49"/>
  <c r="S80" i="36"/>
  <c r="R80" i="36"/>
  <c r="O22" i="69"/>
  <c r="N22" i="69"/>
  <c r="U144" i="68"/>
  <c r="W144" i="68"/>
  <c r="V144" i="68"/>
  <c r="O182" i="69"/>
  <c r="N182" i="69"/>
  <c r="R238" i="36"/>
  <c r="S238" i="36"/>
  <c r="R126" i="36"/>
  <c r="S126" i="36"/>
  <c r="U211" i="68"/>
  <c r="W211" i="68"/>
  <c r="V211" i="68"/>
  <c r="V130" i="68"/>
  <c r="W130" i="68"/>
  <c r="U130" i="68"/>
  <c r="O135" i="69"/>
  <c r="N135" i="69"/>
  <c r="O230" i="69"/>
  <c r="N230" i="69"/>
  <c r="S172" i="36"/>
  <c r="R172" i="36"/>
  <c r="U135" i="34"/>
  <c r="W135" i="34"/>
  <c r="V135" i="34"/>
  <c r="U141" i="34"/>
  <c r="V141" i="34"/>
  <c r="W141" i="34"/>
  <c r="R166" i="36"/>
  <c r="S166" i="36"/>
  <c r="R155" i="36"/>
  <c r="S155" i="36"/>
  <c r="S152" i="36"/>
  <c r="R152" i="36"/>
  <c r="S24" i="36"/>
  <c r="R24" i="36"/>
  <c r="N58" i="69"/>
  <c r="O58" i="69"/>
  <c r="U90" i="68"/>
  <c r="V90" i="68"/>
  <c r="W90" i="68"/>
  <c r="W159" i="49"/>
  <c r="V159" i="49"/>
  <c r="U159" i="49"/>
  <c r="U103" i="70"/>
  <c r="W103" i="70"/>
  <c r="V103" i="70"/>
  <c r="O206" i="69"/>
  <c r="N206" i="69"/>
  <c r="R242" i="36"/>
  <c r="S242" i="36"/>
  <c r="S223" i="36"/>
  <c r="R223" i="36"/>
  <c r="U206" i="68"/>
  <c r="W206" i="68"/>
  <c r="V206" i="68"/>
  <c r="U47" i="68"/>
  <c r="V47" i="68"/>
  <c r="W47" i="68"/>
  <c r="R101" i="36"/>
  <c r="S101" i="36"/>
  <c r="N148" i="69"/>
  <c r="O148" i="69"/>
  <c r="O34" i="69"/>
  <c r="N34" i="69"/>
  <c r="V251" i="68"/>
  <c r="W251" i="68"/>
  <c r="U251" i="68"/>
  <c r="V134" i="68"/>
  <c r="W134" i="68"/>
  <c r="U134" i="68"/>
  <c r="S258" i="36"/>
  <c r="R258" i="36"/>
  <c r="W93" i="49"/>
  <c r="V93" i="49"/>
  <c r="U93" i="49"/>
  <c r="H75" i="34"/>
  <c r="T75" i="34" s="1"/>
  <c r="T120" i="68"/>
  <c r="R170" i="36"/>
  <c r="S170" i="36"/>
  <c r="W165" i="68"/>
  <c r="U165" i="68"/>
  <c r="V165" i="68"/>
  <c r="W21" i="50"/>
  <c r="V21" i="50"/>
  <c r="U21" i="50"/>
  <c r="S85" i="36"/>
  <c r="R85" i="36"/>
  <c r="O54" i="69"/>
  <c r="N54" i="69"/>
  <c r="U21" i="48"/>
  <c r="W21" i="48"/>
  <c r="V21" i="48"/>
  <c r="N176" i="69"/>
  <c r="O176" i="69"/>
  <c r="N72" i="69"/>
  <c r="O72" i="69"/>
  <c r="W58" i="70"/>
  <c r="V58" i="70"/>
  <c r="U58" i="70"/>
  <c r="V153" i="68"/>
  <c r="U153" i="68"/>
  <c r="W153" i="68"/>
  <c r="O127" i="69"/>
  <c r="N127" i="69"/>
  <c r="V222" i="68"/>
  <c r="U222" i="68"/>
  <c r="W222" i="68"/>
  <c r="V51" i="34"/>
  <c r="U51" i="34"/>
  <c r="W51" i="34"/>
  <c r="U234" i="68"/>
  <c r="W234" i="68"/>
  <c r="V234" i="68"/>
  <c r="W93" i="34"/>
  <c r="V93" i="34"/>
  <c r="U93" i="34"/>
  <c r="R104" i="36"/>
  <c r="S104" i="36"/>
  <c r="V57" i="68"/>
  <c r="W57" i="68"/>
  <c r="U57" i="68"/>
  <c r="T103" i="68"/>
  <c r="H69" i="34"/>
  <c r="T69" i="34" s="1"/>
  <c r="O81" i="69"/>
  <c r="N81" i="69"/>
  <c r="U105" i="49"/>
  <c r="W105" i="49"/>
  <c r="V105" i="49"/>
  <c r="U193" i="68"/>
  <c r="W193" i="68"/>
  <c r="V193" i="68"/>
  <c r="W235" i="68"/>
  <c r="V235" i="68"/>
  <c r="U235" i="68"/>
  <c r="R118" i="36"/>
  <c r="S118" i="36"/>
  <c r="S180" i="36"/>
  <c r="R180" i="36"/>
  <c r="V121" i="68"/>
  <c r="W121" i="68"/>
  <c r="U121" i="68"/>
  <c r="N168" i="69"/>
  <c r="O168" i="69"/>
  <c r="S231" i="36"/>
  <c r="R231" i="36"/>
  <c r="S209" i="36"/>
  <c r="R209" i="36"/>
  <c r="N60" i="69"/>
  <c r="O60" i="69"/>
  <c r="R148" i="36"/>
  <c r="S148" i="36"/>
  <c r="U159" i="68"/>
  <c r="W159" i="68"/>
  <c r="V159" i="68"/>
  <c r="N68" i="69"/>
  <c r="O68" i="69"/>
  <c r="T27" i="34"/>
  <c r="U33" i="70"/>
  <c r="W33" i="70"/>
  <c r="V33" i="70"/>
  <c r="U150" i="68"/>
  <c r="V150" i="68"/>
  <c r="W150" i="68"/>
  <c r="U111" i="34"/>
  <c r="V111" i="34"/>
  <c r="W111" i="34"/>
  <c r="U210" i="68"/>
  <c r="W210" i="68"/>
  <c r="V210" i="68"/>
  <c r="N112" i="69"/>
  <c r="O112" i="69"/>
  <c r="U61" i="68"/>
  <c r="V61" i="68"/>
  <c r="W61" i="68"/>
  <c r="U216" i="70"/>
  <c r="V216" i="70"/>
  <c r="W216" i="70"/>
  <c r="R136" i="36"/>
  <c r="S136" i="36"/>
  <c r="S200" i="36"/>
  <c r="R200" i="36"/>
  <c r="O70" i="69"/>
  <c r="N70" i="69"/>
  <c r="O86" i="69"/>
  <c r="N86" i="69"/>
  <c r="U22" i="68"/>
  <c r="W22" i="68"/>
  <c r="V22" i="68"/>
  <c r="S144" i="36"/>
  <c r="R144" i="36"/>
  <c r="N88" i="69"/>
  <c r="O88" i="69"/>
  <c r="W202" i="68"/>
  <c r="V202" i="68"/>
  <c r="U202" i="68"/>
  <c r="R26" i="36"/>
  <c r="S26" i="36"/>
  <c r="O89" i="69"/>
  <c r="N89" i="69"/>
  <c r="S140" i="36"/>
  <c r="R140" i="36"/>
  <c r="U219" i="68"/>
  <c r="W219" i="68"/>
  <c r="V219" i="68"/>
  <c r="U27" i="47"/>
  <c r="W27" i="47"/>
  <c r="V27" i="47"/>
  <c r="R246" i="36"/>
  <c r="S246" i="36"/>
  <c r="S211" i="36"/>
  <c r="R211" i="36"/>
  <c r="V208" i="70"/>
  <c r="W208" i="70"/>
  <c r="U208" i="70"/>
  <c r="V225" i="70"/>
  <c r="W225" i="70"/>
  <c r="U225" i="70"/>
  <c r="R130" i="36"/>
  <c r="S130" i="36"/>
  <c r="S66" i="36"/>
  <c r="R66" i="36"/>
  <c r="O199" i="69"/>
  <c r="N199" i="69"/>
  <c r="V62" i="68"/>
  <c r="U62" i="68"/>
  <c r="W62" i="68"/>
  <c r="N64" i="69"/>
  <c r="O64" i="69"/>
  <c r="R138" i="36"/>
  <c r="S138" i="36"/>
  <c r="N117" i="69"/>
  <c r="O117" i="69"/>
  <c r="V230" i="68"/>
  <c r="U230" i="68"/>
  <c r="W230" i="68"/>
  <c r="O190" i="69"/>
  <c r="N190" i="69"/>
  <c r="W225" i="68"/>
  <c r="U225" i="68"/>
  <c r="V225" i="68"/>
  <c r="N102" i="69"/>
  <c r="O102" i="69"/>
  <c r="W132" i="68"/>
  <c r="U132" i="68"/>
  <c r="V132" i="68"/>
  <c r="W221" i="68"/>
  <c r="V221" i="68"/>
  <c r="U221" i="68"/>
  <c r="V99" i="49"/>
  <c r="W99" i="49"/>
  <c r="U99" i="49"/>
  <c r="N96" i="69"/>
  <c r="O96" i="69"/>
  <c r="U215" i="68"/>
  <c r="V215" i="68"/>
  <c r="W215" i="68"/>
  <c r="O250" i="69"/>
  <c r="N250" i="69"/>
  <c r="S227" i="36"/>
  <c r="R227" i="36"/>
  <c r="O259" i="69"/>
  <c r="N259" i="69"/>
  <c r="O214" i="69"/>
  <c r="N214" i="69"/>
  <c r="V123" i="49"/>
  <c r="U123" i="49"/>
  <c r="W123" i="49"/>
  <c r="N38" i="69"/>
  <c r="O38" i="69"/>
  <c r="V44" i="68"/>
  <c r="U44" i="68"/>
  <c r="W44" i="68"/>
  <c r="T58" i="68"/>
  <c r="H45" i="34"/>
  <c r="T45" i="34" s="1"/>
  <c r="V255" i="68"/>
  <c r="U255" i="68"/>
  <c r="W255" i="68"/>
  <c r="S207" i="36"/>
  <c r="R207" i="36"/>
  <c r="N95" i="69"/>
  <c r="O95" i="69"/>
  <c r="R190" i="36"/>
  <c r="S190" i="36"/>
  <c r="W145" i="68"/>
  <c r="V145" i="68"/>
  <c r="U145" i="68"/>
  <c r="R90" i="36"/>
  <c r="S90" i="36"/>
  <c r="U245" i="70"/>
  <c r="V245" i="70"/>
  <c r="W245" i="70"/>
  <c r="V65" i="70"/>
  <c r="W65" i="70"/>
  <c r="U65" i="70"/>
  <c r="U156" i="68"/>
  <c r="W156" i="68"/>
  <c r="V156" i="68"/>
  <c r="W124" i="70"/>
  <c r="V124" i="70"/>
  <c r="U124" i="70"/>
  <c r="W69" i="49"/>
  <c r="V69" i="49"/>
  <c r="U69" i="49"/>
  <c r="V252" i="68"/>
  <c r="U252" i="68"/>
  <c r="W252" i="68"/>
  <c r="U32" i="70"/>
  <c r="W32" i="70"/>
  <c r="V32" i="70"/>
  <c r="O169" i="69"/>
  <c r="N169" i="69"/>
  <c r="U226" i="70"/>
  <c r="V226" i="70"/>
  <c r="W226" i="70"/>
  <c r="S51" i="36"/>
  <c r="R51" i="36"/>
  <c r="V63" i="49"/>
  <c r="W63" i="49"/>
  <c r="U63" i="49"/>
  <c r="N122" i="69"/>
  <c r="O122" i="69"/>
  <c r="V87" i="49"/>
  <c r="U87" i="49"/>
  <c r="W87" i="49"/>
  <c r="S206" i="36"/>
  <c r="R206" i="36"/>
  <c r="V52" i="68"/>
  <c r="W52" i="68"/>
  <c r="U52" i="68"/>
  <c r="S35" i="36"/>
  <c r="R35" i="36"/>
  <c r="S34" i="36"/>
  <c r="R34" i="36"/>
  <c r="N100" i="69"/>
  <c r="O100" i="69"/>
  <c r="S47" i="36"/>
  <c r="R47" i="36"/>
  <c r="T208" i="68"/>
  <c r="H129" i="34"/>
  <c r="T129" i="34" s="1"/>
  <c r="O134" i="69"/>
  <c r="N134" i="69"/>
  <c r="U85" i="68"/>
  <c r="V85" i="68"/>
  <c r="W85" i="68"/>
  <c r="H39" i="34"/>
  <c r="T39" i="34" s="1"/>
  <c r="T49" i="68"/>
  <c r="W63" i="68"/>
  <c r="V63" i="68"/>
  <c r="U63" i="68"/>
  <c r="U129" i="68"/>
  <c r="W129" i="68"/>
  <c r="V129" i="68"/>
  <c r="S53" i="36"/>
  <c r="R53" i="36"/>
  <c r="V118" i="68"/>
  <c r="W118" i="68"/>
  <c r="U118" i="68"/>
  <c r="S36" i="36"/>
  <c r="R36" i="36"/>
  <c r="R253" i="36"/>
  <c r="S253" i="36"/>
  <c r="S159" i="36"/>
  <c r="R159" i="36"/>
  <c r="O208" i="69"/>
  <c r="N208" i="69"/>
  <c r="S92" i="36"/>
  <c r="R92" i="36"/>
  <c r="O210" i="69"/>
  <c r="N210" i="69"/>
  <c r="O200" i="69"/>
  <c r="N200" i="69"/>
  <c r="T21" i="34"/>
  <c r="O202" i="69"/>
  <c r="N202" i="69"/>
  <c r="W33" i="49"/>
  <c r="V33" i="49"/>
  <c r="U33" i="49"/>
  <c r="N185" i="69"/>
  <c r="O185" i="69"/>
  <c r="U240" i="68"/>
  <c r="W240" i="68"/>
  <c r="V240" i="68"/>
  <c r="V227" i="68"/>
  <c r="W227" i="68"/>
  <c r="U227" i="68"/>
  <c r="O163" i="69"/>
  <c r="N163" i="69"/>
  <c r="N44" i="69"/>
  <c r="O44" i="69"/>
  <c r="U207" i="68"/>
  <c r="W207" i="68"/>
  <c r="V207" i="68"/>
  <c r="N145" i="69"/>
  <c r="O145" i="69"/>
  <c r="S247" i="36"/>
  <c r="R247" i="36"/>
  <c r="U165" i="49"/>
  <c r="W165" i="49"/>
  <c r="V165" i="49"/>
  <c r="R82" i="36"/>
  <c r="S82" i="36"/>
  <c r="W21" i="70"/>
  <c r="U21" i="70"/>
  <c r="V21" i="70"/>
  <c r="R169" i="36"/>
  <c r="S169" i="36"/>
  <c r="S108" i="36"/>
  <c r="R108" i="36"/>
  <c r="V127" i="70"/>
  <c r="W127" i="70"/>
  <c r="U127" i="70"/>
  <c r="N52" i="69"/>
  <c r="O52" i="69"/>
  <c r="U34" i="68"/>
  <c r="W34" i="68"/>
  <c r="V34" i="68"/>
  <c r="S100" i="36"/>
  <c r="R100" i="36"/>
  <c r="R208" i="36"/>
  <c r="S208" i="36"/>
  <c r="O35" i="69"/>
  <c r="N35" i="69"/>
  <c r="N121" i="69"/>
  <c r="O121" i="69"/>
  <c r="S251" i="36"/>
  <c r="R251" i="36"/>
  <c r="S134" i="36"/>
  <c r="R134" i="36"/>
  <c r="N48" i="69"/>
  <c r="O48" i="69"/>
  <c r="V258" i="68"/>
  <c r="U258" i="68"/>
  <c r="W258" i="68"/>
  <c r="S120" i="36"/>
  <c r="R120" i="36"/>
  <c r="W49" i="70"/>
  <c r="U49" i="70"/>
  <c r="V49" i="70"/>
  <c r="O85" i="69"/>
  <c r="N85" i="69"/>
  <c r="V54" i="68"/>
  <c r="W54" i="68"/>
  <c r="U54" i="68"/>
  <c r="H174" i="48"/>
  <c r="T173" i="48"/>
  <c r="W176" i="68"/>
  <c r="V176" i="68"/>
  <c r="U176" i="68"/>
  <c r="N128" i="69"/>
  <c r="O128" i="69"/>
  <c r="W72" i="68"/>
  <c r="V72" i="68"/>
  <c r="U72" i="68"/>
  <c r="N154" i="69"/>
  <c r="O154" i="69"/>
  <c r="U173" i="68"/>
  <c r="W173" i="68"/>
  <c r="V173" i="68"/>
  <c r="R153" i="36"/>
  <c r="S153" i="36"/>
  <c r="W173" i="47"/>
  <c r="V173" i="47"/>
  <c r="U173" i="47"/>
  <c r="T127" i="68"/>
  <c r="H87" i="34"/>
  <c r="T87" i="34" s="1"/>
  <c r="U158" i="68"/>
  <c r="V158" i="68"/>
  <c r="W158" i="68"/>
  <c r="H81" i="34"/>
  <c r="T81" i="34" s="1"/>
  <c r="T124" i="68"/>
  <c r="R234" i="36"/>
  <c r="S234" i="36"/>
  <c r="S57" i="36"/>
  <c r="R57" i="36"/>
  <c r="V50" i="68"/>
  <c r="W50" i="68"/>
  <c r="U50" i="68"/>
  <c r="R103" i="36"/>
  <c r="S103" i="36"/>
  <c r="R109" i="36"/>
  <c r="S109" i="36"/>
  <c r="N193" i="69"/>
  <c r="O193" i="69"/>
  <c r="R75" i="36"/>
  <c r="S75" i="36"/>
  <c r="R235" i="36"/>
  <c r="S235" i="36"/>
  <c r="R121" i="36"/>
  <c r="S121" i="36"/>
  <c r="U168" i="68"/>
  <c r="W168" i="68"/>
  <c r="V168" i="68"/>
  <c r="N36" i="69"/>
  <c r="O36" i="69"/>
  <c r="V60" i="68"/>
  <c r="U60" i="68"/>
  <c r="W60" i="68"/>
  <c r="O106" i="69"/>
  <c r="N106" i="69"/>
  <c r="R139" i="36"/>
  <c r="S139" i="36"/>
  <c r="W239" i="68"/>
  <c r="V239" i="68"/>
  <c r="U239" i="68"/>
  <c r="T40" i="68"/>
  <c r="H33" i="34"/>
  <c r="T33" i="34" s="1"/>
  <c r="W116" i="68"/>
  <c r="U116" i="68"/>
  <c r="V116" i="68"/>
  <c r="N84" i="69"/>
  <c r="O84" i="69"/>
  <c r="U187" i="68"/>
  <c r="W187" i="68"/>
  <c r="V187" i="68"/>
  <c r="S150" i="36"/>
  <c r="R150" i="36"/>
  <c r="V160" i="68"/>
  <c r="W160" i="68"/>
  <c r="U160" i="68"/>
  <c r="N233" i="69"/>
  <c r="O233" i="69"/>
  <c r="N92" i="69"/>
  <c r="O92" i="69"/>
  <c r="S210" i="36"/>
  <c r="R210" i="36"/>
  <c r="W112" i="68"/>
  <c r="V112" i="68"/>
  <c r="U112" i="68"/>
  <c r="N80" i="69"/>
  <c r="O80" i="69"/>
  <c r="O183" i="69"/>
  <c r="N183" i="69"/>
  <c r="W200" i="68"/>
  <c r="V200" i="68"/>
  <c r="U200" i="68"/>
  <c r="R69" i="36"/>
  <c r="S69" i="36"/>
  <c r="V70" i="68"/>
  <c r="W70" i="68"/>
  <c r="U70" i="68"/>
  <c r="O198" i="69"/>
  <c r="N198" i="69"/>
  <c r="V86" i="68"/>
  <c r="W86" i="68"/>
  <c r="U86" i="68"/>
  <c r="R22" i="36"/>
  <c r="S22" i="36"/>
  <c r="V88" i="68"/>
  <c r="U88" i="68"/>
  <c r="W88" i="68"/>
  <c r="R202" i="36"/>
  <c r="S202" i="36"/>
  <c r="N191" i="69"/>
  <c r="O191" i="69"/>
  <c r="U182" i="68"/>
  <c r="W182" i="68"/>
  <c r="V182" i="68"/>
  <c r="U174" i="68"/>
  <c r="W174" i="68"/>
  <c r="V174" i="68"/>
  <c r="O218" i="69"/>
  <c r="N218" i="69"/>
  <c r="R89" i="36"/>
  <c r="S89" i="36"/>
  <c r="N76" i="69"/>
  <c r="O76" i="69"/>
  <c r="S219" i="36"/>
  <c r="R219" i="36"/>
  <c r="H165" i="34"/>
  <c r="T165" i="34" s="1"/>
  <c r="T246" i="68"/>
  <c r="W129" i="49"/>
  <c r="V129" i="49"/>
  <c r="U129" i="49"/>
  <c r="U141" i="49"/>
  <c r="W141" i="49"/>
  <c r="V141" i="49"/>
  <c r="T21" i="68"/>
  <c r="H265" i="68"/>
  <c r="H266" i="68" s="1"/>
  <c r="V199" i="68"/>
  <c r="U199" i="68"/>
  <c r="W199" i="68"/>
  <c r="S62" i="36"/>
  <c r="R62" i="36"/>
  <c r="W64" i="68"/>
  <c r="V64" i="68"/>
  <c r="U64" i="68"/>
  <c r="W76" i="68"/>
  <c r="V76" i="68"/>
  <c r="U76" i="68"/>
  <c r="V185" i="68"/>
  <c r="W185" i="68"/>
  <c r="U185" i="68"/>
  <c r="U117" i="68"/>
  <c r="W117" i="68"/>
  <c r="V117" i="68"/>
  <c r="R230" i="36"/>
  <c r="S230" i="36"/>
  <c r="N245" i="69"/>
  <c r="O245" i="69"/>
  <c r="W203" i="68"/>
  <c r="V203" i="68"/>
  <c r="U203" i="68"/>
  <c r="U243" i="68"/>
  <c r="W243" i="68"/>
  <c r="V243" i="68"/>
  <c r="N166" i="69"/>
  <c r="O166" i="69"/>
  <c r="U102" i="68"/>
  <c r="W102" i="68"/>
  <c r="V102" i="68"/>
  <c r="S132" i="36"/>
  <c r="R132" i="36"/>
  <c r="O226" i="69"/>
  <c r="N226" i="69"/>
  <c r="S221" i="36"/>
  <c r="R221" i="36"/>
  <c r="N152" i="69"/>
  <c r="O152" i="69"/>
  <c r="W136" i="70"/>
  <c r="U136" i="70"/>
  <c r="V136" i="70"/>
  <c r="H63" i="34"/>
  <c r="T63" i="34" s="1"/>
  <c r="T96" i="68"/>
  <c r="N24" i="69"/>
  <c r="O24" i="69"/>
  <c r="R215" i="36"/>
  <c r="S215" i="36"/>
  <c r="S250" i="36"/>
  <c r="R250" i="36"/>
  <c r="R186" i="36"/>
  <c r="S186" i="36"/>
  <c r="U163" i="68"/>
  <c r="V163" i="68"/>
  <c r="W163" i="68"/>
  <c r="W259" i="68"/>
  <c r="U259" i="68"/>
  <c r="V259" i="68"/>
  <c r="V214" i="68"/>
  <c r="U214" i="68"/>
  <c r="W214" i="68"/>
  <c r="V38" i="68"/>
  <c r="U38" i="68"/>
  <c r="W38" i="68"/>
  <c r="R44" i="36"/>
  <c r="S44" i="36"/>
  <c r="R58" i="36"/>
  <c r="S58" i="36"/>
  <c r="R255" i="36"/>
  <c r="S255" i="36"/>
  <c r="V95" i="68"/>
  <c r="U95" i="68"/>
  <c r="W95" i="68"/>
  <c r="S254" i="36"/>
  <c r="R254" i="36"/>
  <c r="V190" i="68"/>
  <c r="U190" i="68"/>
  <c r="W190" i="68"/>
  <c r="V94" i="68"/>
  <c r="U94" i="68"/>
  <c r="W94" i="68"/>
  <c r="R145" i="36"/>
  <c r="S145" i="36"/>
  <c r="W57" i="49"/>
  <c r="V57" i="49"/>
  <c r="U57" i="49"/>
  <c r="R156" i="36"/>
  <c r="S156" i="36"/>
  <c r="U81" i="49"/>
  <c r="V81" i="49"/>
  <c r="W81" i="49"/>
  <c r="S248" i="36"/>
  <c r="R248" i="36"/>
  <c r="S252" i="36"/>
  <c r="R252" i="36"/>
  <c r="V84" i="68"/>
  <c r="U84" i="68"/>
  <c r="W84" i="68"/>
  <c r="V28" i="68"/>
  <c r="U28" i="68"/>
  <c r="W28" i="68"/>
  <c r="H173" i="49"/>
  <c r="T173" i="49" s="1"/>
  <c r="T21" i="49"/>
  <c r="N51" i="69"/>
  <c r="O51" i="69"/>
  <c r="O242" i="69"/>
  <c r="N242" i="69"/>
  <c r="V147" i="49"/>
  <c r="U147" i="49"/>
  <c r="W147" i="49"/>
  <c r="U51" i="68"/>
  <c r="V51" i="68"/>
  <c r="W51" i="68"/>
  <c r="N108" i="69"/>
  <c r="O108" i="69"/>
  <c r="U96" i="70"/>
  <c r="W96" i="70"/>
  <c r="V96" i="70"/>
  <c r="V122" i="68"/>
  <c r="W122" i="68"/>
  <c r="U122" i="68"/>
  <c r="O223" i="69"/>
  <c r="N223" i="69"/>
  <c r="U238" i="70"/>
  <c r="V238" i="70"/>
  <c r="W238" i="70"/>
  <c r="S52" i="36"/>
  <c r="R52" i="36"/>
  <c r="U35" i="68"/>
  <c r="W35" i="68"/>
  <c r="V35" i="68"/>
  <c r="T245" i="68"/>
  <c r="H159" i="34"/>
  <c r="T159" i="34" s="1"/>
  <c r="U162" i="68"/>
  <c r="V162" i="68"/>
  <c r="W162" i="68"/>
  <c r="W135" i="68"/>
  <c r="U135" i="68"/>
  <c r="V135" i="68"/>
  <c r="O47" i="69"/>
  <c r="N47" i="69"/>
  <c r="U23" i="68"/>
  <c r="W23" i="68"/>
  <c r="V23" i="68"/>
  <c r="O101" i="69"/>
  <c r="N101" i="69"/>
  <c r="N162" i="69"/>
  <c r="O162" i="69"/>
  <c r="N30" i="69"/>
  <c r="O30" i="69"/>
  <c r="S48" i="36"/>
  <c r="R48" i="36"/>
  <c r="V129" i="70"/>
  <c r="W129" i="70"/>
  <c r="U129" i="70"/>
  <c r="R165" i="36"/>
  <c r="S165" i="36"/>
  <c r="H174" i="50"/>
  <c r="T173" i="50"/>
  <c r="S128" i="36"/>
  <c r="R128" i="36"/>
  <c r="R154" i="36"/>
  <c r="S154" i="36"/>
  <c r="R222" i="36"/>
  <c r="S222" i="36"/>
  <c r="U104" i="68"/>
  <c r="W104" i="68"/>
  <c r="V104" i="68"/>
  <c r="S56" i="36"/>
  <c r="R56" i="36"/>
  <c r="O109" i="69"/>
  <c r="N109" i="69"/>
  <c r="U209" i="68"/>
  <c r="V209" i="68"/>
  <c r="W209" i="68"/>
  <c r="W111" i="49"/>
  <c r="U111" i="49"/>
  <c r="V111" i="49"/>
  <c r="S98" i="36"/>
  <c r="R98" i="36"/>
  <c r="O254" i="69"/>
  <c r="N254" i="69"/>
  <c r="W33" i="68"/>
  <c r="V33" i="68"/>
  <c r="U33" i="68"/>
  <c r="H174" i="49"/>
  <c r="T27" i="49"/>
  <c r="O150" i="69"/>
  <c r="N150" i="69"/>
  <c r="R61" i="36"/>
  <c r="S61" i="36"/>
  <c r="T136" i="68"/>
  <c r="H99" i="34"/>
  <c r="T99" i="34" s="1"/>
  <c r="R183" i="36"/>
  <c r="S183" i="36"/>
  <c r="H123" i="34"/>
  <c r="T123" i="34" s="1"/>
  <c r="T198" i="68"/>
  <c r="W26" i="68"/>
  <c r="V26" i="68"/>
  <c r="U26" i="68"/>
  <c r="R191" i="36"/>
  <c r="S191" i="36"/>
  <c r="U218" i="68"/>
  <c r="W218" i="68"/>
  <c r="V218" i="68"/>
  <c r="U140" i="68"/>
  <c r="W140" i="68"/>
  <c r="V140" i="68"/>
  <c r="W167" i="68"/>
  <c r="U167" i="68"/>
  <c r="V167" i="68"/>
  <c r="U66" i="68"/>
  <c r="V66" i="68"/>
  <c r="W66" i="68"/>
  <c r="S68" i="36"/>
  <c r="R68" i="36"/>
  <c r="U117" i="49"/>
  <c r="W117" i="49"/>
  <c r="V117" i="49"/>
  <c r="V138" i="68"/>
  <c r="W138" i="68"/>
  <c r="U138" i="68"/>
  <c r="N28" i="69"/>
  <c r="O28" i="69"/>
  <c r="N132" i="69"/>
  <c r="O132" i="69"/>
  <c r="H147" i="34"/>
  <c r="T147" i="34" s="1"/>
  <c r="T226" i="68"/>
  <c r="V75" i="49"/>
  <c r="W75" i="49"/>
  <c r="U75" i="49"/>
  <c r="N215" i="69"/>
  <c r="O215" i="69"/>
  <c r="V198" i="70"/>
  <c r="U198" i="70"/>
  <c r="W198" i="70"/>
  <c r="O255" i="69"/>
  <c r="N255" i="69"/>
  <c r="W63" i="70"/>
  <c r="U63" i="70"/>
  <c r="V63" i="70"/>
  <c r="O23" i="69"/>
  <c r="N23" i="69"/>
  <c r="N104" i="69"/>
  <c r="O104" i="69"/>
  <c r="N62" i="69"/>
  <c r="O62" i="69"/>
  <c r="V48" i="68"/>
  <c r="U48" i="68"/>
  <c r="W48" i="68"/>
  <c r="N170" i="69"/>
  <c r="O170" i="69"/>
  <c r="U39" i="49"/>
  <c r="V39" i="49"/>
  <c r="W39" i="49"/>
  <c r="R54" i="36"/>
  <c r="S54" i="36"/>
  <c r="S176" i="36"/>
  <c r="R176" i="36"/>
  <c r="V128" i="68"/>
  <c r="U128" i="68"/>
  <c r="W128" i="68"/>
  <c r="S72" i="36"/>
  <c r="R72" i="36"/>
  <c r="V154" i="68"/>
  <c r="W154" i="68"/>
  <c r="U154" i="68"/>
  <c r="W117" i="34"/>
  <c r="V117" i="34"/>
  <c r="U117" i="34"/>
  <c r="R49" i="36"/>
  <c r="S49" i="36"/>
  <c r="V21" i="47"/>
  <c r="U21" i="47"/>
  <c r="W21" i="47"/>
  <c r="S127" i="36"/>
  <c r="R127" i="36"/>
  <c r="R158" i="36"/>
  <c r="S158" i="36"/>
  <c r="U30" i="68"/>
  <c r="W30" i="68"/>
  <c r="V30" i="68"/>
  <c r="T65" i="68"/>
  <c r="H57" i="34"/>
  <c r="T57" i="34" s="1"/>
  <c r="S124" i="36"/>
  <c r="R124" i="36"/>
  <c r="S50" i="36"/>
  <c r="R50" i="36"/>
  <c r="O103" i="69"/>
  <c r="N103" i="69"/>
  <c r="S81" i="36"/>
  <c r="R81" i="36"/>
  <c r="U56" i="68"/>
  <c r="W56" i="68"/>
  <c r="V56" i="68"/>
  <c r="O240" i="69"/>
  <c r="N240" i="69"/>
  <c r="V109" i="68"/>
  <c r="U109" i="68"/>
  <c r="W109" i="68"/>
  <c r="U53" i="68"/>
  <c r="V53" i="68"/>
  <c r="W53" i="68"/>
  <c r="V75" i="68"/>
  <c r="U75" i="68"/>
  <c r="W75" i="68"/>
  <c r="N118" i="69"/>
  <c r="O118" i="69"/>
  <c r="N180" i="69"/>
  <c r="O180" i="69"/>
  <c r="S168" i="36"/>
  <c r="R168" i="36"/>
  <c r="V36" i="68"/>
  <c r="U36" i="68"/>
  <c r="W36" i="68"/>
  <c r="N231" i="69"/>
  <c r="O231" i="69"/>
  <c r="U160" i="70"/>
  <c r="W160" i="70"/>
  <c r="V160" i="70"/>
  <c r="S60" i="36"/>
  <c r="R60" i="36"/>
  <c r="V106" i="68"/>
  <c r="W106" i="68"/>
  <c r="U106" i="68"/>
  <c r="U253" i="68"/>
  <c r="W253" i="68"/>
  <c r="V253" i="68"/>
  <c r="U195" i="68"/>
  <c r="W195" i="68"/>
  <c r="V195" i="68"/>
  <c r="V139" i="68"/>
  <c r="U139" i="68"/>
  <c r="W139" i="68"/>
  <c r="S239" i="36"/>
  <c r="R239" i="36"/>
  <c r="V98" i="68"/>
  <c r="W98" i="68"/>
  <c r="U98" i="68"/>
  <c r="S21" i="39"/>
  <c r="R21" i="39"/>
  <c r="S40" i="36"/>
  <c r="R40" i="36"/>
  <c r="O159" i="69"/>
  <c r="N159" i="69"/>
  <c r="S116" i="36"/>
  <c r="R116" i="36"/>
  <c r="R187" i="36"/>
  <c r="S187" i="36"/>
  <c r="S233" i="36"/>
  <c r="R233" i="36"/>
  <c r="U92" i="68"/>
  <c r="W92" i="68"/>
  <c r="V92" i="68"/>
  <c r="R112" i="36"/>
  <c r="S112" i="36"/>
  <c r="O61" i="69"/>
  <c r="N61" i="69"/>
  <c r="N136" i="69"/>
  <c r="O136" i="69"/>
  <c r="V80" i="68"/>
  <c r="U80" i="68"/>
  <c r="W80" i="68"/>
  <c r="W183" i="68"/>
  <c r="V183" i="68"/>
  <c r="U183" i="68"/>
  <c r="W69" i="68"/>
  <c r="U69" i="68"/>
  <c r="V69" i="68"/>
  <c r="U32" i="68"/>
  <c r="W32" i="68"/>
  <c r="V32" i="68"/>
  <c r="R70" i="36"/>
  <c r="S70" i="36"/>
  <c r="S198" i="36"/>
  <c r="R198" i="36"/>
  <c r="S86" i="36"/>
  <c r="R86" i="36"/>
  <c r="N144" i="69"/>
  <c r="O144" i="69"/>
  <c r="S88" i="36"/>
  <c r="R88" i="36"/>
  <c r="N26" i="69"/>
  <c r="O26" i="69"/>
  <c r="V191" i="68"/>
  <c r="U191" i="68"/>
  <c r="W191" i="68"/>
  <c r="S182" i="36"/>
  <c r="R182" i="36"/>
  <c r="H153" i="34"/>
  <c r="T153" i="34" s="1"/>
  <c r="T238" i="68"/>
  <c r="R174" i="36"/>
  <c r="S174" i="36"/>
  <c r="W126" i="68"/>
  <c r="U126" i="68"/>
  <c r="V126" i="68"/>
  <c r="S218" i="36"/>
  <c r="R218" i="36"/>
  <c r="W89" i="68"/>
  <c r="U89" i="68"/>
  <c r="V89" i="68"/>
  <c r="R167" i="36"/>
  <c r="S167" i="36"/>
  <c r="O211" i="69"/>
  <c r="N211" i="69"/>
  <c r="Q21" i="36"/>
  <c r="H265" i="36"/>
  <c r="H266" i="36" s="1"/>
  <c r="U68" i="68"/>
  <c r="W68" i="68"/>
  <c r="V68" i="68"/>
  <c r="U40" i="70"/>
  <c r="W40" i="70"/>
  <c r="V40" i="70"/>
  <c r="S199" i="36"/>
  <c r="R199" i="36"/>
  <c r="U173" i="70"/>
  <c r="V173" i="70"/>
  <c r="W173" i="70"/>
  <c r="R64" i="36"/>
  <c r="S64" i="36"/>
  <c r="S76" i="36"/>
  <c r="R76" i="36"/>
  <c r="S185" i="36"/>
  <c r="R185" i="36"/>
  <c r="S117" i="36"/>
  <c r="R117" i="36"/>
  <c r="R240" i="36"/>
  <c r="S240" i="36"/>
  <c r="U172" i="68"/>
  <c r="W172" i="68"/>
  <c r="V172" i="68"/>
  <c r="W216" i="68"/>
  <c r="V216" i="68"/>
  <c r="U216" i="68"/>
  <c r="S203" i="36"/>
  <c r="R203" i="36"/>
  <c r="S243" i="36"/>
  <c r="R243" i="36"/>
  <c r="V166" i="68"/>
  <c r="W166" i="68"/>
  <c r="U166" i="68"/>
  <c r="R102" i="36"/>
  <c r="S102" i="36"/>
  <c r="V155" i="68"/>
  <c r="W155" i="68"/>
  <c r="U155" i="68"/>
  <c r="R226" i="36"/>
  <c r="S226" i="36"/>
  <c r="V152" i="68"/>
  <c r="U152" i="68"/>
  <c r="W152" i="68"/>
  <c r="V120" i="70"/>
  <c r="U120" i="70"/>
  <c r="W120" i="70"/>
  <c r="S96" i="36"/>
  <c r="R96" i="36"/>
  <c r="W24" i="68"/>
  <c r="U24" i="68"/>
  <c r="V24" i="68"/>
  <c r="V250" i="68"/>
  <c r="U250" i="68"/>
  <c r="W250" i="68"/>
  <c r="O227" i="69"/>
  <c r="N227" i="69"/>
  <c r="W186" i="68"/>
  <c r="V186" i="68"/>
  <c r="U186" i="68"/>
  <c r="S163" i="36"/>
  <c r="R163" i="36"/>
  <c r="S259" i="36"/>
  <c r="R259" i="36"/>
  <c r="S214" i="36"/>
  <c r="R214" i="36"/>
  <c r="R38" i="36"/>
  <c r="S38" i="36"/>
  <c r="O207" i="69"/>
  <c r="N207" i="69"/>
  <c r="U51" i="49"/>
  <c r="W51" i="49"/>
  <c r="V51" i="49"/>
  <c r="S95" i="36"/>
  <c r="R95" i="36"/>
  <c r="W254" i="68"/>
  <c r="V254" i="68"/>
  <c r="U254" i="68"/>
  <c r="R94" i="36"/>
  <c r="S94" i="36"/>
  <c r="O90" i="69"/>
  <c r="N90" i="69"/>
  <c r="W247" i="68"/>
  <c r="V247" i="68"/>
  <c r="U247" i="68"/>
  <c r="W248" i="68"/>
  <c r="V248" i="68"/>
  <c r="U248" i="68"/>
  <c r="U246" i="70"/>
  <c r="W246" i="70"/>
  <c r="V246" i="70"/>
  <c r="U82" i="68"/>
  <c r="V82" i="68"/>
  <c r="W82" i="68"/>
  <c r="S84" i="36"/>
  <c r="R84" i="36"/>
  <c r="R28" i="36"/>
  <c r="S28" i="36"/>
  <c r="U169" i="68"/>
  <c r="W169" i="68"/>
  <c r="V169" i="68"/>
  <c r="V242" i="68"/>
  <c r="U242" i="68"/>
  <c r="W242" i="68"/>
  <c r="W108" i="68"/>
  <c r="V108" i="68"/>
  <c r="U108" i="68"/>
  <c r="S122" i="36"/>
  <c r="R122" i="36"/>
  <c r="V223" i="68"/>
  <c r="U223" i="68"/>
  <c r="W223" i="68"/>
  <c r="U153" i="49"/>
  <c r="W153" i="49"/>
  <c r="V153" i="49"/>
  <c r="S245" i="36"/>
  <c r="R245" i="36"/>
  <c r="S162" i="36"/>
  <c r="R162" i="36"/>
  <c r="R135" i="36"/>
  <c r="S135" i="36"/>
  <c r="W100" i="68"/>
  <c r="V100" i="68"/>
  <c r="U100" i="68"/>
  <c r="S23" i="36"/>
  <c r="R23" i="36"/>
  <c r="W101" i="68"/>
  <c r="V101" i="68"/>
  <c r="U101" i="68"/>
  <c r="U65" i="68" l="1"/>
  <c r="W65" i="68"/>
  <c r="V65" i="68"/>
  <c r="W21" i="49"/>
  <c r="V21" i="49"/>
  <c r="U21" i="49"/>
  <c r="V124" i="68"/>
  <c r="U124" i="68"/>
  <c r="W124" i="68"/>
  <c r="W148" i="68"/>
  <c r="U148" i="68"/>
  <c r="V148" i="68"/>
  <c r="S21" i="36"/>
  <c r="R21" i="36"/>
  <c r="W153" i="34"/>
  <c r="U153" i="34"/>
  <c r="V153" i="34"/>
  <c r="U173" i="49"/>
  <c r="V173" i="49"/>
  <c r="W173" i="49"/>
  <c r="W21" i="68"/>
  <c r="V21" i="68"/>
  <c r="U21" i="68"/>
  <c r="W165" i="34"/>
  <c r="U165" i="34"/>
  <c r="V165" i="34"/>
  <c r="U40" i="68"/>
  <c r="W40" i="68"/>
  <c r="V40" i="68"/>
  <c r="U81" i="34"/>
  <c r="W81" i="34"/>
  <c r="V81" i="34"/>
  <c r="W87" i="34"/>
  <c r="V87" i="34"/>
  <c r="U87" i="34"/>
  <c r="U173" i="48"/>
  <c r="W173" i="48"/>
  <c r="V173" i="48"/>
  <c r="V49" i="68"/>
  <c r="W49" i="68"/>
  <c r="U49" i="68"/>
  <c r="V208" i="68"/>
  <c r="U208" i="68"/>
  <c r="W208" i="68"/>
  <c r="W45" i="34"/>
  <c r="V45" i="34"/>
  <c r="U45" i="34"/>
  <c r="U69" i="34"/>
  <c r="V69" i="34"/>
  <c r="W69" i="34"/>
  <c r="U105" i="34"/>
  <c r="V105" i="34"/>
  <c r="W105" i="34"/>
  <c r="U27" i="49"/>
  <c r="W27" i="49"/>
  <c r="V27" i="49"/>
  <c r="W173" i="50"/>
  <c r="U173" i="50"/>
  <c r="V173" i="50"/>
  <c r="V63" i="34"/>
  <c r="U63" i="34"/>
  <c r="W63" i="34"/>
  <c r="W246" i="68"/>
  <c r="V246" i="68"/>
  <c r="U246" i="68"/>
  <c r="U33" i="34"/>
  <c r="V33" i="34"/>
  <c r="W33" i="34"/>
  <c r="U75" i="34"/>
  <c r="W75" i="34"/>
  <c r="V75" i="34"/>
  <c r="W198" i="68"/>
  <c r="V198" i="68"/>
  <c r="U198" i="68"/>
  <c r="W99" i="34"/>
  <c r="U99" i="34"/>
  <c r="V99" i="34"/>
  <c r="V159" i="34"/>
  <c r="W159" i="34"/>
  <c r="U159" i="34"/>
  <c r="W127" i="68"/>
  <c r="V127" i="68"/>
  <c r="U127" i="68"/>
  <c r="H173" i="34"/>
  <c r="T173" i="34" s="1"/>
  <c r="U39" i="34"/>
  <c r="V39" i="34"/>
  <c r="W39" i="34"/>
  <c r="U58" i="68"/>
  <c r="W58" i="68"/>
  <c r="V58" i="68"/>
  <c r="W103" i="68"/>
  <c r="U103" i="68"/>
  <c r="V103" i="68"/>
  <c r="U238" i="68"/>
  <c r="W238" i="68"/>
  <c r="V238" i="68"/>
  <c r="U147" i="34"/>
  <c r="W147" i="34"/>
  <c r="V147" i="34"/>
  <c r="W129" i="34"/>
  <c r="U129" i="34"/>
  <c r="V129" i="34"/>
  <c r="V57" i="34"/>
  <c r="W57" i="34"/>
  <c r="U57" i="34"/>
  <c r="W226" i="68"/>
  <c r="V226" i="68"/>
  <c r="U226" i="68"/>
  <c r="V123" i="34"/>
  <c r="W123" i="34"/>
  <c r="U123" i="34"/>
  <c r="W136" i="68"/>
  <c r="V136" i="68"/>
  <c r="U136" i="68"/>
  <c r="U245" i="68"/>
  <c r="W245" i="68"/>
  <c r="V245" i="68"/>
  <c r="W96" i="68"/>
  <c r="U96" i="68"/>
  <c r="V96" i="68"/>
  <c r="W21" i="34"/>
  <c r="U21" i="34"/>
  <c r="V21" i="34"/>
  <c r="V27" i="34"/>
  <c r="U27" i="34"/>
  <c r="W27" i="34"/>
  <c r="W120" i="68"/>
  <c r="V120" i="68"/>
  <c r="U120" i="68"/>
  <c r="V173" i="34" l="1"/>
  <c r="U173" i="34"/>
  <c r="W173" i="34"/>
  <c r="H174" i="34"/>
</calcChain>
</file>

<file path=xl/sharedStrings.xml><?xml version="1.0" encoding="utf-8"?>
<sst xmlns="http://schemas.openxmlformats.org/spreadsheetml/2006/main" count="15193" uniqueCount="993">
  <si>
    <t>International Monetary Fund</t>
  </si>
  <si>
    <t>i.</t>
  </si>
  <si>
    <t>ii.</t>
  </si>
  <si>
    <t>-</t>
  </si>
  <si>
    <t>Totals</t>
  </si>
  <si>
    <t>Declaring country</t>
  </si>
  <si>
    <t>Year</t>
  </si>
  <si>
    <t>Currency</t>
  </si>
  <si>
    <t>Scale</t>
  </si>
  <si>
    <t>Code</t>
  </si>
  <si>
    <t>No.</t>
  </si>
  <si>
    <t>Total Debt Securities</t>
  </si>
  <si>
    <t>Long-term Debt Securities</t>
  </si>
  <si>
    <t>Short-term Debt Securities</t>
  </si>
  <si>
    <t>AF</t>
  </si>
  <si>
    <t>Afghanistan, Islamic State of</t>
  </si>
  <si>
    <t>AL</t>
  </si>
  <si>
    <t>Albania</t>
  </si>
  <si>
    <t>DZ</t>
  </si>
  <si>
    <t>Algeria</t>
  </si>
  <si>
    <t>AS</t>
  </si>
  <si>
    <t>American Samoa</t>
  </si>
  <si>
    <t>AD</t>
  </si>
  <si>
    <t>Andorra</t>
  </si>
  <si>
    <t>AO</t>
  </si>
  <si>
    <t>Angola</t>
  </si>
  <si>
    <t>AI</t>
  </si>
  <si>
    <t>Anguilla</t>
  </si>
  <si>
    <t>AG</t>
  </si>
  <si>
    <t>Antigua and Barbuda</t>
  </si>
  <si>
    <t>AR</t>
  </si>
  <si>
    <t>Argentina</t>
  </si>
  <si>
    <t>AM</t>
  </si>
  <si>
    <t>Armenia</t>
  </si>
  <si>
    <t>AW</t>
  </si>
  <si>
    <t>Aruba</t>
  </si>
  <si>
    <t>AU</t>
  </si>
  <si>
    <t>Australia</t>
  </si>
  <si>
    <t>AT</t>
  </si>
  <si>
    <t>Austria</t>
  </si>
  <si>
    <t>AZ</t>
  </si>
  <si>
    <t>Azerbaijan</t>
  </si>
  <si>
    <t>BS</t>
  </si>
  <si>
    <t>Bahamas, The</t>
  </si>
  <si>
    <t>BH</t>
  </si>
  <si>
    <t xml:space="preserve">Bahrain </t>
  </si>
  <si>
    <t>BD</t>
  </si>
  <si>
    <t>Bangladesh</t>
  </si>
  <si>
    <t>BB</t>
  </si>
  <si>
    <t>Barbados</t>
  </si>
  <si>
    <t>BY</t>
  </si>
  <si>
    <t>Belarus</t>
  </si>
  <si>
    <t>BE</t>
  </si>
  <si>
    <t>Belgium</t>
  </si>
  <si>
    <t>BZ</t>
  </si>
  <si>
    <t>Belize</t>
  </si>
  <si>
    <t>BJ</t>
  </si>
  <si>
    <t>Benin</t>
  </si>
  <si>
    <t>BM</t>
  </si>
  <si>
    <t>Bermuda</t>
  </si>
  <si>
    <t>BT</t>
  </si>
  <si>
    <t>Bhutan</t>
  </si>
  <si>
    <t>BO</t>
  </si>
  <si>
    <t>Bolivia</t>
  </si>
  <si>
    <t>BA</t>
  </si>
  <si>
    <t xml:space="preserve">Bosnia and Herzegovina </t>
  </si>
  <si>
    <t>BW</t>
  </si>
  <si>
    <t>Botswana</t>
  </si>
  <si>
    <t>BR</t>
  </si>
  <si>
    <t>Brazil</t>
  </si>
  <si>
    <t>IO</t>
  </si>
  <si>
    <t>British Indian Ocean Territory</t>
  </si>
  <si>
    <t>BN</t>
  </si>
  <si>
    <t>Brunei Darussalam</t>
  </si>
  <si>
    <t>BG</t>
  </si>
  <si>
    <t>Bulgaria</t>
  </si>
  <si>
    <t>BF</t>
  </si>
  <si>
    <t>Burkina Faso</t>
  </si>
  <si>
    <t>BI</t>
  </si>
  <si>
    <t>Burundi</t>
  </si>
  <si>
    <t>KH</t>
  </si>
  <si>
    <t>Cambodia</t>
  </si>
  <si>
    <t>CM</t>
  </si>
  <si>
    <t>Cameroon</t>
  </si>
  <si>
    <t>CA</t>
  </si>
  <si>
    <t>Canada</t>
  </si>
  <si>
    <t>CV</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</si>
  <si>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</si>
  <si>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</si>
  <si>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</si>
  <si>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</si>
  <si>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</si>
  <si>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</si>
  <si>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</si>
  <si>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</si>
  <si>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</si>
  <si>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</si>
  <si>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</si>
  <si>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</si>
  <si>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</si>
  <si>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</si>
  <si>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</si>
  <si>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</si>
  <si>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</si>
  <si>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CD</t>
  </si>
  <si>
    <t>Congo, Dem. Rep. of</t>
  </si>
  <si>
    <t>CG</t>
  </si>
  <si>
    <t>Congo, Rep. of</t>
  </si>
  <si>
    <t>CK</t>
  </si>
  <si>
    <t>Cook Islands</t>
  </si>
  <si>
    <t>CR</t>
  </si>
  <si>
    <t>Costa Rica</t>
  </si>
  <si>
    <t>CI</t>
  </si>
  <si>
    <t>Côte d'Ivoire</t>
  </si>
  <si>
    <t>HR</t>
  </si>
  <si>
    <t>Croatia</t>
  </si>
  <si>
    <t>CU</t>
  </si>
  <si>
    <t>Cuba</t>
  </si>
  <si>
    <t>CY</t>
  </si>
  <si>
    <t>Cyprus</t>
  </si>
  <si>
    <t>CZ</t>
  </si>
  <si>
    <t>Czech Republic</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</si>
  <si>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</si>
  <si>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</si>
  <si>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</si>
  <si>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</si>
  <si>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</si>
  <si>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</si>
  <si>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</si>
  <si>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</si>
  <si>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</si>
  <si>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</si>
  <si>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</si>
  <si>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</si>
  <si>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</si>
  <si>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</si>
  <si>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</si>
  <si>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</si>
  <si>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</si>
  <si>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</si>
  <si>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</si>
  <si>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</si>
  <si>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ET</t>
  </si>
  <si>
    <t>Ethiopia</t>
  </si>
  <si>
    <t>FK</t>
  </si>
  <si>
    <t xml:space="preserve">Falkland Islands (Malvinas) </t>
  </si>
  <si>
    <t>FO</t>
  </si>
  <si>
    <t>Faroe Islands</t>
  </si>
  <si>
    <t>FJ</t>
  </si>
  <si>
    <t>Fiji</t>
  </si>
  <si>
    <t>FI</t>
  </si>
  <si>
    <t>Finland</t>
  </si>
  <si>
    <t>FR</t>
  </si>
  <si>
    <t>France</t>
  </si>
  <si>
    <t>GF</t>
  </si>
  <si>
    <t>French Guiana</t>
  </si>
  <si>
    <t>PF</t>
  </si>
  <si>
    <t>French Polynesia</t>
  </si>
  <si>
    <t>TF</t>
  </si>
  <si>
    <t>French Southern Territories</t>
  </si>
  <si>
    <t>GA</t>
  </si>
  <si>
    <t>Gabon</t>
  </si>
  <si>
    <t>GM</t>
  </si>
  <si>
    <t>Gambia, The</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</si>
  <si>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</si>
  <si>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</si>
  <si>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</si>
  <si>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</si>
  <si>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</si>
  <si>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</si>
  <si>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</si>
  <si>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</si>
  <si>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</si>
  <si>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</si>
  <si>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</si>
  <si>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</si>
  <si>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</si>
  <si>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</si>
  <si>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</si>
  <si>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</si>
  <si>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</si>
  <si>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</si>
  <si>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</si>
  <si>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</si>
  <si>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</si>
  <si>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</si>
  <si>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</si>
  <si>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</si>
  <si>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</si>
  <si>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</si>
  <si>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</si>
  <si>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</si>
  <si>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</si>
  <si>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</si>
  <si>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HN</t>
  </si>
  <si>
    <t>Honduras</t>
  </si>
  <si>
    <t>HK</t>
  </si>
  <si>
    <t>HU</t>
  </si>
  <si>
    <t>Hungary</t>
  </si>
  <si>
    <t>IS</t>
  </si>
  <si>
    <t>Iceland</t>
  </si>
  <si>
    <t>IN</t>
  </si>
  <si>
    <t>India</t>
  </si>
  <si>
    <t>ID</t>
  </si>
  <si>
    <t>Indonesia</t>
  </si>
  <si>
    <t>IR</t>
  </si>
  <si>
    <t>Iran, Islamic Republic of</t>
  </si>
  <si>
    <t>IQ</t>
  </si>
  <si>
    <t>Iraq</t>
  </si>
  <si>
    <t>IE</t>
  </si>
  <si>
    <t>Ireland</t>
  </si>
  <si>
    <t>IM</t>
  </si>
  <si>
    <t>Isle of Man</t>
  </si>
  <si>
    <t>IL</t>
  </si>
  <si>
    <t>Israel</t>
  </si>
  <si>
    <t>IT</t>
  </si>
  <si>
    <t>Italy</t>
  </si>
  <si>
    <t>JM</t>
  </si>
  <si>
    <t>Jamaica</t>
  </si>
  <si>
    <t>JP</t>
  </si>
  <si>
    <t>Japan</t>
  </si>
  <si>
    <t>JE</t>
  </si>
  <si>
    <t>Jersey</t>
  </si>
  <si>
    <t>JO</t>
  </si>
  <si>
    <t>Jordan</t>
  </si>
  <si>
    <t>KZ</t>
  </si>
  <si>
    <t>Kazakhstan</t>
  </si>
  <si>
    <t>KE</t>
  </si>
  <si>
    <t>Kenya</t>
  </si>
  <si>
    <t>KI</t>
  </si>
  <si>
    <t>Kiribati</t>
  </si>
  <si>
    <t>KP</t>
  </si>
  <si>
    <t>KR</t>
  </si>
  <si>
    <t>KW</t>
  </si>
  <si>
    <t>Kuwait</t>
  </si>
  <si>
    <t>KG</t>
  </si>
  <si>
    <t>Kyrgyz Republic</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</si>
  <si>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</si>
  <si>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</si>
  <si>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</si>
  <si>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</si>
  <si>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</si>
  <si>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</si>
  <si>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</si>
  <si>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</si>
  <si>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</si>
  <si>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</si>
  <si>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</si>
  <si>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</si>
  <si>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</si>
  <si>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</si>
  <si>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</si>
  <si>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</si>
  <si>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</si>
  <si>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</si>
  <si>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</si>
  <si>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MK</t>
  </si>
  <si>
    <t>MG</t>
  </si>
  <si>
    <t>Madagascar</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</si>
  <si>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</si>
  <si>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</si>
  <si>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</si>
  <si>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</si>
  <si>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</si>
  <si>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</si>
  <si>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</si>
  <si>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</si>
  <si>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</si>
  <si>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</si>
  <si>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</si>
  <si>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</si>
  <si>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</si>
  <si>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</si>
  <si>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</si>
  <si>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</si>
  <si>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</si>
  <si>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</si>
  <si>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</si>
  <si>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</si>
  <si>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</si>
  <si>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</si>
  <si>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</si>
  <si>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</si>
  <si>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</si>
  <si>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t>
  </si>
  <si>
    <t>MC</t>
  </si>
  <si>
    <t>Monaco</t>
  </si>
  <si>
    <t>MN</t>
  </si>
  <si>
    <t>Mongolia</t>
  </si>
  <si>
    <t>ME</t>
  </si>
  <si>
    <t>Montenegro, Republic of</t>
  </si>
  <si>
    <t>MS</t>
  </si>
  <si>
    <t>Montserrat</t>
  </si>
  <si>
    <t>MA</t>
  </si>
  <si>
    <t>Morocco</t>
  </si>
  <si>
    <t>MZ</t>
  </si>
  <si>
    <t>Mozambique</t>
  </si>
  <si>
    <t>MM</t>
  </si>
  <si>
    <t>Myanmar</t>
  </si>
  <si>
    <t>NA</t>
  </si>
  <si>
    <t>Namibia</t>
  </si>
  <si>
    <t>NR</t>
  </si>
  <si>
    <t>Nauru</t>
  </si>
  <si>
    <t>NP</t>
  </si>
  <si>
    <t>Nepal</t>
  </si>
  <si>
    <t>NL</t>
  </si>
  <si>
    <t>Netherlands</t>
  </si>
  <si>
    <t>NC</t>
  </si>
  <si>
    <t>New Caledonia</t>
  </si>
  <si>
    <t>NZ</t>
  </si>
  <si>
    <t>New Zealand</t>
  </si>
  <si>
    <t>NI</t>
  </si>
  <si>
    <t>Nicaragua</t>
  </si>
  <si>
    <t>NE</t>
  </si>
  <si>
    <t>Niger</t>
  </si>
  <si>
    <t>NG</t>
  </si>
  <si>
    <t>Nigeria</t>
  </si>
  <si>
    <t>NU</t>
  </si>
  <si>
    <t>Niue</t>
  </si>
  <si>
    <t>NF</t>
  </si>
  <si>
    <t>Norfolk Island</t>
  </si>
  <si>
    <t>NO</t>
  </si>
  <si>
    <t>Norway</t>
  </si>
  <si>
    <t>OM</t>
  </si>
  <si>
    <t>Oman</t>
  </si>
  <si>
    <t>PK</t>
  </si>
  <si>
    <t>Pakistan</t>
  </si>
  <si>
    <t>PW</t>
  </si>
  <si>
    <t>Palau</t>
  </si>
  <si>
    <t>PA</t>
  </si>
  <si>
    <t>Panama</t>
  </si>
  <si>
    <t>PG</t>
  </si>
  <si>
    <t>Papua New Guinea</t>
  </si>
  <si>
    <t>PY</t>
  </si>
  <si>
    <t>Paraguay</t>
  </si>
  <si>
    <t>PE</t>
  </si>
  <si>
    <t>Peru</t>
  </si>
  <si>
    <t>PH</t>
  </si>
  <si>
    <t>Philippines</t>
  </si>
  <si>
    <t>PN</t>
  </si>
  <si>
    <t xml:space="preserve">Pitcairn </t>
  </si>
  <si>
    <t>PL</t>
  </si>
  <si>
    <t>Poland</t>
  </si>
  <si>
    <t>PT</t>
  </si>
  <si>
    <t>Portugal</t>
  </si>
  <si>
    <t>PR</t>
  </si>
  <si>
    <t>Puerto Rico</t>
  </si>
  <si>
    <t>QA</t>
  </si>
  <si>
    <t>Qatar</t>
  </si>
  <si>
    <t>RE</t>
  </si>
  <si>
    <t>Réunion</t>
  </si>
  <si>
    <t>RO</t>
  </si>
  <si>
    <t>Romania</t>
  </si>
  <si>
    <t>RU</t>
  </si>
  <si>
    <t>Russian Federation</t>
  </si>
  <si>
    <t>RW</t>
  </si>
  <si>
    <t>Rwanda</t>
  </si>
  <si>
    <t>SH</t>
  </si>
  <si>
    <t>St. Helena</t>
  </si>
  <si>
    <t>KN</t>
  </si>
  <si>
    <t>St. Kitts and Nevis</t>
  </si>
  <si>
    <t>LC</t>
  </si>
  <si>
    <t>St. Lucia</t>
  </si>
  <si>
    <t>PM</t>
  </si>
  <si>
    <t>St. Pierre and Miquelon</t>
  </si>
  <si>
    <t>VC</t>
  </si>
  <si>
    <t>St. Vincent and the Grenadines</t>
  </si>
  <si>
    <t>WS</t>
  </si>
  <si>
    <t xml:space="preserve">Samoa </t>
  </si>
  <si>
    <t>SM</t>
  </si>
  <si>
    <t>San Marino</t>
  </si>
  <si>
    <t>ST</t>
  </si>
  <si>
    <t>São Tomé and Príncipe</t>
  </si>
  <si>
    <t>SA</t>
  </si>
  <si>
    <t>Saudi Arabia</t>
  </si>
  <si>
    <t>SN</t>
  </si>
  <si>
    <t>Senegal</t>
  </si>
  <si>
    <t>RS</t>
  </si>
  <si>
    <t>Serbia, Republic of</t>
  </si>
  <si>
    <t>SC</t>
  </si>
  <si>
    <t>Seychelles</t>
  </si>
  <si>
    <t>SL</t>
  </si>
  <si>
    <t>Sierra Leone</t>
  </si>
  <si>
    <t>SG</t>
  </si>
  <si>
    <t>Singapore</t>
  </si>
  <si>
    <t>SK</t>
  </si>
  <si>
    <t>Slovak Republic</t>
  </si>
  <si>
    <t>SI</t>
  </si>
  <si>
    <t>Slovenia</t>
  </si>
  <si>
    <t>SB</t>
  </si>
  <si>
    <t>Solomon Islands</t>
  </si>
  <si>
    <t>SO</t>
  </si>
  <si>
    <t>Somalia</t>
  </si>
  <si>
    <t>ZA</t>
  </si>
  <si>
    <t>South Africa</t>
  </si>
  <si>
    <t>ES</t>
  </si>
  <si>
    <t>Spain</t>
  </si>
  <si>
    <t>LK</t>
  </si>
  <si>
    <t>Sri Lanka</t>
  </si>
  <si>
    <t>SD</t>
  </si>
  <si>
    <t>Sudan</t>
  </si>
  <si>
    <t>SR</t>
  </si>
  <si>
    <t>Suriname</t>
  </si>
  <si>
    <t>SZ</t>
  </si>
  <si>
    <t>SE</t>
  </si>
  <si>
    <t>Sweden</t>
  </si>
  <si>
    <t>CH</t>
  </si>
  <si>
    <t>Switzerland</t>
  </si>
  <si>
    <t>SY</t>
  </si>
  <si>
    <t>Syrian Arab Republic</t>
  </si>
  <si>
    <t>TW</t>
  </si>
  <si>
    <t>Taiwan Province of China</t>
  </si>
  <si>
    <t>TJ</t>
  </si>
  <si>
    <t>Tajikistan</t>
  </si>
  <si>
    <t>TZ</t>
  </si>
  <si>
    <t>Tanzania</t>
  </si>
  <si>
    <t>TH</t>
  </si>
  <si>
    <t>Thailand</t>
  </si>
  <si>
    <t>Timor-Leste</t>
  </si>
  <si>
    <t>TG</t>
  </si>
  <si>
    <t>Togo</t>
  </si>
  <si>
    <t>TK</t>
  </si>
  <si>
    <t xml:space="preserve">Tokelau </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</si>
  <si>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</si>
  <si>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</si>
  <si>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</si>
  <si>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</si>
  <si>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</si>
  <si>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</si>
  <si>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</si>
  <si>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</si>
  <si>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</si>
  <si>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</si>
  <si>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</si>
  <si>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</si>
  <si>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</si>
  <si>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</si>
  <si>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</si>
  <si>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</si>
  <si>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</si>
  <si>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</si>
  <si>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</si>
  <si>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</si>
  <si>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</si>
  <si>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United Kingdom</t>
  </si>
  <si>
    <t>US</t>
  </si>
  <si>
    <t>United States</t>
  </si>
  <si>
    <t>UM</t>
  </si>
  <si>
    <t>United States Minor Outlying Islands</t>
  </si>
  <si>
    <t>UY</t>
  </si>
  <si>
    <t>Uruguay</t>
  </si>
  <si>
    <t>UZ</t>
  </si>
  <si>
    <t>Uzbekistan</t>
  </si>
  <si>
    <t>VU</t>
  </si>
  <si>
    <t>Vanuatu</t>
  </si>
  <si>
    <t>VA</t>
  </si>
  <si>
    <t>Vatican  City State</t>
  </si>
  <si>
    <t>VE</t>
  </si>
  <si>
    <t>Venezuela, República Bolivariana de</t>
  </si>
  <si>
    <t>VN</t>
  </si>
  <si>
    <t>Vietnam</t>
  </si>
  <si>
    <t>VG</t>
  </si>
  <si>
    <t>Virgin Islands, British</t>
  </si>
  <si>
    <t>VI</t>
  </si>
  <si>
    <t>Virgin Islands, U.S.</t>
  </si>
  <si>
    <t>WF</t>
  </si>
  <si>
    <t>Wallis and Futuna Islands</t>
  </si>
  <si>
    <t>PS</t>
  </si>
  <si>
    <t>West Bank and Gaza Strip</t>
  </si>
  <si>
    <t>EH</t>
  </si>
  <si>
    <t>Western Sahara</t>
  </si>
  <si>
    <t>YE</t>
  </si>
  <si>
    <t>Yemen, Republic of</t>
  </si>
  <si>
    <t>ZM</t>
  </si>
  <si>
    <t>Zambia</t>
  </si>
  <si>
    <t>ZW</t>
  </si>
  <si>
    <t>Zimbabwe</t>
  </si>
  <si>
    <t>XX</t>
  </si>
  <si>
    <t>Total value of investment</t>
  </si>
  <si>
    <t>US Dollars</t>
  </si>
  <si>
    <t>US Dollar</t>
  </si>
  <si>
    <t>British Pound</t>
  </si>
  <si>
    <t>Japanese Yen</t>
  </si>
  <si>
    <t>Swiss Franc</t>
  </si>
  <si>
    <t>Other</t>
  </si>
  <si>
    <t>IMPORTANT! The CPIS compiler is only expected to report  data for sectors on an "as available" basis.</t>
  </si>
  <si>
    <t>General Government</t>
  </si>
  <si>
    <t>Euro</t>
  </si>
  <si>
    <t>What to fill out</t>
  </si>
  <si>
    <t>How to fill out the report forms</t>
  </si>
  <si>
    <t xml:space="preserve">Reporting unit </t>
  </si>
  <si>
    <t>Reporting currency</t>
  </si>
  <si>
    <t>Zero Values</t>
  </si>
  <si>
    <t>Zero values are observations actually collected, which are either zero (0) or below the level of relevance for the scale of the questionnaire (any data below the 0.5 unit).  They should not be confused with not available data.</t>
  </si>
  <si>
    <t>Not Available Data</t>
  </si>
  <si>
    <t>Not available or missing values are data, which are not collected, and refer to lack of data, but not that the data is “0”.</t>
  </si>
  <si>
    <t xml:space="preserve"> Rounding</t>
  </si>
  <si>
    <t>Rounding up to the next unit when decimals are equal to or larger than 0.5; otherwise they are rounded to zero (“0”).</t>
  </si>
  <si>
    <t>Confidential Data</t>
  </si>
  <si>
    <t>Confidential data should be reported with the symbol "c".</t>
  </si>
  <si>
    <t>No Links</t>
  </si>
  <si>
    <t>Do not link to other files in the template. Otherwise all the data will not be uploaded.</t>
  </si>
  <si>
    <t>What to check for</t>
  </si>
  <si>
    <t>Cross Checks</t>
  </si>
  <si>
    <t>Instructions to the Compiler</t>
  </si>
  <si>
    <t>Coordinated Portfolio Investment Survey (CPIS)</t>
  </si>
  <si>
    <t>BQ</t>
  </si>
  <si>
    <t>Bonaire Sint Eustatius and Saba</t>
  </si>
  <si>
    <t>CW</t>
  </si>
  <si>
    <t>Curacao</t>
  </si>
  <si>
    <t>SX</t>
  </si>
  <si>
    <t>Sint Maarten</t>
  </si>
  <si>
    <t xml:space="preserve">“Residual Disclosure” will appear if only a total or one of its components is reported as “c” confidential data making it possible to derive. </t>
  </si>
  <si>
    <t>Validation Checks</t>
  </si>
  <si>
    <t>Kosovo</t>
  </si>
  <si>
    <t>Other Financial Corporations</t>
  </si>
  <si>
    <t xml:space="preserve"> Insurance Corporations and Pension Funds </t>
  </si>
  <si>
    <t>Money Market Funds</t>
  </si>
  <si>
    <t>Nonfinancial Corporations</t>
  </si>
  <si>
    <t>Households</t>
  </si>
  <si>
    <t>NPISHs</t>
  </si>
  <si>
    <t xml:space="preserve"> </t>
  </si>
  <si>
    <t>1/ Data reported in this table should also be included in Table 1, as negative amounts.</t>
  </si>
  <si>
    <t>Deposit-taking Corporations except the Central Bank</t>
  </si>
  <si>
    <t>Reporting Economy</t>
  </si>
  <si>
    <t>Reporting Currency</t>
  </si>
  <si>
    <t xml:space="preserve">No. </t>
  </si>
  <si>
    <t>Codes</t>
  </si>
  <si>
    <t>Country Code:</t>
  </si>
  <si>
    <t>Currency Code:</t>
  </si>
  <si>
    <t>Timeseries code:</t>
  </si>
  <si>
    <t>PPP</t>
  </si>
  <si>
    <t>Sector PPP</t>
  </si>
  <si>
    <t>.A</t>
  </si>
  <si>
    <t>.C</t>
  </si>
  <si>
    <t>.D</t>
  </si>
  <si>
    <t>.F</t>
  </si>
  <si>
    <t>.T</t>
  </si>
  <si>
    <t>.G</t>
  </si>
  <si>
    <t>.N</t>
  </si>
  <si>
    <t>.P</t>
  </si>
  <si>
    <t>.8BA00</t>
  </si>
  <si>
    <t>.8BB00</t>
  </si>
  <si>
    <t>.8B999</t>
  </si>
  <si>
    <t>SS</t>
  </si>
  <si>
    <t>South Sudan</t>
  </si>
  <si>
    <t>China, P.R.: Mainland</t>
  </si>
  <si>
    <t>China, P.R.: Hong Kong</t>
  </si>
  <si>
    <t>All other economies combined (without sector detail)</t>
  </si>
  <si>
    <t>Note: Data are reported by the economy of holder.</t>
  </si>
  <si>
    <t>1/  The specified economies are those for which the IMF Executive Board endorsed mandatory financial stability assessments under the Financial Sector Assessment Program,</t>
  </si>
  <si>
    <t xml:space="preserve">   to be conducted every five years.</t>
  </si>
  <si>
    <t>2/  Reserve assets should not be included here but reported in the survey of the geographical distribution of Securities held as Foreign Exchange Reserves (SEFER).</t>
  </si>
  <si>
    <t>Note: Data are reported by the economy with the short or negative position.</t>
  </si>
  <si>
    <t>2/ Includes investment fund shares.</t>
  </si>
  <si>
    <t>3/ Based on original maturity. Long-term is greater than one year, and short-term is one year or less.</t>
  </si>
  <si>
    <t>1/  Reserve assets should not be included here but reported in the survey of the geographical distribution of Securities held as Foreign Exchange Reserves (SEFER).</t>
  </si>
  <si>
    <t>1/Includes investment fund shares.</t>
  </si>
  <si>
    <t>2/Reserve assets should not be included here but reported in the survey of the geographical distribution of Securities held as Foreign Exchange Reserves (SEFER).</t>
  </si>
  <si>
    <t>1/Reserve assets should not be included here but reported in the survey of the geographical distribution of Securities held as Foreign Exchange Reserves (SEFER).</t>
  </si>
  <si>
    <t>TOTAL HOLDINGS</t>
  </si>
  <si>
    <r>
      <t>Central Bank (CB)</t>
    </r>
    <r>
      <rPr>
        <b/>
        <vertAlign val="superscript"/>
        <sz val="8"/>
        <color rgb="FF0000CC"/>
        <rFont val="Arial"/>
        <family val="2"/>
      </rPr>
      <t xml:space="preserve"> 1</t>
    </r>
  </si>
  <si>
    <r>
      <t>EQUITY SECURITIES</t>
    </r>
    <r>
      <rPr>
        <b/>
        <vertAlign val="superscript"/>
        <sz val="8"/>
        <color rgb="FF0000CC"/>
        <rFont val="Arial"/>
        <family val="2"/>
      </rPr>
      <t>1</t>
    </r>
  </si>
  <si>
    <r>
      <t>Central Bank(CB)</t>
    </r>
    <r>
      <rPr>
        <b/>
        <vertAlign val="superscript"/>
        <sz val="8"/>
        <color rgb="FF0000CC"/>
        <rFont val="Arial"/>
        <family val="2"/>
      </rPr>
      <t>2</t>
    </r>
  </si>
  <si>
    <t>TOTAL DEBT SECURITIES</t>
  </si>
  <si>
    <r>
      <t>Central Bank(CB)</t>
    </r>
    <r>
      <rPr>
        <b/>
        <vertAlign val="superscript"/>
        <sz val="8"/>
        <color rgb="FF0000CC"/>
        <rFont val="Arial"/>
        <family val="2"/>
      </rPr>
      <t>1</t>
    </r>
  </si>
  <si>
    <t>DEBT SECURITIES LONG-TERM</t>
  </si>
  <si>
    <t>EQUITY SECURITIES</t>
  </si>
  <si>
    <t>DEBT SECURITIES SHORT-TERM</t>
  </si>
  <si>
    <t>1/  Required of all CPIS participants.</t>
  </si>
  <si>
    <t>2/  Includes investment fund shares.</t>
  </si>
  <si>
    <t xml:space="preserve">3/ Based on original maturity. Long-term is greater than one year, and short-term is one year or less. </t>
  </si>
  <si>
    <r>
      <t>Equity Securities</t>
    </r>
    <r>
      <rPr>
        <b/>
        <vertAlign val="superscript"/>
        <sz val="8"/>
        <color indexed="12"/>
        <rFont val="Tahoma"/>
        <family val="2"/>
      </rPr>
      <t>2</t>
    </r>
  </si>
  <si>
    <r>
      <t>Equity Securities</t>
    </r>
    <r>
      <rPr>
        <b/>
        <vertAlign val="superscript"/>
        <sz val="8"/>
        <color indexed="12"/>
        <rFont val="Tahoma"/>
        <family val="2"/>
      </rPr>
      <t>1</t>
    </r>
  </si>
  <si>
    <r>
      <t>Total Debt Securities</t>
    </r>
    <r>
      <rPr>
        <b/>
        <vertAlign val="superscript"/>
        <sz val="8"/>
        <color indexed="12"/>
        <rFont val="Tahoma"/>
        <family val="2"/>
      </rPr>
      <t>2</t>
    </r>
  </si>
  <si>
    <t>1/  Includes investment fund shares. The currency of denomination of equity and investment fund</t>
  </si>
  <si>
    <t>shares is generally the domestic currency of the economy in which the issuer is resident. However,</t>
  </si>
  <si>
    <t>when equity is issued in a currency other than the domestic currency, then that currency is the</t>
  </si>
  <si>
    <t>currency  of denomination.</t>
  </si>
  <si>
    <t>2/  Based on original maturity. Long-term is greater than one year, and short-term is one year or less.</t>
  </si>
  <si>
    <t>2/  Nonprofit Institutions Serving Households (NPISHs) may be combined with households.</t>
  </si>
  <si>
    <r>
      <t>Central Bank(CB)</t>
    </r>
    <r>
      <rPr>
        <b/>
        <vertAlign val="superscript"/>
        <sz val="8"/>
        <color indexed="12"/>
        <rFont val="Tahoma"/>
        <family val="2"/>
      </rPr>
      <t>2</t>
    </r>
  </si>
  <si>
    <t>1/  Includes investment fund shares.</t>
  </si>
  <si>
    <t>3/  Nonprofit Institutions Serving Households (NPISHs) may be combined with households.</t>
  </si>
  <si>
    <r>
      <t>NPISHs</t>
    </r>
    <r>
      <rPr>
        <b/>
        <vertAlign val="superscript"/>
        <sz val="8"/>
        <color indexed="12"/>
        <rFont val="Tahoma"/>
        <family val="2"/>
      </rPr>
      <t>3</t>
    </r>
  </si>
  <si>
    <r>
      <t>Central Bank(CB)</t>
    </r>
    <r>
      <rPr>
        <b/>
        <vertAlign val="superscript"/>
        <sz val="8"/>
        <color indexed="12"/>
        <rFont val="Tahoma"/>
        <family val="2"/>
      </rPr>
      <t>1</t>
    </r>
  </si>
  <si>
    <r>
      <t>NPISHs</t>
    </r>
    <r>
      <rPr>
        <b/>
        <vertAlign val="superscript"/>
        <sz val="8"/>
        <color indexed="12"/>
        <rFont val="Tahoma"/>
        <family val="2"/>
      </rPr>
      <t>2</t>
    </r>
  </si>
  <si>
    <t>2/Nonprofit Institutions Serving Households (NPISHs) may be combined with households.</t>
  </si>
  <si>
    <t>Note: Data are reported by the economy of issuer.</t>
  </si>
  <si>
    <t>TOTAL</t>
  </si>
  <si>
    <r>
      <t>EQUITY SECURITIES</t>
    </r>
    <r>
      <rPr>
        <b/>
        <vertAlign val="superscript"/>
        <sz val="8"/>
        <color indexed="12"/>
        <rFont val="Tahoma"/>
        <family val="2"/>
      </rPr>
      <t>1</t>
    </r>
  </si>
  <si>
    <r>
      <t>Equiity Securities</t>
    </r>
    <r>
      <rPr>
        <b/>
        <vertAlign val="superscript"/>
        <sz val="8"/>
        <color indexed="12"/>
        <rFont val="Tahoma"/>
        <family val="2"/>
      </rPr>
      <t>1</t>
    </r>
  </si>
  <si>
    <t>Indicator</t>
  </si>
  <si>
    <t>Sector</t>
  </si>
  <si>
    <t>Partner Sector</t>
  </si>
  <si>
    <t>Of Which Currency</t>
  </si>
  <si>
    <t>Cross-check Total value of investment</t>
  </si>
  <si>
    <t>.J</t>
  </si>
  <si>
    <t>Maturity</t>
  </si>
  <si>
    <t>.8BA000.A</t>
  </si>
  <si>
    <t>.8BB000.A</t>
  </si>
  <si>
    <t>.8B9999.A</t>
  </si>
  <si>
    <t>.A.</t>
  </si>
  <si>
    <t>.L.</t>
  </si>
  <si>
    <t>.S.</t>
  </si>
  <si>
    <t>P.A</t>
  </si>
  <si>
    <t>Q.A</t>
  </si>
  <si>
    <t>R.A</t>
  </si>
  <si>
    <t>S.A</t>
  </si>
  <si>
    <t>T.A</t>
  </si>
  <si>
    <t>U.A</t>
  </si>
  <si>
    <t>.R</t>
  </si>
  <si>
    <t>.H</t>
  </si>
  <si>
    <t>.S</t>
  </si>
  <si>
    <t>.8BA000.L</t>
  </si>
  <si>
    <t>.8BB000.L</t>
  </si>
  <si>
    <t>.8B9999.L</t>
  </si>
  <si>
    <t>.8BA00N.A</t>
  </si>
  <si>
    <t>.8BB00N.A</t>
  </si>
  <si>
    <t>.8B999N.A</t>
  </si>
  <si>
    <t xml:space="preserve">Reference Date: </t>
  </si>
  <si>
    <t>.512</t>
  </si>
  <si>
    <t>.914</t>
  </si>
  <si>
    <t>.612</t>
  </si>
  <si>
    <t>.859</t>
  </si>
  <si>
    <t>.171</t>
  </si>
  <si>
    <t>.614</t>
  </si>
  <si>
    <t>.312</t>
  </si>
  <si>
    <t>.311</t>
  </si>
  <si>
    <t>.213</t>
  </si>
  <si>
    <t>.911</t>
  </si>
  <si>
    <t>.314</t>
  </si>
  <si>
    <t>.193</t>
  </si>
  <si>
    <t>.122</t>
  </si>
  <si>
    <t>.912</t>
  </si>
  <si>
    <t>.313</t>
  </si>
  <si>
    <t>.419</t>
  </si>
  <si>
    <t>.513</t>
  </si>
  <si>
    <t>.316</t>
  </si>
  <si>
    <t>.913</t>
  </si>
  <si>
    <t>.124</t>
  </si>
  <si>
    <t>.339</t>
  </si>
  <si>
    <t>.638</t>
  </si>
  <si>
    <t>.319</t>
  </si>
  <si>
    <t>.514</t>
  </si>
  <si>
    <t>.218</t>
  </si>
  <si>
    <t>.357</t>
  </si>
  <si>
    <t>.963</t>
  </si>
  <si>
    <t>.616</t>
  </si>
  <si>
    <t>.223</t>
  </si>
  <si>
    <t>.585</t>
  </si>
  <si>
    <t>.516</t>
  </si>
  <si>
    <t>.918</t>
  </si>
  <si>
    <t>.748</t>
  </si>
  <si>
    <t>.618</t>
  </si>
  <si>
    <t>.522</t>
  </si>
  <si>
    <t>.622</t>
  </si>
  <si>
    <t>.156</t>
  </si>
  <si>
    <t>.624</t>
  </si>
  <si>
    <t>.377</t>
  </si>
  <si>
    <t>.626</t>
  </si>
  <si>
    <t>.628</t>
  </si>
  <si>
    <t>.228</t>
  </si>
  <si>
    <t>.924</t>
  </si>
  <si>
    <t>.814</t>
  </si>
  <si>
    <t>.865</t>
  </si>
  <si>
    <t>.233</t>
  </si>
  <si>
    <t>.632</t>
  </si>
  <si>
    <t>.636</t>
  </si>
  <si>
    <t>.634</t>
  </si>
  <si>
    <t>.815</t>
  </si>
  <si>
    <t>.238</t>
  </si>
  <si>
    <t>.662</t>
  </si>
  <si>
    <t>.960</t>
  </si>
  <si>
    <t>.928</t>
  </si>
  <si>
    <t>.354</t>
  </si>
  <si>
    <t>.423</t>
  </si>
  <si>
    <t>.935</t>
  </si>
  <si>
    <t>.128</t>
  </si>
  <si>
    <t>.611</t>
  </si>
  <si>
    <t>.321</t>
  </si>
  <si>
    <t>.243</t>
  </si>
  <si>
    <t>.248</t>
  </si>
  <si>
    <t>.469</t>
  </si>
  <si>
    <t>.253</t>
  </si>
  <si>
    <t>.642</t>
  </si>
  <si>
    <t>.643</t>
  </si>
  <si>
    <t>.939</t>
  </si>
  <si>
    <t>.644</t>
  </si>
  <si>
    <t>.323</t>
  </si>
  <si>
    <t>.816</t>
  </si>
  <si>
    <t>.819</t>
  </si>
  <si>
    <t>.172</t>
  </si>
  <si>
    <t>.132</t>
  </si>
  <si>
    <t>.333</t>
  </si>
  <si>
    <t>.887</t>
  </si>
  <si>
    <t>.876</t>
  </si>
  <si>
    <t>.646</t>
  </si>
  <si>
    <t>.648</t>
  </si>
  <si>
    <t>.915</t>
  </si>
  <si>
    <t>.134</t>
  </si>
  <si>
    <t>.652</t>
  </si>
  <si>
    <t>.823</t>
  </si>
  <si>
    <t>.174</t>
  </si>
  <si>
    <t>.326</t>
  </si>
  <si>
    <t>.328</t>
  </si>
  <si>
    <t>.329</t>
  </si>
  <si>
    <t>.829</t>
  </si>
  <si>
    <t>.258</t>
  </si>
  <si>
    <t>.113</t>
  </si>
  <si>
    <t>.656</t>
  </si>
  <si>
    <t>.654</t>
  </si>
  <si>
    <t>.336</t>
  </si>
  <si>
    <t>.263</t>
  </si>
  <si>
    <t>.268</t>
  </si>
  <si>
    <t>.532</t>
  </si>
  <si>
    <t>.944</t>
  </si>
  <si>
    <t>.176</t>
  </si>
  <si>
    <t>.534</t>
  </si>
  <si>
    <t>.536</t>
  </si>
  <si>
    <t>.429</t>
  </si>
  <si>
    <t>.433</t>
  </si>
  <si>
    <t>.178</t>
  </si>
  <si>
    <t>.118</t>
  </si>
  <si>
    <t>.436</t>
  </si>
  <si>
    <t>.136</t>
  </si>
  <si>
    <t>.343</t>
  </si>
  <si>
    <t>.158</t>
  </si>
  <si>
    <t>.117</t>
  </si>
  <si>
    <t>.439</t>
  </si>
  <si>
    <t>.916</t>
  </si>
  <si>
    <t>.664</t>
  </si>
  <si>
    <t>.826</t>
  </si>
  <si>
    <t>.954</t>
  </si>
  <si>
    <t>.542</t>
  </si>
  <si>
    <t>.967</t>
  </si>
  <si>
    <t>.443</t>
  </si>
  <si>
    <t>.917</t>
  </si>
  <si>
    <t>.544</t>
  </si>
  <si>
    <t>.941</t>
  </si>
  <si>
    <t>.446</t>
  </si>
  <si>
    <t>.666</t>
  </si>
  <si>
    <t>.668</t>
  </si>
  <si>
    <t>.672</t>
  </si>
  <si>
    <t>.147</t>
  </si>
  <si>
    <t>.946</t>
  </si>
  <si>
    <t>.137</t>
  </si>
  <si>
    <t>.546</t>
  </si>
  <si>
    <t>.962</t>
  </si>
  <si>
    <t>.674</t>
  </si>
  <si>
    <t>.676</t>
  </si>
  <si>
    <t>.548</t>
  </si>
  <si>
    <t>.556</t>
  </si>
  <si>
    <t>.678</t>
  </si>
  <si>
    <t>.181</t>
  </si>
  <si>
    <t>.867</t>
  </si>
  <si>
    <t>.349</t>
  </si>
  <si>
    <t>.682</t>
  </si>
  <si>
    <t>.684</t>
  </si>
  <si>
    <t>.920</t>
  </si>
  <si>
    <t>.273</t>
  </si>
  <si>
    <t>.868</t>
  </si>
  <si>
    <t>.921</t>
  </si>
  <si>
    <t>.183</t>
  </si>
  <si>
    <t>.948</t>
  </si>
  <si>
    <t>.943</t>
  </si>
  <si>
    <t>.351</t>
  </si>
  <si>
    <t>.686</t>
  </si>
  <si>
    <t>.688</t>
  </si>
  <si>
    <t>.518</t>
  </si>
  <si>
    <t>.728</t>
  </si>
  <si>
    <t>.836</t>
  </si>
  <si>
    <t>.558</t>
  </si>
  <si>
    <t>.138</t>
  </si>
  <si>
    <t>.839</t>
  </si>
  <si>
    <t>.196</t>
  </si>
  <si>
    <t>.278</t>
  </si>
  <si>
    <t>.692</t>
  </si>
  <si>
    <t>.694</t>
  </si>
  <si>
    <t>.851</t>
  </si>
  <si>
    <t>.849</t>
  </si>
  <si>
    <t>.142</t>
  </si>
  <si>
    <t>.449</t>
  </si>
  <si>
    <t>.564</t>
  </si>
  <si>
    <t>.565</t>
  </si>
  <si>
    <t>.283</t>
  </si>
  <si>
    <t>.853</t>
  </si>
  <si>
    <t>.288</t>
  </si>
  <si>
    <t>.293</t>
  </si>
  <si>
    <t>.566</t>
  </si>
  <si>
    <t>.863</t>
  </si>
  <si>
    <t>.964</t>
  </si>
  <si>
    <t>.182</t>
  </si>
  <si>
    <t>.359</t>
  </si>
  <si>
    <t>.453</t>
  </si>
  <si>
    <t>.696</t>
  </si>
  <si>
    <t>.968</t>
  </si>
  <si>
    <t>.922</t>
  </si>
  <si>
    <t>.714</t>
  </si>
  <si>
    <t>.856</t>
  </si>
  <si>
    <t>.361</t>
  </si>
  <si>
    <t>.362</t>
  </si>
  <si>
    <t>.363</t>
  </si>
  <si>
    <t>.364</t>
  </si>
  <si>
    <t>.862</t>
  </si>
  <si>
    <t>.135</t>
  </si>
  <si>
    <t>.716</t>
  </si>
  <si>
    <t>.456</t>
  </si>
  <si>
    <t>.722</t>
  </si>
  <si>
    <t>.942</t>
  </si>
  <si>
    <t>.718</t>
  </si>
  <si>
    <t>.724</t>
  </si>
  <si>
    <t>.576</t>
  </si>
  <si>
    <t>.352</t>
  </si>
  <si>
    <t>.936</t>
  </si>
  <si>
    <t>.961</t>
  </si>
  <si>
    <t>.813</t>
  </si>
  <si>
    <t>.726</t>
  </si>
  <si>
    <t>.199</t>
  </si>
  <si>
    <t>.733</t>
  </si>
  <si>
    <t>.184</t>
  </si>
  <si>
    <t>.524</t>
  </si>
  <si>
    <t>.732</t>
  </si>
  <si>
    <t>.366</t>
  </si>
  <si>
    <t>.734</t>
  </si>
  <si>
    <t>.144</t>
  </si>
  <si>
    <t>.146</t>
  </si>
  <si>
    <t>.463</t>
  </si>
  <si>
    <t>.528</t>
  </si>
  <si>
    <t>.923</t>
  </si>
  <si>
    <t>.738</t>
  </si>
  <si>
    <t>.578</t>
  </si>
  <si>
    <t>.742</t>
  </si>
  <si>
    <t>.818</t>
  </si>
  <si>
    <t>.866</t>
  </si>
  <si>
    <t>.369</t>
  </si>
  <si>
    <t>.744</t>
  </si>
  <si>
    <t>.186</t>
  </si>
  <si>
    <t>.537</t>
  </si>
  <si>
    <t>.381</t>
  </si>
  <si>
    <t>.869</t>
  </si>
  <si>
    <t>.746</t>
  </si>
  <si>
    <t>.926</t>
  </si>
  <si>
    <t>.466</t>
  </si>
  <si>
    <t>.112</t>
  </si>
  <si>
    <t>.111</t>
  </si>
  <si>
    <t>.298</t>
  </si>
  <si>
    <t>.927</t>
  </si>
  <si>
    <t>.846</t>
  </si>
  <si>
    <t>.187</t>
  </si>
  <si>
    <t>.299</t>
  </si>
  <si>
    <t>.582</t>
  </si>
  <si>
    <t>.371</t>
  </si>
  <si>
    <t>.373</t>
  </si>
  <si>
    <t>.857</t>
  </si>
  <si>
    <t>.487</t>
  </si>
  <si>
    <t>.793</t>
  </si>
  <si>
    <t>.474</t>
  </si>
  <si>
    <t>.754</t>
  </si>
  <si>
    <t>.698</t>
  </si>
  <si>
    <t>.983</t>
  </si>
  <si>
    <t>.091</t>
  </si>
  <si>
    <t>.001</t>
  </si>
  <si>
    <t>IMPORTANT! The data in this table must be reported with the negative sign.</t>
  </si>
  <si>
    <t>Unit</t>
  </si>
  <si>
    <t>Thousand</t>
  </si>
  <si>
    <t>Million</t>
  </si>
  <si>
    <t>Billion</t>
  </si>
  <si>
    <t>Trillion</t>
  </si>
  <si>
    <t>Euros</t>
  </si>
  <si>
    <t>377PI6_2021S2</t>
  </si>
  <si>
    <t>ReportFormControl</t>
  </si>
  <si>
    <t>Calculated total value of investment</t>
  </si>
  <si>
    <t>Cross-check Total value of investment (SUM(21:263)-264)</t>
  </si>
  <si>
    <t>Cross-checks Total Value of Investment (SUM(21:263)-264)</t>
  </si>
  <si>
    <t xml:space="preserve">Table 2: CPIS: Portfolio Investment Assets by Currency of Denomination of the Securities Held: Encouraged </t>
  </si>
  <si>
    <t>Table 3: CPIS: Total Portfolio Investment Assets by Sector of Resident Holder: Encouraged</t>
  </si>
  <si>
    <t>Table 3.1: CPIS: Total Portfolio Investment Assets (Equity Securities) by Sector of Resident Holder: Encouraged</t>
  </si>
  <si>
    <t>Table 3.2: CPIS: Total Portfolio Investment Assets (Total Debt Securities) by Sector of Resident Holder: Encouraged</t>
  </si>
  <si>
    <t>Table 4: CPIS: Reported Portfolio Investment Liabilities by Economy of Nonresident Holder: Encouraged</t>
  </si>
  <si>
    <r>
      <t>Table 7: Portfolio Investment Assets, Short or Negative Positions: Encouraged</t>
    </r>
    <r>
      <rPr>
        <b/>
        <vertAlign val="superscript"/>
        <sz val="12"/>
        <color indexed="12"/>
        <rFont val="Tahoma"/>
        <family val="2"/>
      </rPr>
      <t>1</t>
    </r>
  </si>
  <si>
    <t>NFCs, Households, and NPISHs *</t>
  </si>
  <si>
    <t>Economy and Sector 
of Nonresident Issuer</t>
  </si>
  <si>
    <t>* NFCs= Nonfinancial Corporations, NPISHs= Non-profit Institutions Serving Households</t>
  </si>
  <si>
    <t>International Organizations (Total only)</t>
  </si>
  <si>
    <t>Not Specified (including Confidential)</t>
  </si>
  <si>
    <r>
      <t xml:space="preserve">Residual Disclosure </t>
    </r>
    <r>
      <rPr>
        <sz val="8"/>
        <color indexed="12"/>
        <rFont val="Tahoma"/>
        <family val="2"/>
      </rPr>
      <t>(Confidential value may be deducted through reported data)</t>
    </r>
  </si>
  <si>
    <r>
      <t>Residual Disclosure</t>
    </r>
    <r>
      <rPr>
        <sz val="8"/>
        <color indexed="12"/>
        <rFont val="Tahoma"/>
        <family val="2"/>
      </rPr>
      <t xml:space="preserve"> (Confidential value may be deducted through reported data)</t>
    </r>
  </si>
  <si>
    <t>DEBT SECURITIES</t>
  </si>
  <si>
    <t>TOTAL ASSETS</t>
  </si>
  <si>
    <t>TOTAL LIABILITIES</t>
  </si>
  <si>
    <t>Table 5: CPIS: Total Portfolio Investment Assets by Sector of Nonresident Issuer: Encouraged</t>
  </si>
  <si>
    <t>Table 5.1: CPIS: Portfolio Investment Assets (Total Equity Securities) by Sector of Nonresident Issuer: Encouraged</t>
  </si>
  <si>
    <t>Table 5.2: CPIS: Portfolio Investment Assets (Total Debt Securities) by Sector of Nonresident Issuer: Encouraged</t>
  </si>
  <si>
    <t>Table 5.2.1: CPIS: Portfolio Investment Assets (Debt Securities, Long-Term) by Sector of Nonresident Issuer: Encouraged</t>
  </si>
  <si>
    <t>Table 5.2.2: CPIS: Portfolio Investment Assets (Debt-Securities, Short-Term) by Sector of Nonresident Issuer: Encouraged</t>
  </si>
  <si>
    <t>Financial Corporations</t>
  </si>
  <si>
    <t xml:space="preserve">          Deposit Taking Corporations</t>
  </si>
  <si>
    <t xml:space="preserve">          Other Financial Corporations</t>
  </si>
  <si>
    <t>.K</t>
  </si>
  <si>
    <t>.B</t>
  </si>
  <si>
    <t>China, P.R.: Macao</t>
  </si>
  <si>
    <r>
      <t>Table 6: CPIS: Portfolio Investment Assets (Total Holdings) by Sector of Resident Holder, and Economy and Sector of Nonresident Issuer for Specified Economies:</t>
    </r>
    <r>
      <rPr>
        <b/>
        <vertAlign val="superscript"/>
        <sz val="12"/>
        <color rgb="FF0000CC"/>
        <rFont val="Tahoma"/>
        <family val="2"/>
      </rPr>
      <t>1</t>
    </r>
    <r>
      <rPr>
        <b/>
        <sz val="12"/>
        <color rgb="FF0000CC"/>
        <rFont val="Tahoma"/>
        <family val="2"/>
      </rPr>
      <t xml:space="preserve"> Encouraged</t>
    </r>
  </si>
  <si>
    <r>
      <t>Table 6.1: CPIS: Portfolio Investment Assets (Equity Securities) by Sector of Resident Holder, and Economy and Sector of Nonresident Issuer for Specified Economies:</t>
    </r>
    <r>
      <rPr>
        <b/>
        <vertAlign val="superscript"/>
        <sz val="12"/>
        <color rgb="FF0000CC"/>
        <rFont val="Tahoma"/>
        <family val="2"/>
      </rPr>
      <t>1</t>
    </r>
    <r>
      <rPr>
        <b/>
        <sz val="12"/>
        <color rgb="FF0000CC"/>
        <rFont val="Tahoma"/>
        <family val="2"/>
      </rPr>
      <t xml:space="preserve"> Encouraged</t>
    </r>
  </si>
  <si>
    <r>
      <t>Table 6.2: CPIS: Portfolio Investment Assets (Total Debt Securities) by Sector of Resident Holder, and Economy and Sector of Nonresident Issuer for Specified Economies:</t>
    </r>
    <r>
      <rPr>
        <b/>
        <vertAlign val="superscript"/>
        <sz val="12"/>
        <color rgb="FF0000CC"/>
        <rFont val="Tahoma"/>
        <family val="2"/>
      </rPr>
      <t>1</t>
    </r>
    <r>
      <rPr>
        <b/>
        <sz val="12"/>
        <color rgb="FF0000CC"/>
        <rFont val="Tahoma"/>
        <family val="2"/>
      </rPr>
      <t xml:space="preserve"> Encouraged</t>
    </r>
  </si>
  <si>
    <r>
      <t>Table 6.2.1: CPIS: Portfolio Investment Assets (Debt Securities, Long-Term) by Sector of Resident Holder, and Economy and Sector of Nonresident Issuer for Specified Economies:</t>
    </r>
    <r>
      <rPr>
        <b/>
        <vertAlign val="superscript"/>
        <sz val="12"/>
        <color rgb="FF0000CC"/>
        <rFont val="Tahoma"/>
        <family val="2"/>
      </rPr>
      <t xml:space="preserve">1 </t>
    </r>
    <r>
      <rPr>
        <b/>
        <sz val="12"/>
        <color rgb="FF0000CC"/>
        <rFont val="Tahoma"/>
        <family val="2"/>
      </rPr>
      <t>Encouraged</t>
    </r>
  </si>
  <si>
    <r>
      <t>Table 6.2.2: CPIS: Portfolio Investment Assets (Debt Securities, Short-Term) by Sector of Resident Holder, and Economy and Sector of Nonresident Issuer for Specified Economies:</t>
    </r>
    <r>
      <rPr>
        <b/>
        <vertAlign val="superscript"/>
        <sz val="12"/>
        <color rgb="FF0000CC"/>
        <rFont val="Tahoma"/>
        <family val="2"/>
      </rPr>
      <t xml:space="preserve">1 </t>
    </r>
    <r>
      <rPr>
        <b/>
        <sz val="12"/>
        <color rgb="FF0000CC"/>
        <rFont val="Tahoma"/>
        <family val="2"/>
      </rPr>
      <t>Encouraged</t>
    </r>
  </si>
  <si>
    <t>Economy of 
Nonresident Issuer</t>
  </si>
  <si>
    <t>Economy of nonresident issuer</t>
  </si>
  <si>
    <t>Currency of denomination of the Securities Held</t>
  </si>
  <si>
    <t>Economy of Nonresident Holder</t>
  </si>
  <si>
    <t>Economy of Nonresident Issuer</t>
  </si>
  <si>
    <t>_X</t>
  </si>
  <si>
    <t>Data Reported by Holder</t>
  </si>
  <si>
    <r>
      <t xml:space="preserve">Table 1: CPIS: Total Portfolio Investment Assets: Core </t>
    </r>
    <r>
      <rPr>
        <b/>
        <vertAlign val="superscript"/>
        <sz val="12"/>
        <color rgb="FF0000FF"/>
        <rFont val="Tahoma"/>
        <family val="2"/>
      </rPr>
      <t>1</t>
    </r>
  </si>
  <si>
    <t>Sector of Resident Holder (Data Reported by Holder)</t>
  </si>
  <si>
    <t xml:space="preserve"> Sector of Nonresident Issuer (Data reported by Holder)</t>
  </si>
  <si>
    <t xml:space="preserve"> Sector of Resident Holder (Data reported by Holder)</t>
  </si>
  <si>
    <t>Data Reported by Issuer</t>
  </si>
  <si>
    <t>.031</t>
  </si>
  <si>
    <t>Nonfinancial Corporations, Households, and NPISHs</t>
  </si>
  <si>
    <t>International Organizations</t>
  </si>
  <si>
    <t>iii.</t>
  </si>
  <si>
    <t>iv.</t>
  </si>
  <si>
    <t>The concepts and principles underlying the collection and compilation of positions on portfolio investment (equity and investment fund shares, and long- and short-term debt securities) in the CPIS are identified in:</t>
  </si>
  <si>
    <t>Please also see:</t>
  </si>
  <si>
    <t>The IMF’s Balance of Payments and International Investment Position Manual, sixth edition (BPM6)</t>
  </si>
  <si>
    <t>The Coordinated Portfolio Investment Survey Guide (second edition, 2002)</t>
  </si>
  <si>
    <t>The CPIS Frequently Asked Questions (FAQs)</t>
  </si>
  <si>
    <t>The collection methods for the survey, as well as other practical issues are outlined in:</t>
  </si>
  <si>
    <t>The core items include a breakdown of portfolio investment positions by instrument (equity and investment fund shares, and long- and short-term debt securities); and with the securities geographically allocated by the economy of residence of the issuer, by type of security.</t>
  </si>
  <si>
    <t>Core Items</t>
  </si>
  <si>
    <t>Encouraged Data (Assets)</t>
  </si>
  <si>
    <t>Encouraged Data (Liabilities)</t>
  </si>
  <si>
    <t>The CPIS also collects as an encouraged item, portfolio investment liabilities.</t>
  </si>
  <si>
    <t>The sheets with the geographical breakdown include a line for "Not specified (including Confidential)". This line refers to data that cannot be allocated for confidentiality reasons and holdings against unknown/unspecified counterparts.</t>
  </si>
  <si>
    <t>i) currency of denomination of the securities held; 
ii) a breakdown by the institutional sector of the resident holder; 
iii) a breakdown by the institutional sector of the nonresident issuer (of the security);
iv) a breakdown by institutional sector of the resident holder cross-classified by the institutional sector of the nonresident issuer for specified economies; and 
v) the separate reporting of short or negative positions.</t>
  </si>
  <si>
    <t>The report forms contain cross-checks for each instrument that has components, and are provided for consistency checks only, and will not be updated in our database.</t>
  </si>
  <si>
    <t>Table 3.2.1: CPIS: Portfolio Investment Assets (Debt Securities, Long-Term) by Sector of Resident Holder: Encouraged</t>
  </si>
  <si>
    <t>Table 3.2.2: CPIS: Portfolio Investment Assets (Debt-Securities, Short-Term) by Sector of Resident Holder: Encouraged</t>
  </si>
  <si>
    <t>.925</t>
  </si>
  <si>
    <t>.374</t>
  </si>
  <si>
    <t>XK</t>
  </si>
  <si>
    <t>Cabo Verde</t>
  </si>
  <si>
    <t>For questions regarding this survey, please send an email to cpis@imf.org.</t>
  </si>
  <si>
    <t>v1.0</t>
  </si>
  <si>
    <t>V4</t>
  </si>
  <si>
    <t>TL</t>
  </si>
  <si>
    <t>Domestic Currency</t>
  </si>
  <si>
    <t>Korea, Democratic People's Republic of (North Korea)</t>
  </si>
  <si>
    <t>Korea, Republic of (South Korea)</t>
  </si>
  <si>
    <r>
      <t>Equiity Securities</t>
    </r>
    <r>
      <rPr>
        <b/>
        <vertAlign val="superscript"/>
        <sz val="8"/>
        <color indexed="12"/>
        <rFont val="Tahoma"/>
        <family val="2"/>
      </rPr>
      <t>2</t>
    </r>
  </si>
  <si>
    <r>
      <t>Total Debt Securities</t>
    </r>
    <r>
      <rPr>
        <b/>
        <vertAlign val="superscript"/>
        <sz val="8"/>
        <color indexed="12"/>
        <rFont val="Tahoma"/>
        <family val="2"/>
      </rPr>
      <t>3</t>
    </r>
  </si>
  <si>
    <t>The preferred reporting unit is Million.</t>
  </si>
  <si>
    <t xml:space="preserve">The reporting currency is either Domestic currency, Euros or USD. </t>
  </si>
  <si>
    <t>For new data, the totals are the sum of related components. 
For revised data, there are no aggregation formulas. These totals are provided as they exist in our database.</t>
  </si>
  <si>
    <t>Chinese Renminbi</t>
  </si>
  <si>
    <t>Australian Dollar</t>
  </si>
  <si>
    <t>Canadian Dollar</t>
  </si>
  <si>
    <t>Cross-checks Total Value of Investment (SUM(21:29) - 30)</t>
  </si>
  <si>
    <t>V.A</t>
  </si>
  <si>
    <t>W.A</t>
  </si>
  <si>
    <t>X.A</t>
  </si>
  <si>
    <t>3/ May include non-zero values for one or more of the listed currencies if reporting systems at the time</t>
  </si>
  <si>
    <t>of collection could not separately identify the currency detail.</t>
  </si>
  <si>
    <r>
      <t>Other</t>
    </r>
    <r>
      <rPr>
        <vertAlign val="superscript"/>
        <sz val="8"/>
        <color indexed="8"/>
        <rFont val="Tahoma"/>
        <family val="2"/>
      </rPr>
      <t>3</t>
    </r>
  </si>
  <si>
    <t xml:space="preserve">North Macedonia, Republic of </t>
  </si>
  <si>
    <r>
      <t xml:space="preserve">Cross-Check: Calculated Total 
</t>
    </r>
    <r>
      <rPr>
        <sz val="8"/>
        <color indexed="12"/>
        <rFont val="Tahoma"/>
        <family val="2"/>
      </rPr>
      <t>= (I + J)-H</t>
    </r>
  </si>
  <si>
    <r>
      <t xml:space="preserve">Cross-Check: Calculated Total Debt Securities 
</t>
    </r>
    <r>
      <rPr>
        <sz val="8"/>
        <color indexed="12"/>
        <rFont val="Tahoma"/>
        <family val="2"/>
      </rPr>
      <t>=( K + L)-J</t>
    </r>
  </si>
  <si>
    <r>
      <t xml:space="preserve">Cross-check: Total Holdings </t>
    </r>
    <r>
      <rPr>
        <sz val="8"/>
        <color indexed="12"/>
        <rFont val="Tahoma"/>
        <family val="2"/>
      </rPr>
      <t>=(I+J+K+O+P)-H</t>
    </r>
  </si>
  <si>
    <r>
      <t xml:space="preserve">Cross-check: Calculated OFCs
</t>
    </r>
    <r>
      <rPr>
        <sz val="8"/>
        <color indexed="12"/>
        <rFont val="Tahoma"/>
        <family val="2"/>
      </rPr>
      <t>=(L+M+N)-K</t>
    </r>
  </si>
  <si>
    <r>
      <t xml:space="preserve">Cross-check: Calculated NFCs, Households and NPISHs </t>
    </r>
    <r>
      <rPr>
        <sz val="8"/>
        <color indexed="12"/>
        <rFont val="Tahoma"/>
        <family val="2"/>
      </rPr>
      <t>(Q+R+S)-P</t>
    </r>
  </si>
  <si>
    <r>
      <t xml:space="preserve">Cross-Check: Calculated Total 
</t>
    </r>
    <r>
      <rPr>
        <sz val="8"/>
        <color indexed="12"/>
        <rFont val="Tahoma"/>
        <family val="2"/>
      </rPr>
      <t>= (I + J)</t>
    </r>
    <r>
      <rPr>
        <b/>
        <sz val="8"/>
        <color indexed="12"/>
        <rFont val="Tahoma"/>
        <family val="2"/>
      </rPr>
      <t>-</t>
    </r>
    <r>
      <rPr>
        <sz val="8"/>
        <color rgb="FF0000FF"/>
        <rFont val="Tahoma"/>
        <family val="2"/>
      </rPr>
      <t>H</t>
    </r>
  </si>
  <si>
    <r>
      <t>Cross-Check: Calculated Total Debt Securities 
=</t>
    </r>
    <r>
      <rPr>
        <sz val="8"/>
        <color indexed="12"/>
        <rFont val="Tahoma"/>
        <family val="2"/>
      </rPr>
      <t>(K + L)-J</t>
    </r>
  </si>
  <si>
    <r>
      <t xml:space="preserve">Cross-check: Calculated Total Holdings </t>
    </r>
    <r>
      <rPr>
        <sz val="8"/>
        <color indexed="12"/>
        <rFont val="Tahoma"/>
        <family val="2"/>
      </rPr>
      <t>=(I+J+K+O+P)-H</t>
    </r>
  </si>
  <si>
    <r>
      <t>Cross-check:  Calculated OFCs</t>
    </r>
    <r>
      <rPr>
        <sz val="8"/>
        <color indexed="12"/>
        <rFont val="Tahoma"/>
        <family val="2"/>
      </rPr>
      <t>=(L+M+N)-K</t>
    </r>
  </si>
  <si>
    <r>
      <t xml:space="preserve">Cross-check: Calculated NFCs, Households and NPISHs </t>
    </r>
    <r>
      <rPr>
        <sz val="8"/>
        <color indexed="12"/>
        <rFont val="Tahoma"/>
        <family val="2"/>
      </rPr>
      <t>=(Q+R+S)-P</t>
    </r>
  </si>
  <si>
    <r>
      <t xml:space="preserve">Cross-check: Calculated OFCs
</t>
    </r>
    <r>
      <rPr>
        <sz val="8"/>
        <color indexed="12"/>
        <rFont val="Tahoma"/>
        <family val="2"/>
      </rPr>
      <t>=(L+M+N)</t>
    </r>
    <r>
      <rPr>
        <b/>
        <sz val="8"/>
        <color indexed="12"/>
        <rFont val="Tahoma"/>
        <family val="2"/>
      </rPr>
      <t>-</t>
    </r>
    <r>
      <rPr>
        <sz val="8"/>
        <color rgb="FF0000FF"/>
        <rFont val="Tahoma"/>
        <family val="2"/>
      </rPr>
      <t>K</t>
    </r>
  </si>
  <si>
    <r>
      <t xml:space="preserve">Cross-Check: Calculated Total 
</t>
    </r>
    <r>
      <rPr>
        <sz val="8"/>
        <color indexed="12"/>
        <rFont val="Tahoma"/>
        <family val="2"/>
      </rPr>
      <t>=(I + J)-H</t>
    </r>
  </si>
  <si>
    <r>
      <t xml:space="preserve">Cross-Check: Calculated Total Debt Securities 
</t>
    </r>
    <r>
      <rPr>
        <sz val="8"/>
        <color indexed="12"/>
        <rFont val="Tahoma"/>
        <family val="2"/>
      </rPr>
      <t>= (K + L)-J</t>
    </r>
  </si>
  <si>
    <r>
      <t xml:space="preserve">Cross-Check: Calculated Total Debt Securities 
</t>
    </r>
    <r>
      <rPr>
        <sz val="8"/>
        <color indexed="12"/>
        <rFont val="Tahoma"/>
        <family val="2"/>
      </rPr>
      <t xml:space="preserve"> =(K + L)</t>
    </r>
    <r>
      <rPr>
        <b/>
        <sz val="8"/>
        <color indexed="12"/>
        <rFont val="Tahoma"/>
        <family val="2"/>
      </rPr>
      <t>-</t>
    </r>
    <r>
      <rPr>
        <sz val="8"/>
        <color rgb="FF0000FF"/>
        <rFont val="Tahoma"/>
        <family val="2"/>
      </rPr>
      <t>J</t>
    </r>
  </si>
  <si>
    <r>
      <t>Cross-check: Calculated NFCs, Households and NPISHs =</t>
    </r>
    <r>
      <rPr>
        <sz val="8"/>
        <color indexed="12"/>
        <rFont val="Tahoma"/>
        <family val="2"/>
      </rPr>
      <t>(Q+R+S)-P</t>
    </r>
  </si>
  <si>
    <r>
      <t>Cross-check: Calculated NFCs, Households and NPISHs =</t>
    </r>
    <r>
      <rPr>
        <sz val="8"/>
        <color indexed="12"/>
        <rFont val="Tahoma"/>
        <family val="2"/>
      </rPr>
      <t>(P=Q+R+S)</t>
    </r>
  </si>
  <si>
    <r>
      <t xml:space="preserve">Cross-check: Calculated OFCs
</t>
    </r>
    <r>
      <rPr>
        <sz val="8"/>
        <color indexed="12"/>
        <rFont val="Tahoma"/>
        <family val="2"/>
      </rPr>
      <t>=(K=L+M+N)</t>
    </r>
  </si>
  <si>
    <r>
      <t xml:space="preserve">Cross-check: Equity Securities </t>
    </r>
    <r>
      <rPr>
        <sz val="8"/>
        <color indexed="12"/>
        <rFont val="Tahoma"/>
        <family val="2"/>
      </rPr>
      <t>=(I+J+K+O+P)-H</t>
    </r>
  </si>
  <si>
    <r>
      <t xml:space="preserve">Cross-check: Debt Securities </t>
    </r>
    <r>
      <rPr>
        <sz val="8"/>
        <color indexed="12"/>
        <rFont val="Tahoma"/>
        <family val="2"/>
      </rPr>
      <t>=(I+J+K+O+P)-H</t>
    </r>
  </si>
  <si>
    <r>
      <t xml:space="preserve">Cross-check: Calculated NFCs, Households and NPISHs </t>
    </r>
    <r>
      <rPr>
        <sz val="8"/>
        <color indexed="12"/>
        <rFont val="Tahoma"/>
        <family val="2"/>
      </rPr>
      <t>=(Q+R+S)</t>
    </r>
    <r>
      <rPr>
        <b/>
        <sz val="8"/>
        <color indexed="12"/>
        <rFont val="Tahoma"/>
        <family val="2"/>
      </rPr>
      <t>-</t>
    </r>
    <r>
      <rPr>
        <sz val="8"/>
        <color rgb="FF0000FF"/>
        <rFont val="Tahoma"/>
        <family val="2"/>
      </rPr>
      <t>P</t>
    </r>
  </si>
  <si>
    <r>
      <t xml:space="preserve">Cross-check: Debt Securities L-T </t>
    </r>
    <r>
      <rPr>
        <sz val="8"/>
        <color indexed="12"/>
        <rFont val="Tahoma"/>
        <family val="2"/>
      </rPr>
      <t>=(I+J+K+O+P)</t>
    </r>
    <r>
      <rPr>
        <b/>
        <sz val="8"/>
        <color indexed="12"/>
        <rFont val="Tahoma"/>
        <family val="2"/>
      </rPr>
      <t>-</t>
    </r>
    <r>
      <rPr>
        <sz val="8"/>
        <color rgb="FF0000FF"/>
        <rFont val="Tahoma"/>
        <family val="2"/>
      </rPr>
      <t>H</t>
    </r>
  </si>
  <si>
    <r>
      <t xml:space="preserve">Cross-check: Debt Securities S-T </t>
    </r>
    <r>
      <rPr>
        <sz val="8"/>
        <color indexed="12"/>
        <rFont val="Tahoma"/>
        <family val="2"/>
      </rPr>
      <t>=(I+J+K+O+P)</t>
    </r>
    <r>
      <rPr>
        <b/>
        <sz val="8"/>
        <color indexed="12"/>
        <rFont val="Tahoma"/>
        <family val="2"/>
      </rPr>
      <t>-</t>
    </r>
    <r>
      <rPr>
        <sz val="8"/>
        <color rgb="FF0000FF"/>
        <rFont val="Tahoma"/>
        <family val="2"/>
      </rPr>
      <t>H</t>
    </r>
  </si>
  <si>
    <t>Eswatini, Kingdom of</t>
  </si>
  <si>
    <t xml:space="preserve">Eswatini, Kingdom of </t>
  </si>
  <si>
    <t>377</t>
  </si>
  <si>
    <t>2021S2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</si>
</sst>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
  </numFmts>
  <fonts count="87" x14ac:knownFonts="1">
    <font>
      <sz val="10"/>
      <name val="Times New Roman"/>
      <family val="2"/>
    </font>
    <font>
      <sz val="10"/>
      <color theme="1"/>
      <name val="Arial"/>
      <family val="2"/>
    </font>
    <font>
      <u/>
      <sz val="10"/>
      <color indexed="12"/>
      <name val="Times New Roman"/>
      <family val="1"/>
    </font>
    <font>
      <sz val="8"/>
      <name val="Tahoma"/>
      <family val="2"/>
    </font>
    <font>
      <sz val="8"/>
      <color indexed="8"/>
      <name val="Tahoma"/>
      <family val="2"/>
    </font>
    <font>
      <b/>
      <sz val="10"/>
      <color indexed="8"/>
      <name val="Tahoma"/>
      <family val="2"/>
    </font>
    <font>
      <sz val="10"/>
      <color indexed="8"/>
      <name val="Tahoma"/>
      <family val="2"/>
    </font>
    <font>
      <b/>
      <sz val="11"/>
      <color indexed="12"/>
      <name val="Tahoma"/>
      <family val="2"/>
    </font>
    <font>
      <b/>
      <sz val="8"/>
      <color indexed="12"/>
      <name val="Tahoma"/>
      <family val="2"/>
    </font>
    <font>
      <b/>
      <sz val="10"/>
      <color indexed="12"/>
      <name val="Tahoma"/>
      <family val="2"/>
    </font>
    <font>
      <b/>
      <sz val="8"/>
      <name val="Tahoma"/>
      <family val="2"/>
    </font>
    <font>
      <sz val="10"/>
      <name val="Tahoma"/>
      <family val="2"/>
    </font>
    <font>
      <b/>
      <sz val="8"/>
      <color indexed="8"/>
      <name val="Tahoma"/>
      <family val="2"/>
    </font>
    <font>
      <b/>
      <sz val="10"/>
      <name val="Tahoma"/>
      <family val="2"/>
    </font>
    <font>
      <sz val="8"/>
      <color indexed="10"/>
      <name val="Tahoma"/>
      <family val="2"/>
    </font>
    <font>
      <sz val="8"/>
      <color indexed="12"/>
      <name val="Tahoma"/>
      <family val="2"/>
    </font>
    <font>
      <b/>
      <i/>
      <sz val="8"/>
      <color indexed="12"/>
      <name val="Tahoma"/>
      <family val="2"/>
    </font>
    <font>
      <sz val="10"/>
      <color indexed="12"/>
      <name val="Tahoma"/>
      <family val="2"/>
    </font>
    <font>
      <sz val="10"/>
      <color indexed="10"/>
      <name val="Tahoma"/>
      <family val="2"/>
    </font>
    <font>
      <sz val="8"/>
      <color indexed="50"/>
      <name val="Tahoma"/>
      <family val="2"/>
    </font>
    <font>
      <b/>
      <sz val="10"/>
      <color indexed="17"/>
      <name val="Tahoma"/>
      <family val="2"/>
    </font>
    <font>
      <b/>
      <sz val="8"/>
      <color indexed="17"/>
      <name val="Tahoma"/>
      <family val="2"/>
    </font>
    <font>
      <b/>
      <sz val="11"/>
      <name val="Tahoma"/>
      <family val="2"/>
    </font>
    <font>
      <b/>
      <sz val="12"/>
      <name val="Tahoma"/>
      <family val="2"/>
    </font>
    <font>
      <b/>
      <u/>
      <sz val="11"/>
      <name val="Tahoma"/>
      <family val="2"/>
    </font>
    <font>
      <sz val="11"/>
      <color indexed="8"/>
      <name val="Calibri"/>
      <family val="2"/>
    </font>
    <font>
      <sz val="11"/>
      <color indexed="9"/>
      <name val="Calibri"/>
      <family val="2"/>
    </font>
    <font>
      <b/>
      <sz val="11"/>
      <color indexed="9"/>
      <name val="Calibri"/>
      <family val="2"/>
    </font>
    <font>
      <b/>
      <sz val="11"/>
      <color indexed="8"/>
      <name val="Calibri"/>
      <family val="2"/>
    </font>
    <font>
      <b/>
      <sz val="12"/>
      <color indexed="8"/>
      <name val="Arial"/>
      <family val="2"/>
    </font>
    <font>
      <b/>
      <sz val="9"/>
      <color indexed="8"/>
      <name val="Arial"/>
      <family val="2"/>
    </font>
    <font>
      <b/>
      <vertAlign val="superscript"/>
      <sz val="8"/>
      <color indexed="12"/>
      <name val="Tahoma"/>
      <family val="2"/>
    </font>
    <font>
      <b/>
      <u/>
      <sz val="11"/>
      <color indexed="12"/>
      <name val="Tahoma"/>
      <family val="2"/>
    </font>
    <font>
      <sz val="11"/>
      <color theme="1"/>
      <name val="Calibri"/>
      <family val="2"/>
      <scheme val="minor"/>
    </font>
    <font>
      <sz val="11"/>
      <color rgb="FF9C0006"/>
      <name val="Calibri"/>
      <family val="2"/>
    </font>
    <font>
      <b/>
      <sz val="11"/>
      <color rgb="FFFA7D00"/>
      <name val="Calibri"/>
      <family val="2"/>
    </font>
    <font>
      <i/>
      <sz val="11"/>
      <color rgb="FF7F7F7F"/>
      <name val="Calibri"/>
      <family val="2"/>
    </font>
    <font>
      <sz val="11"/>
      <color rgb="FF006100"/>
      <name val="Calibri"/>
      <family val="2"/>
    </font>
    <font>
      <b/>
      <sz val="15"/>
      <color theme="3"/>
      <name val="Calibri"/>
      <family val="2"/>
    </font>
    <font>
      <b/>
      <sz val="13"/>
      <color theme="3"/>
      <name val="Calibri"/>
      <family val="2"/>
    </font>
    <font>
      <b/>
      <sz val="11"/>
      <color theme="3"/>
      <name val="Calibri"/>
      <family val="2"/>
    </font>
    <font>
      <sz val="11"/>
      <color rgb="FF3F3F76"/>
      <name val="Calibri"/>
      <family val="2"/>
    </font>
    <font>
      <sz val="11"/>
      <color rgb="FFFA7D00"/>
      <name val="Calibri"/>
      <family val="2"/>
    </font>
    <font>
      <sz val="11"/>
      <color rgb="FF9C6500"/>
      <name val="Calibri"/>
      <family val="2"/>
    </font>
    <font>
      <b/>
      <sz val="11"/>
      <color rgb="FF3F3F3F"/>
      <name val="Calibri"/>
      <family val="2"/>
    </font>
    <font>
      <b/>
      <sz val="18"/>
      <color theme="3"/>
      <name val="Cambria"/>
      <family val="2"/>
    </font>
    <font>
      <sz val="10"/>
      <color theme="1"/>
      <name val="Calibri"/>
      <family val="2"/>
      <scheme val="minor"/>
    </font>
    <font>
      <b/>
      <sz val="10"/>
      <color rgb="FF0000CC"/>
      <name val="Arial"/>
      <family val="2"/>
    </font>
    <font>
      <b/>
      <sz val="10"/>
      <color rgb="FF008000"/>
      <name val="Arial"/>
      <family val="2"/>
    </font>
    <font>
      <b/>
      <sz val="12"/>
      <color rgb="FF0000CC"/>
      <name val="Tahoma"/>
      <family val="2"/>
    </font>
    <font>
      <b/>
      <sz val="10"/>
      <color rgb="FF0000CC"/>
      <name val="Times New Roman"/>
      <family val="1"/>
    </font>
    <font>
      <sz val="8"/>
      <color rgb="FF0000CC"/>
      <name val="Arial"/>
      <family val="2"/>
    </font>
    <font>
      <b/>
      <sz val="8"/>
      <color rgb="FF0000CC"/>
      <name val="Arial"/>
      <family val="2"/>
    </font>
    <font>
      <sz val="10"/>
      <color rgb="FF0000CC"/>
      <name val="Times New Roman"/>
      <family val="1"/>
    </font>
    <font>
      <sz val="10"/>
      <color rgb="FFFF0000"/>
      <name val="Tahoma"/>
      <family val="2"/>
    </font>
    <font>
      <sz val="10"/>
      <color rgb="FF0000CC"/>
      <name val="Arial"/>
      <family val="2"/>
    </font>
    <font>
      <sz val="8"/>
      <color rgb="FF000000"/>
      <name val="Tahoma"/>
      <family val="2"/>
    </font>
    <font>
      <sz val="10"/>
      <color rgb="FFFF0000"/>
      <name val="Times New Roman"/>
      <family val="1"/>
    </font>
    <font>
      <b/>
      <sz val="12"/>
      <color rgb="FF0000CC"/>
      <name val="Times New Roman"/>
      <family val="1"/>
    </font>
    <font>
      <b/>
      <vertAlign val="superscript"/>
      <sz val="8"/>
      <color rgb="FF0000CC"/>
      <name val="Arial"/>
      <family val="2"/>
    </font>
    <font>
      <sz val="10"/>
      <color theme="0" tint="-0.24994659260841701"/>
      <name val="Tahoma"/>
      <family val="2"/>
    </font>
    <font>
      <b/>
      <sz val="18"/>
      <color theme="7" tint="-0.24994659260841701"/>
      <name val="Arial"/>
      <family val="2"/>
    </font>
    <font>
      <sz val="8"/>
      <color theme="1"/>
      <name val="Tahoma"/>
      <family val="2"/>
    </font>
    <font>
      <b/>
      <sz val="12"/>
      <color rgb="FF0000CC"/>
      <name val="Arial"/>
      <family val="2"/>
    </font>
    <font>
      <b/>
      <sz val="12"/>
      <color indexed="12"/>
      <name val="Tahoma"/>
      <family val="2"/>
    </font>
    <font>
      <b/>
      <vertAlign val="superscript"/>
      <sz val="12"/>
      <color indexed="12"/>
      <name val="Tahoma"/>
      <family val="2"/>
    </font>
    <font>
      <sz val="12"/>
      <color indexed="8"/>
      <name val="Tahoma"/>
      <family val="2"/>
    </font>
    <font>
      <b/>
      <sz val="12"/>
      <color indexed="8"/>
      <name val="Tahoma"/>
      <family val="2"/>
    </font>
    <font>
      <b/>
      <sz val="12"/>
      <color rgb="FF0000FF"/>
      <name val="Tahoma"/>
      <family val="2"/>
    </font>
    <font>
      <sz val="12"/>
      <name val="Times New Roman"/>
      <family val="1"/>
    </font>
    <font>
      <b/>
      <sz val="14"/>
      <color rgb="FF0000CC"/>
      <name val="Tahoma"/>
      <family val="2"/>
    </font>
    <font>
      <sz val="12"/>
      <color indexed="12"/>
      <name val="Tahoma"/>
      <family val="2"/>
    </font>
    <font>
      <sz val="12"/>
      <name val="Tahoma"/>
      <family val="2"/>
    </font>
    <font>
      <b/>
      <vertAlign val="superscript"/>
      <sz val="12"/>
      <color rgb="FF0000CC"/>
      <name val="Tahoma"/>
      <family val="2"/>
    </font>
    <font>
      <u/>
      <sz val="10"/>
      <name val="Tahoma"/>
      <family val="2"/>
    </font>
    <font>
      <b/>
      <sz val="10"/>
      <name val="Times New Roman"/>
      <family val="1"/>
    </font>
    <font>
      <b/>
      <sz val="10"/>
      <color rgb="FFFF0000"/>
      <name val="Tahoma"/>
      <family val="2"/>
    </font>
    <font>
      <b/>
      <i/>
      <sz val="8"/>
      <color rgb="FF0000CC"/>
      <name val="Arial"/>
      <family val="2"/>
    </font>
    <font>
      <b/>
      <i/>
      <sz val="8"/>
      <color indexed="12"/>
      <name val="Arial"/>
      <family val="2"/>
    </font>
    <font>
      <b/>
      <sz val="8"/>
      <color rgb="FF0000FF"/>
      <name val="Tahoma"/>
      <family val="2"/>
    </font>
    <font>
      <b/>
      <vertAlign val="superscript"/>
      <sz val="12"/>
      <color rgb="FF0000FF"/>
      <name val="Tahoma"/>
      <family val="2"/>
    </font>
    <font>
      <b/>
      <sz val="10"/>
      <color indexed="10"/>
      <name val="Tahoma"/>
      <family val="2"/>
    </font>
    <font>
      <b/>
      <sz val="8"/>
      <color rgb="FF0000CC"/>
      <name val="Times New Roman"/>
      <family val="1"/>
    </font>
    <font>
      <u/>
      <sz val="12"/>
      <color indexed="12"/>
      <name val="Times New Roman"/>
      <family val="1"/>
    </font>
    <font>
      <vertAlign val="superscript"/>
      <sz val="8"/>
      <color indexed="8"/>
      <name val="Tahoma"/>
      <family val="2"/>
    </font>
    <font>
      <sz val="8"/>
      <color rgb="FF0000FF"/>
      <name val="Tahoma"/>
      <family val="2"/>
    </font>
    <font>
      <sz val="10"/>
      <name val="Times New Roman"/>
      <family val="2"/>
    </font>
  </fonts>
  <fills count="46">
    <fill>
      <patternFill patternType="none"/>
    </fill>
    <fill>
      <patternFill patternType="gray125"/>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indexed="26"/>
        <bgColor indexed="64"/>
      </patternFill>
    </fill>
    <fill>
      <patternFill patternType="solid">
        <fgColor indexed="9"/>
        <bgColor indexed="64"/>
      </patternFill>
    </fill>
    <fill>
      <patternFill patternType="solid">
        <fgColor indexed="22"/>
        <bgColor indexed="64"/>
      </patternFill>
    </fill>
    <fill>
      <patternFill patternType="solid">
        <fgColor indexed="13"/>
        <bgColor indexed="64"/>
      </patternFill>
    </fill>
    <fill>
      <patternFill patternType="solid">
        <fgColor rgb="FFFF0000"/>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theme="7" tint="0.59996337778862885"/>
        <bgColor indexed="64"/>
      </patternFill>
    </fill>
    <fill>
      <patternFill patternType="solid">
        <fgColor theme="2" tint="-0.24994659260841701"/>
        <bgColor indexed="64"/>
      </patternFill>
    </fill>
    <fill>
      <patternFill patternType="solid">
        <fgColor rgb="FFC5BE97"/>
        <bgColor indexed="64"/>
      </patternFill>
    </fill>
    <fill>
      <patternFill patternType="solid">
        <fgColor indexed="31"/>
        <bgColor indexed="64"/>
      </patternFill>
    </fill>
    <fill>
      <patternFill patternType="solid">
        <fgColor indexed="27"/>
        <bgColor indexed="64"/>
      </patternFill>
    </fill>
    <fill>
      <patternFill patternType="solid">
        <fgColor rgb="FF99FFCC"/>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23703726310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indexed="22"/>
      </top>
      <bottom style="thin">
        <color indexed="22"/>
      </bottom>
      <diagonal/>
    </border>
    <border>
      <left style="thin">
        <color auto="1"/>
      </left>
      <right style="thin">
        <color auto="1"/>
      </right>
      <top/>
      <bottom style="thin">
        <color indexed="22"/>
      </bottom>
      <diagonal/>
    </border>
    <border>
      <left style="thin">
        <color auto="1"/>
      </left>
      <right/>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diagonal/>
    </border>
    <border>
      <left style="thin">
        <color auto="1"/>
      </left>
      <right style="thin">
        <color auto="1"/>
      </right>
      <top style="thin">
        <color indexed="22"/>
      </top>
      <bottom/>
      <diagonal/>
    </border>
    <border>
      <left/>
      <right style="medium">
        <color auto="1"/>
      </right>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double">
        <color auto="1"/>
      </left>
      <right/>
      <top style="double">
        <color auto="1"/>
      </top>
      <bottom/>
      <diagonal/>
    </border>
    <border>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style="thin">
        <color indexed="8"/>
      </top>
      <bottom/>
      <diagonal/>
    </border>
    <border>
      <left style="thin">
        <color auto="1"/>
      </left>
      <right/>
      <top style="thin">
        <color auto="1"/>
      </top>
      <bottom/>
      <diagonal/>
    </border>
    <border>
      <left style="thin">
        <color auto="1"/>
      </left>
      <right style="medium">
        <color auto="1"/>
      </right>
      <top/>
      <bottom/>
      <diagonal/>
    </border>
    <border>
      <left style="medium">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indexed="9"/>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auto="1"/>
      </left>
      <right/>
      <top/>
      <bottom/>
      <diagonal/>
    </border>
    <border>
      <left/>
      <right style="double">
        <color auto="1"/>
      </right>
      <top/>
      <bottom/>
      <diagonal/>
    </border>
    <border>
      <left/>
      <right/>
      <top style="double">
        <color auto="1"/>
      </top>
      <bottom/>
      <diagonal/>
    </border>
    <border>
      <left style="double">
        <color auto="1"/>
      </left>
      <right style="double">
        <color auto="1"/>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medium">
        <color auto="1"/>
      </top>
      <bottom/>
      <diagonal/>
    </border>
    <border>
      <left style="thin">
        <color auto="1"/>
      </left>
      <right/>
      <top style="medium">
        <color auto="1"/>
      </top>
      <bottom style="medium">
        <color auto="1"/>
      </bottom>
      <diagonal/>
    </border>
    <border>
      <left/>
      <right/>
      <top/>
      <bottom style="double">
        <color auto="1"/>
      </bottom>
      <diagonal/>
    </border>
    <border>
      <left/>
      <right style="double">
        <color auto="1"/>
      </right>
      <top/>
      <bottom style="double">
        <color auto="1"/>
      </bottom>
      <diagonal/>
    </border>
    <border>
      <left style="thin">
        <color auto="1"/>
      </left>
      <right/>
      <top style="thin">
        <color auto="1"/>
      </top>
      <bottom style="medium">
        <color auto="1"/>
      </bottom>
      <diagonal/>
    </border>
    <border>
      <left style="medium">
        <color auto="1"/>
      </left>
      <right style="medium">
        <color auto="1"/>
      </right>
      <top style="medium">
        <color auto="1"/>
      </top>
      <bottom style="medium">
        <color auto="1"/>
      </bottom>
      <diagonal/>
    </border>
    <border>
      <left style="thin">
        <color auto="1"/>
      </left>
      <right/>
      <top style="thin">
        <color indexed="22"/>
      </top>
      <bottom style="thin">
        <color indexed="22"/>
      </bottom>
      <diagonal/>
    </border>
    <border>
      <left/>
      <right/>
      <top style="thin">
        <color indexed="22"/>
      </top>
      <bottom style="thin">
        <color indexed="22"/>
      </bottom>
      <diagonal/>
    </border>
    <border>
      <left style="thin">
        <color auto="1"/>
      </left>
      <right style="thin">
        <color auto="1"/>
      </right>
      <top style="thin">
        <color auto="1"/>
      </top>
      <bottom style="thin">
        <color indexed="22"/>
      </bottom>
      <diagonal/>
    </border>
    <border>
      <left/>
      <right style="thin">
        <color auto="1"/>
      </right>
      <top style="thin">
        <color indexed="22"/>
      </top>
      <bottom style="thin">
        <color indexed="22"/>
      </bottom>
      <diagonal/>
    </border>
    <border>
      <left/>
      <right style="thin">
        <color auto="1"/>
      </right>
      <top style="thin">
        <color indexed="22"/>
      </top>
      <bottom/>
      <diagonal/>
    </border>
    <border>
      <left style="thin">
        <color auto="1"/>
      </left>
      <right/>
      <top style="thin">
        <color indexed="22"/>
      </top>
      <bottom/>
      <diagonal/>
    </border>
    <border>
      <left style="thin">
        <color auto="1"/>
      </left>
      <right/>
      <top/>
      <bottom style="thin">
        <color indexed="22"/>
      </bottom>
      <diagonal/>
    </border>
    <border>
      <left/>
      <right/>
      <top style="thin">
        <color indexed="22"/>
      </top>
      <bottom/>
      <diagonal/>
    </border>
    <border>
      <left style="thin">
        <color auto="1"/>
      </left>
      <right/>
      <top style="thin">
        <color auto="1"/>
      </top>
      <bottom style="thin">
        <color indexed="22"/>
      </bottom>
      <diagonal/>
    </border>
    <border>
      <left/>
      <right/>
      <top style="thin">
        <color auto="1"/>
      </top>
      <bottom style="thin">
        <color indexed="22"/>
      </bottom>
      <diagonal/>
    </border>
    <border>
      <left style="thin">
        <color auto="1"/>
      </left>
      <right style="double">
        <color auto="1"/>
      </right>
      <top/>
      <bottom style="thin">
        <color auto="1"/>
      </bottom>
      <diagonal/>
    </border>
    <border>
      <left/>
      <right/>
      <top/>
      <bottom style="thin">
        <color indexed="8"/>
      </bottom>
      <diagonal/>
    </border>
    <border>
      <left/>
      <right/>
      <top style="thin">
        <color auto="1"/>
      </top>
      <bottom style="thin">
        <color indexed="8"/>
      </bottom>
      <diagonal/>
    </border>
    <border>
      <left/>
      <right style="thin">
        <color auto="1"/>
      </right>
      <top/>
      <bottom style="thin">
        <color indexed="22"/>
      </bottom>
      <diagonal/>
    </border>
    <border>
      <left/>
      <right/>
      <top/>
      <bottom style="thin">
        <color indexed="22"/>
      </bottom>
      <diagonal/>
    </border>
    <border>
      <left style="medium">
        <color auto="1"/>
      </left>
      <right style="medium">
        <color auto="1"/>
      </right>
      <top style="medium">
        <color auto="1"/>
      </top>
      <bottom style="thin">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bottom style="medium">
        <color auto="1"/>
      </bottom>
      <diagonal/>
    </border>
    <border>
      <left style="medium">
        <color auto="1"/>
      </left>
      <right/>
      <top style="medium">
        <color auto="1"/>
      </top>
      <bottom style="medium">
        <color auto="1"/>
      </bottom>
      <diagonal/>
    </border>
    <border diagonalUp="1"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thin">
        <color auto="1"/>
      </bottom>
      <diagonal/>
    </border>
    <border>
      <left style="thin">
        <color auto="1"/>
      </left>
      <right style="double">
        <color auto="1"/>
      </right>
      <top style="double">
        <color auto="1"/>
      </top>
      <bottom/>
      <diagonal/>
    </border>
    <border>
      <left style="double">
        <color auto="1"/>
      </left>
      <right style="thin">
        <color auto="1"/>
      </right>
      <top style="double">
        <color auto="1"/>
      </top>
      <bottom/>
      <diagonal/>
    </border>
    <border>
      <left style="double">
        <color auto="1"/>
      </left>
      <right style="thin">
        <color auto="1"/>
      </right>
      <top/>
      <bottom style="thin">
        <color auto="1"/>
      </bottom>
      <diagonal/>
    </border>
    <border>
      <left style="medium">
        <color auto="1"/>
      </left>
      <right style="thin">
        <color auto="1"/>
      </right>
      <top style="thin">
        <color auto="1"/>
      </top>
      <bottom/>
      <diagonal/>
    </border>
  </borders>
  <cellStyleXfs count="51">
    <xf numFmtId="0" fontId="0" fillId="0" borderId="0">
      <alignment vertical="top"/>
    </xf>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19" borderId="0" applyNumberFormat="0" applyBorder="0" applyAlignment="0" applyProtection="0"/>
    <xf numFmtId="0" fontId="26" fillId="20"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34" fillId="26" borderId="0" applyNumberFormat="0" applyBorder="0" applyAlignment="0" applyProtection="0"/>
    <xf numFmtId="0" fontId="35" fillId="27" borderId="1" applyNumberFormat="0" applyAlignment="0" applyProtection="0"/>
    <xf numFmtId="0" fontId="27" fillId="28" borderId="2" applyNumberFormat="0" applyAlignment="0" applyProtection="0"/>
    <xf numFmtId="0" fontId="36" fillId="0" borderId="0" applyNumberFormat="0" applyFill="0" applyBorder="0" applyAlignment="0" applyProtection="0"/>
    <xf numFmtId="0" fontId="37" fillId="29" borderId="0" applyNumberFormat="0" applyBorder="0" applyAlignment="0" applyProtection="0"/>
    <xf numFmtId="0" fontId="38" fillId="0" borderId="3" applyNumberFormat="0" applyFill="0" applyAlignment="0" applyProtection="0"/>
    <xf numFmtId="0" fontId="39" fillId="0" borderId="4" applyNumberFormat="0" applyFill="0" applyAlignment="0" applyProtection="0"/>
    <xf numFmtId="0" fontId="40" fillId="0" borderId="5" applyNumberFormat="0" applyFill="0" applyAlignment="0" applyProtection="0"/>
    <xf numFmtId="0" fontId="40" fillId="0" borderId="0" applyNumberFormat="0" applyFill="0" applyBorder="0" applyAlignment="0" applyProtection="0"/>
    <xf numFmtId="0" fontId="2" fillId="0" borderId="0" applyNumberFormat="0" applyFill="0" applyBorder="0">
      <protection locked="0"/>
    </xf>
    <xf numFmtId="0" fontId="41" fillId="30" borderId="1" applyNumberFormat="0" applyAlignment="0" applyProtection="0"/>
    <xf numFmtId="0" fontId="42" fillId="0" borderId="6" applyNumberFormat="0" applyFill="0" applyAlignment="0" applyProtection="0"/>
    <xf numFmtId="0" fontId="43" fillId="31" borderId="0" applyNumberFormat="0" applyBorder="0" applyAlignment="0" applyProtection="0"/>
    <xf numFmtId="0" fontId="86" fillId="0" borderId="0">
      <alignment vertical="top"/>
    </xf>
    <xf numFmtId="0" fontId="86" fillId="0" borderId="0">
      <alignment vertical="top"/>
    </xf>
    <xf numFmtId="0" fontId="33" fillId="0" borderId="0"/>
    <xf numFmtId="0" fontId="86" fillId="0" borderId="0"/>
    <xf numFmtId="0" fontId="86" fillId="32" borderId="7" applyNumberFormat="0" applyFont="0" applyAlignment="0" applyProtection="0"/>
    <xf numFmtId="0" fontId="44" fillId="27" borderId="8" applyNumberFormat="0" applyAlignment="0" applyProtection="0"/>
    <xf numFmtId="0" fontId="45" fillId="0" borderId="0" applyNumberFormat="0" applyFill="0" applyBorder="0" applyAlignment="0" applyProtection="0"/>
    <xf numFmtId="0" fontId="28" fillId="0" borderId="9" applyNumberFormat="0" applyFill="0" applyAlignment="0" applyProtection="0"/>
  </cellStyleXfs>
  <cellXfs count="705">
    <xf numFmtId="0" fontId="0" fillId="0" borderId="0" xfId="0" applyAlignment="1"/>
    <xf numFmtId="0" fontId="4" fillId="0" borderId="0" xfId="0" applyFont="1" applyBorder="1" applyAlignment="1" applyProtection="1"/>
    <xf numFmtId="0" fontId="5" fillId="33" borderId="0" xfId="0" applyFont="1" applyFill="1" applyBorder="1" applyAlignment="1" applyProtection="1">
      <alignment horizontal="centerContinuous" vertical="center" wrapText="1"/>
    </xf>
    <xf numFmtId="0" fontId="4" fillId="0" borderId="0" xfId="0" applyFont="1" applyFill="1" applyBorder="1" applyAlignment="1" applyProtection="1"/>
    <xf numFmtId="0" fontId="12" fillId="0" borderId="0" xfId="0" applyFont="1" applyBorder="1" applyAlignment="1" applyProtection="1"/>
    <xf numFmtId="0" fontId="4" fillId="0" borderId="0" xfId="0" applyFont="1" applyFill="1" applyBorder="1" applyAlignment="1" applyProtection="1">
      <alignment horizontal="right"/>
    </xf>
    <xf numFmtId="0" fontId="4" fillId="33" borderId="0" xfId="0" applyFont="1" applyFill="1" applyBorder="1" applyAlignment="1" applyProtection="1"/>
    <xf numFmtId="3" fontId="4" fillId="33" borderId="0" xfId="0" applyNumberFormat="1" applyFont="1" applyFill="1" applyBorder="1" applyAlignment="1" applyProtection="1"/>
    <xf numFmtId="0" fontId="12" fillId="33" borderId="0" xfId="0" applyFont="1" applyFill="1" applyBorder="1" applyAlignment="1" applyProtection="1"/>
    <xf numFmtId="3" fontId="12" fillId="33" borderId="0" xfId="0" applyNumberFormat="1" applyFont="1" applyFill="1" applyBorder="1" applyAlignment="1" applyProtection="1"/>
    <xf numFmtId="0" fontId="5" fillId="33" borderId="10" xfId="0" applyFont="1" applyFill="1" applyBorder="1" applyAlignment="1" applyProtection="1"/>
    <xf numFmtId="3" fontId="5" fillId="33" borderId="10" xfId="0" applyNumberFormat="1" applyFont="1" applyFill="1" applyBorder="1" applyAlignment="1" applyProtection="1"/>
    <xf numFmtId="0" fontId="5" fillId="33" borderId="11" xfId="0" applyFont="1" applyFill="1" applyBorder="1" applyAlignment="1" applyProtection="1"/>
    <xf numFmtId="0" fontId="4" fillId="0" borderId="12" xfId="0" applyFont="1" applyBorder="1" applyAlignment="1" applyProtection="1">
      <alignment horizontal="right"/>
    </xf>
    <xf numFmtId="0" fontId="3" fillId="0" borderId="12" xfId="46" applyFont="1" applyBorder="1" applyProtection="1"/>
    <xf numFmtId="49" fontId="3" fillId="0" borderId="12" xfId="0" applyNumberFormat="1" applyFont="1" applyBorder="1" applyAlignment="1" applyProtection="1"/>
    <xf numFmtId="0" fontId="4" fillId="0" borderId="13" xfId="0" applyFont="1" applyBorder="1" applyAlignment="1" applyProtection="1">
      <alignment horizontal="right"/>
    </xf>
    <xf numFmtId="0" fontId="3" fillId="0" borderId="13" xfId="46" applyFont="1" applyBorder="1" applyProtection="1"/>
    <xf numFmtId="0" fontId="3" fillId="33" borderId="10" xfId="46" applyFont="1" applyFill="1" applyBorder="1" applyProtection="1"/>
    <xf numFmtId="3" fontId="5" fillId="33" borderId="0" xfId="0" applyNumberFormat="1" applyFont="1" applyFill="1" applyBorder="1" applyAlignment="1" applyProtection="1"/>
    <xf numFmtId="0" fontId="5" fillId="0" borderId="14" xfId="0" applyFont="1" applyFill="1" applyBorder="1" applyAlignment="1" applyProtection="1">
      <alignment horizontal="right"/>
    </xf>
    <xf numFmtId="0" fontId="5" fillId="0" borderId="0" xfId="0" applyFont="1" applyFill="1" applyBorder="1" applyAlignment="1" applyProtection="1"/>
    <xf numFmtId="3" fontId="5" fillId="0" borderId="0" xfId="0" applyNumberFormat="1" applyFont="1" applyFill="1" applyBorder="1" applyAlignment="1" applyProtection="1"/>
    <xf numFmtId="0" fontId="12" fillId="33" borderId="0" xfId="0" applyFont="1" applyFill="1" applyBorder="1" applyAlignment="1" applyProtection="1">
      <alignment horizontal="centerContinuous" vertical="center" wrapText="1"/>
    </xf>
    <xf numFmtId="0" fontId="12" fillId="33" borderId="15" xfId="0" applyFont="1" applyFill="1" applyBorder="1" applyAlignment="1" applyProtection="1"/>
    <xf numFmtId="3" fontId="12" fillId="33" borderId="15" xfId="0" applyNumberFormat="1" applyFont="1" applyFill="1" applyBorder="1" applyAlignment="1" applyProtection="1"/>
    <xf numFmtId="0" fontId="12" fillId="33" borderId="16" xfId="0" applyFont="1" applyFill="1" applyBorder="1" applyAlignment="1" applyProtection="1"/>
    <xf numFmtId="0" fontId="5" fillId="33" borderId="17" xfId="0" applyFont="1" applyFill="1" applyBorder="1" applyAlignment="1" applyProtection="1">
      <alignment horizontal="right"/>
    </xf>
    <xf numFmtId="0" fontId="12" fillId="33" borderId="0" xfId="0" applyFont="1" applyFill="1" applyBorder="1" applyAlignment="1" applyProtection="1">
      <alignment horizontal="right"/>
    </xf>
    <xf numFmtId="0" fontId="12" fillId="33" borderId="14" xfId="0" applyFont="1" applyFill="1" applyBorder="1" applyAlignment="1" applyProtection="1">
      <alignment horizontal="right"/>
    </xf>
    <xf numFmtId="0" fontId="12" fillId="33" borderId="18" xfId="0" applyFont="1" applyFill="1" applyBorder="1" applyAlignment="1" applyProtection="1"/>
    <xf numFmtId="3" fontId="5" fillId="33" borderId="15" xfId="0" applyNumberFormat="1" applyFont="1" applyFill="1" applyBorder="1" applyAlignment="1" applyProtection="1">
      <alignment horizontal="centerContinuous" vertical="center"/>
    </xf>
    <xf numFmtId="0" fontId="5" fillId="33" borderId="15" xfId="0" applyFont="1" applyFill="1" applyBorder="1" applyAlignment="1" applyProtection="1">
      <alignment horizontal="centerContinuous" vertical="center"/>
    </xf>
    <xf numFmtId="0" fontId="4" fillId="0" borderId="12" xfId="0" applyFont="1" applyBorder="1" applyAlignment="1" applyProtection="1"/>
    <xf numFmtId="0" fontId="4" fillId="0" borderId="19" xfId="0" applyFont="1" applyBorder="1" applyAlignment="1" applyProtection="1"/>
    <xf numFmtId="0" fontId="13" fillId="33" borderId="20" xfId="0" applyFont="1" applyFill="1" applyBorder="1" applyAlignment="1" applyProtection="1">
      <alignment horizontal="centerContinuous"/>
    </xf>
    <xf numFmtId="0" fontId="11" fillId="33" borderId="21" xfId="0" applyFont="1" applyFill="1" applyBorder="1" applyAlignment="1" applyProtection="1">
      <alignment horizontal="left"/>
    </xf>
    <xf numFmtId="0" fontId="11" fillId="33" borderId="20" xfId="0" applyFont="1" applyFill="1" applyBorder="1" applyAlignment="1" applyProtection="1">
      <alignment horizontal="left"/>
    </xf>
    <xf numFmtId="0" fontId="11" fillId="33" borderId="0" xfId="0" applyFont="1" applyFill="1" applyBorder="1" applyAlignment="1" applyProtection="1">
      <alignment horizontal="right" vertical="top"/>
    </xf>
    <xf numFmtId="0" fontId="11" fillId="33" borderId="22" xfId="0" applyFont="1" applyFill="1" applyBorder="1" applyAlignment="1" applyProtection="1">
      <alignment horizontal="left"/>
    </xf>
    <xf numFmtId="0" fontId="11" fillId="33" borderId="23" xfId="0" applyFont="1" applyFill="1" applyBorder="1" applyAlignment="1" applyProtection="1">
      <alignment horizontal="left"/>
    </xf>
    <xf numFmtId="0" fontId="11" fillId="33" borderId="24" xfId="0" applyFont="1" applyFill="1" applyBorder="1" applyAlignment="1" applyProtection="1">
      <alignment horizontal="left"/>
    </xf>
    <xf numFmtId="0" fontId="5" fillId="32" borderId="0" xfId="0" applyFont="1" applyFill="1" applyBorder="1" applyAlignment="1" applyProtection="1"/>
    <xf numFmtId="3" fontId="5" fillId="32" borderId="0" xfId="0" applyNumberFormat="1" applyFont="1" applyFill="1" applyBorder="1" applyAlignment="1" applyProtection="1"/>
    <xf numFmtId="3" fontId="9" fillId="32" borderId="15" xfId="0" applyNumberFormat="1" applyFont="1" applyFill="1" applyBorder="1" applyAlignment="1" applyProtection="1"/>
    <xf numFmtId="3" fontId="17" fillId="32" borderId="0" xfId="0" applyNumberFormat="1" applyFont="1" applyFill="1" applyBorder="1" applyAlignment="1" applyProtection="1"/>
    <xf numFmtId="0" fontId="17" fillId="32" borderId="15" xfId="0" applyFont="1" applyFill="1" applyBorder="1" applyAlignment="1" applyProtection="1"/>
    <xf numFmtId="0" fontId="17" fillId="32" borderId="0" xfId="0" applyFont="1" applyFill="1" applyBorder="1" applyAlignment="1" applyProtection="1"/>
    <xf numFmtId="3" fontId="17" fillId="32" borderId="15" xfId="0" applyNumberFormat="1" applyFont="1" applyFill="1" applyBorder="1" applyAlignment="1" applyProtection="1"/>
    <xf numFmtId="0" fontId="17" fillId="32" borderId="10" xfId="0" applyFont="1" applyFill="1" applyBorder="1" applyAlignment="1" applyProtection="1"/>
    <xf numFmtId="0" fontId="4" fillId="32" borderId="10" xfId="0" applyFont="1" applyFill="1" applyBorder="1" applyAlignment="1" applyProtection="1"/>
    <xf numFmtId="3" fontId="9" fillId="32" borderId="0" xfId="0" applyNumberFormat="1" applyFont="1" applyFill="1" applyBorder="1" applyAlignment="1" applyProtection="1"/>
    <xf numFmtId="0" fontId="5" fillId="32" borderId="15" xfId="0" applyFont="1" applyFill="1" applyBorder="1" applyAlignment="1" applyProtection="1"/>
    <xf numFmtId="0" fontId="5" fillId="32" borderId="18" xfId="0" applyFont="1" applyFill="1" applyBorder="1" applyAlignment="1" applyProtection="1"/>
    <xf numFmtId="0" fontId="11" fillId="0" borderId="0" xfId="0" applyFont="1" applyFill="1" applyBorder="1" applyAlignment="1" applyProtection="1">
      <alignment horizontal="left"/>
    </xf>
    <xf numFmtId="0" fontId="6" fillId="34" borderId="0" xfId="0" applyFont="1" applyFill="1" applyBorder="1" applyAlignment="1" applyProtection="1"/>
    <xf numFmtId="0" fontId="4" fillId="34" borderId="0" xfId="0" applyFont="1" applyFill="1" applyBorder="1" applyAlignment="1" applyProtection="1"/>
    <xf numFmtId="0" fontId="19" fillId="0" borderId="0" xfId="0" applyFont="1" applyFill="1" applyBorder="1" applyAlignment="1" applyProtection="1"/>
    <xf numFmtId="0" fontId="8" fillId="33" borderId="0" xfId="0" applyFont="1" applyFill="1" applyBorder="1" applyAlignment="1" applyProtection="1">
      <alignment horizontal="center" wrapText="1"/>
    </xf>
    <xf numFmtId="0" fontId="8" fillId="33" borderId="25" xfId="0" applyFont="1" applyFill="1" applyBorder="1" applyAlignment="1" applyProtection="1">
      <alignment horizontal="center" wrapText="1"/>
    </xf>
    <xf numFmtId="0" fontId="16" fillId="33" borderId="26" xfId="0" applyFont="1" applyFill="1" applyBorder="1" applyAlignment="1" applyProtection="1">
      <alignment horizontal="centerContinuous" vertical="center" wrapText="1"/>
    </xf>
    <xf numFmtId="0" fontId="8" fillId="33" borderId="26" xfId="0" applyFont="1" applyFill="1" applyBorder="1" applyAlignment="1" applyProtection="1">
      <alignment horizontal="centerContinuous" vertical="center" wrapText="1"/>
    </xf>
    <xf numFmtId="0" fontId="8" fillId="33" borderId="27" xfId="0" applyFont="1" applyFill="1" applyBorder="1" applyAlignment="1" applyProtection="1">
      <alignment horizontal="centerContinuous" vertical="center" wrapText="1"/>
    </xf>
    <xf numFmtId="0" fontId="8" fillId="33" borderId="25" xfId="0" applyFont="1" applyFill="1" applyBorder="1" applyAlignment="1" applyProtection="1">
      <alignment horizontal="centerContinuous" vertical="center" wrapText="1"/>
    </xf>
    <xf numFmtId="0" fontId="10" fillId="33" borderId="28" xfId="0" applyFont="1" applyFill="1" applyBorder="1" applyAlignment="1" applyProtection="1">
      <alignment horizontal="center" wrapText="1"/>
    </xf>
    <xf numFmtId="0" fontId="20" fillId="32" borderId="0" xfId="0" applyFont="1" applyFill="1" applyBorder="1" applyAlignment="1" applyProtection="1"/>
    <xf numFmtId="3" fontId="20" fillId="32" borderId="0" xfId="0" applyNumberFormat="1" applyFont="1" applyFill="1" applyBorder="1" applyAlignment="1" applyProtection="1"/>
    <xf numFmtId="0" fontId="20" fillId="32" borderId="15" xfId="0" applyNumberFormat="1" applyFont="1" applyFill="1" applyBorder="1" applyAlignment="1" applyProtection="1">
      <alignment horizontal="left"/>
    </xf>
    <xf numFmtId="0" fontId="21" fillId="32" borderId="0" xfId="0" applyFont="1" applyFill="1" applyBorder="1" applyAlignment="1" applyProtection="1"/>
    <xf numFmtId="0" fontId="8" fillId="35" borderId="29" xfId="0" applyFont="1" applyFill="1" applyBorder="1" applyAlignment="1" applyProtection="1">
      <alignment horizontal="left" wrapText="1"/>
    </xf>
    <xf numFmtId="0" fontId="12" fillId="34" borderId="0" xfId="0" applyFont="1" applyFill="1" applyBorder="1" applyAlignment="1" applyProtection="1"/>
    <xf numFmtId="3" fontId="4" fillId="35" borderId="29" xfId="0" applyNumberFormat="1" applyFont="1" applyFill="1" applyBorder="1" applyAlignment="1" applyProtection="1">
      <alignment horizontal="right"/>
    </xf>
    <xf numFmtId="0" fontId="3" fillId="0" borderId="29" xfId="46" applyFont="1" applyBorder="1" applyProtection="1"/>
    <xf numFmtId="0" fontId="3" fillId="35" borderId="30" xfId="46" applyFont="1" applyFill="1" applyBorder="1" applyProtection="1"/>
    <xf numFmtId="0" fontId="4" fillId="0" borderId="29" xfId="0" applyFont="1" applyFill="1" applyBorder="1" applyAlignment="1" applyProtection="1"/>
    <xf numFmtId="0" fontId="15" fillId="33" borderId="28" xfId="0" applyFont="1" applyFill="1" applyBorder="1" applyAlignment="1" applyProtection="1"/>
    <xf numFmtId="3" fontId="15" fillId="33" borderId="28" xfId="0" applyNumberFormat="1" applyFont="1" applyFill="1" applyBorder="1" applyAlignment="1" applyProtection="1"/>
    <xf numFmtId="0" fontId="15" fillId="32" borderId="0" xfId="0" applyFont="1" applyFill="1" applyBorder="1" applyAlignment="1" applyProtection="1"/>
    <xf numFmtId="0" fontId="9" fillId="32" borderId="0" xfId="0" applyFont="1" applyFill="1" applyBorder="1" applyAlignment="1" applyProtection="1">
      <alignment horizontal="left"/>
    </xf>
    <xf numFmtId="3" fontId="8" fillId="32" borderId="0" xfId="0" applyNumberFormat="1" applyFont="1" applyFill="1" applyBorder="1" applyAlignment="1" applyProtection="1"/>
    <xf numFmtId="3" fontId="15" fillId="32" borderId="0" xfId="0" applyNumberFormat="1" applyFont="1" applyFill="1" applyBorder="1" applyAlignment="1" applyProtection="1"/>
    <xf numFmtId="0" fontId="15" fillId="32" borderId="0" xfId="0" applyFont="1" applyFill="1" applyBorder="1" applyAlignment="1" applyProtection="1">
      <alignment horizontal="left"/>
    </xf>
    <xf numFmtId="0" fontId="15" fillId="32" borderId="0" xfId="0" applyNumberFormat="1" applyFont="1" applyFill="1" applyBorder="1" applyAlignment="1" applyProtection="1">
      <alignment horizontal="left"/>
    </xf>
    <xf numFmtId="0" fontId="17" fillId="32" borderId="0" xfId="0" applyFont="1" applyFill="1" applyBorder="1" applyAlignment="1" applyProtection="1">
      <alignment horizontal="left"/>
    </xf>
    <xf numFmtId="3" fontId="9" fillId="32" borderId="0" xfId="0" applyNumberFormat="1" applyFont="1" applyFill="1" applyBorder="1" applyAlignment="1" applyProtection="1">
      <alignment horizontal="left"/>
    </xf>
    <xf numFmtId="0" fontId="4" fillId="0" borderId="31" xfId="0" applyFont="1" applyFill="1" applyBorder="1" applyAlignment="1" applyProtection="1"/>
    <xf numFmtId="0" fontId="5" fillId="32" borderId="10" xfId="0" applyFont="1" applyFill="1" applyBorder="1" applyAlignment="1" applyProtection="1"/>
    <xf numFmtId="0" fontId="15" fillId="33" borderId="16" xfId="0" applyFont="1" applyFill="1" applyBorder="1" applyAlignment="1" applyProtection="1">
      <alignment horizontal="right"/>
    </xf>
    <xf numFmtId="0" fontId="4" fillId="35" borderId="29" xfId="0" applyFont="1" applyFill="1" applyBorder="1" applyAlignment="1" applyProtection="1">
      <alignment horizontal="right"/>
    </xf>
    <xf numFmtId="0" fontId="15" fillId="33" borderId="32" xfId="0" applyFont="1" applyFill="1" applyBorder="1" applyAlignment="1" applyProtection="1"/>
    <xf numFmtId="0" fontId="4" fillId="33" borderId="10" xfId="0" applyFont="1" applyFill="1" applyBorder="1" applyAlignment="1" applyProtection="1">
      <alignment wrapText="1"/>
    </xf>
    <xf numFmtId="0" fontId="4" fillId="33" borderId="11" xfId="0" applyFont="1" applyFill="1" applyBorder="1" applyAlignment="1" applyProtection="1">
      <alignment wrapText="1"/>
    </xf>
    <xf numFmtId="0" fontId="11" fillId="0" borderId="0" xfId="0" applyFont="1" applyFill="1" applyBorder="1" applyAlignment="1" applyProtection="1">
      <alignment horizontal="left" wrapText="1"/>
    </xf>
    <xf numFmtId="0" fontId="11" fillId="33" borderId="0" xfId="0" quotePrefix="1" applyFont="1" applyFill="1" applyBorder="1" applyAlignment="1" applyProtection="1">
      <alignment horizontal="left" vertical="top" wrapText="1"/>
    </xf>
    <xf numFmtId="0" fontId="11" fillId="33" borderId="20" xfId="0" applyFont="1" applyFill="1" applyBorder="1" applyAlignment="1" applyProtection="1">
      <alignment horizontal="left" wrapText="1"/>
    </xf>
    <xf numFmtId="0" fontId="13" fillId="33" borderId="21" xfId="0" applyFont="1" applyFill="1" applyBorder="1" applyAlignment="1" applyProtection="1">
      <alignment horizontal="centerContinuous"/>
    </xf>
    <xf numFmtId="0" fontId="11" fillId="33" borderId="21" xfId="0" applyFont="1" applyFill="1" applyBorder="1" applyAlignment="1" applyProtection="1">
      <alignment horizontal="left" wrapText="1"/>
    </xf>
    <xf numFmtId="0" fontId="11" fillId="33" borderId="33" xfId="0" applyFont="1" applyFill="1" applyBorder="1" applyAlignment="1" applyProtection="1">
      <alignment horizontal="left"/>
    </xf>
    <xf numFmtId="0" fontId="11" fillId="33" borderId="34" xfId="0" applyFont="1" applyFill="1" applyBorder="1" applyAlignment="1" applyProtection="1">
      <alignment horizontal="left" wrapText="1"/>
    </xf>
    <xf numFmtId="0" fontId="11" fillId="33" borderId="32" xfId="0" applyFont="1" applyFill="1" applyBorder="1" applyAlignment="1" applyProtection="1">
      <alignment horizontal="right" vertical="top" wrapText="1"/>
    </xf>
    <xf numFmtId="0" fontId="11" fillId="33" borderId="28" xfId="0" applyFont="1" applyFill="1" applyBorder="1" applyAlignment="1" applyProtection="1">
      <alignment horizontal="left" vertical="top" wrapText="1"/>
    </xf>
    <xf numFmtId="0" fontId="11" fillId="33" borderId="35" xfId="0" applyFont="1" applyFill="1" applyBorder="1" applyAlignment="1" applyProtection="1">
      <alignment horizontal="left" vertical="top"/>
    </xf>
    <xf numFmtId="0" fontId="11" fillId="33" borderId="30" xfId="0" applyFont="1" applyFill="1" applyBorder="1" applyAlignment="1" applyProtection="1">
      <alignment horizontal="left" vertical="top"/>
    </xf>
    <xf numFmtId="0" fontId="11" fillId="33" borderId="29" xfId="0" applyFont="1" applyFill="1" applyBorder="1" applyAlignment="1" applyProtection="1">
      <alignment horizontal="left" vertical="top"/>
    </xf>
    <xf numFmtId="0" fontId="11" fillId="33" borderId="35" xfId="0" applyFont="1" applyFill="1" applyBorder="1" applyAlignment="1" applyProtection="1">
      <alignment horizontal="right" vertical="top"/>
    </xf>
    <xf numFmtId="0" fontId="11" fillId="33" borderId="36" xfId="0" applyFont="1" applyFill="1" applyBorder="1" applyAlignment="1" applyProtection="1">
      <alignment horizontal="left" vertical="top" wrapText="1"/>
    </xf>
    <xf numFmtId="0" fontId="11" fillId="33" borderId="34" xfId="0" applyFont="1" applyFill="1" applyBorder="1" applyAlignment="1" applyProtection="1">
      <alignment horizontal="left"/>
    </xf>
    <xf numFmtId="0" fontId="11" fillId="33" borderId="30" xfId="0" applyFont="1" applyFill="1" applyBorder="1" applyAlignment="1" applyProtection="1">
      <alignment horizontal="right" vertical="top"/>
    </xf>
    <xf numFmtId="0" fontId="11" fillId="33" borderId="10" xfId="0" applyFont="1" applyFill="1" applyBorder="1" applyAlignment="1" applyProtection="1">
      <alignment horizontal="right" vertical="top"/>
    </xf>
    <xf numFmtId="0" fontId="11" fillId="33" borderId="36" xfId="0" applyFont="1" applyFill="1" applyBorder="1" applyAlignment="1" applyProtection="1">
      <alignment horizontal="left" vertical="top"/>
    </xf>
    <xf numFmtId="0" fontId="11" fillId="33" borderId="11" xfId="0" applyFont="1" applyFill="1" applyBorder="1" applyAlignment="1" applyProtection="1">
      <alignment horizontal="left" vertical="top"/>
    </xf>
    <xf numFmtId="0" fontId="11" fillId="0" borderId="18" xfId="0" applyFont="1" applyFill="1" applyBorder="1" applyAlignment="1" applyProtection="1">
      <alignment vertical="top"/>
    </xf>
    <xf numFmtId="0" fontId="11" fillId="33" borderId="18" xfId="0" applyFont="1" applyFill="1" applyBorder="1" applyAlignment="1" applyProtection="1">
      <alignment horizontal="left" vertical="top" wrapText="1"/>
    </xf>
    <xf numFmtId="0" fontId="11" fillId="33" borderId="37" xfId="0" applyFont="1" applyFill="1" applyBorder="1" applyAlignment="1" applyProtection="1">
      <alignment horizontal="left" vertical="top" wrapText="1"/>
    </xf>
    <xf numFmtId="0" fontId="11" fillId="33" borderId="11" xfId="0" applyFont="1" applyFill="1" applyBorder="1" applyAlignment="1" applyProtection="1">
      <alignment horizontal="left" vertical="top" wrapText="1"/>
    </xf>
    <xf numFmtId="0" fontId="11" fillId="33" borderId="38" xfId="0" applyFont="1" applyFill="1" applyBorder="1" applyAlignment="1" applyProtection="1">
      <alignment horizontal="left" vertical="top"/>
    </xf>
    <xf numFmtId="0" fontId="11" fillId="33" borderId="16" xfId="0" applyFont="1" applyFill="1" applyBorder="1" applyAlignment="1" applyProtection="1">
      <alignment horizontal="left" vertical="top"/>
    </xf>
    <xf numFmtId="0" fontId="11" fillId="33" borderId="14" xfId="0" applyFont="1" applyFill="1" applyBorder="1" applyAlignment="1" applyProtection="1">
      <alignment horizontal="left" vertical="top"/>
    </xf>
    <xf numFmtId="0" fontId="11" fillId="33" borderId="39" xfId="0" applyFont="1" applyFill="1" applyBorder="1" applyAlignment="1" applyProtection="1">
      <alignment horizontal="left" vertical="top"/>
    </xf>
    <xf numFmtId="0" fontId="11" fillId="33" borderId="32" xfId="0" applyFont="1" applyFill="1" applyBorder="1" applyAlignment="1" applyProtection="1">
      <alignment horizontal="left" vertical="top"/>
    </xf>
    <xf numFmtId="0" fontId="4" fillId="0" borderId="35" xfId="0" applyFont="1" applyFill="1" applyBorder="1" applyAlignment="1" applyProtection="1">
      <alignment horizontal="right" wrapText="1"/>
    </xf>
    <xf numFmtId="0" fontId="4" fillId="0" borderId="30" xfId="0" applyFont="1" applyFill="1" applyBorder="1" applyAlignment="1" applyProtection="1">
      <alignment horizontal="right" wrapText="1"/>
    </xf>
    <xf numFmtId="0" fontId="4" fillId="0" borderId="36" xfId="0" applyFont="1" applyFill="1" applyBorder="1" applyAlignment="1" applyProtection="1">
      <alignment horizontal="right" wrapText="1"/>
    </xf>
    <xf numFmtId="0" fontId="3" fillId="0" borderId="19" xfId="46" applyFont="1" applyBorder="1" applyProtection="1"/>
    <xf numFmtId="0" fontId="10" fillId="33" borderId="0" xfId="0" applyFont="1" applyFill="1" applyAlignment="1" applyProtection="1">
      <alignment horizontal="centerContinuous" vertical="center" wrapText="1"/>
    </xf>
    <xf numFmtId="0" fontId="13" fillId="33" borderId="15" xfId="0" applyFont="1" applyFill="1" applyBorder="1" applyAlignment="1" applyProtection="1">
      <alignment horizontal="centerContinuous" vertical="center"/>
    </xf>
    <xf numFmtId="0" fontId="4" fillId="0" borderId="16" xfId="0" applyFont="1" applyFill="1" applyBorder="1" applyAlignment="1" applyProtection="1"/>
    <xf numFmtId="0" fontId="4" fillId="0" borderId="39" xfId="0" applyFont="1" applyFill="1" applyBorder="1" applyAlignment="1" applyProtection="1"/>
    <xf numFmtId="3" fontId="20" fillId="34" borderId="0" xfId="0" applyNumberFormat="1" applyFont="1" applyFill="1" applyBorder="1" applyAlignment="1" applyProtection="1"/>
    <xf numFmtId="0" fontId="8" fillId="33" borderId="40" xfId="0" applyFont="1" applyFill="1" applyBorder="1" applyAlignment="1" applyProtection="1">
      <alignment horizontal="center" wrapText="1"/>
    </xf>
    <xf numFmtId="0" fontId="8" fillId="33" borderId="41" xfId="0" applyFont="1" applyFill="1" applyBorder="1" applyAlignment="1" applyProtection="1">
      <alignment horizontal="center" wrapText="1"/>
    </xf>
    <xf numFmtId="0" fontId="7" fillId="33" borderId="17" xfId="0" applyFont="1" applyFill="1" applyBorder="1" applyAlignment="1" applyProtection="1">
      <alignment horizontal="centerContinuous" vertical="center" wrapText="1"/>
    </xf>
    <xf numFmtId="0" fontId="32" fillId="33" borderId="0" xfId="0" applyFont="1" applyFill="1" applyBorder="1" applyAlignment="1" applyProtection="1">
      <alignment horizontal="centerContinuous" vertical="center" wrapText="1"/>
    </xf>
    <xf numFmtId="0" fontId="21" fillId="32" borderId="39" xfId="0" applyFont="1" applyFill="1" applyBorder="1" applyAlignment="1" applyProtection="1"/>
    <xf numFmtId="0" fontId="15" fillId="32" borderId="15" xfId="0" applyFont="1" applyFill="1" applyBorder="1" applyAlignment="1" applyProtection="1"/>
    <xf numFmtId="0" fontId="15" fillId="32" borderId="15" xfId="0" applyFont="1" applyFill="1" applyBorder="1" applyAlignment="1" applyProtection="1">
      <alignment horizontal="right"/>
    </xf>
    <xf numFmtId="0" fontId="15" fillId="32" borderId="16" xfId="0" applyFont="1" applyFill="1" applyBorder="1" applyAlignment="1" applyProtection="1"/>
    <xf numFmtId="0" fontId="17" fillId="33" borderId="0" xfId="0" applyFont="1" applyFill="1" applyBorder="1" applyAlignment="1" applyProtection="1">
      <alignment horizontal="center" textRotation="90" wrapText="1"/>
    </xf>
    <xf numFmtId="49" fontId="4" fillId="0" borderId="0" xfId="0" applyNumberFormat="1" applyFont="1" applyFill="1" applyBorder="1" applyAlignment="1" applyProtection="1"/>
    <xf numFmtId="49" fontId="4" fillId="0" borderId="39" xfId="0" applyNumberFormat="1" applyFont="1" applyFill="1" applyBorder="1" applyAlignment="1" applyProtection="1"/>
    <xf numFmtId="49" fontId="4" fillId="0" borderId="29" xfId="0" applyNumberFormat="1" applyFont="1" applyFill="1" applyBorder="1" applyAlignment="1" applyProtection="1"/>
    <xf numFmtId="3" fontId="8" fillId="32" borderId="0" xfId="0" quotePrefix="1" applyNumberFormat="1" applyFont="1" applyFill="1" applyBorder="1" applyAlignment="1" applyProtection="1">
      <alignment horizontal="left"/>
    </xf>
    <xf numFmtId="0" fontId="3" fillId="34" borderId="0" xfId="0" applyFont="1" applyFill="1" applyBorder="1" applyAlignment="1" applyProtection="1"/>
    <xf numFmtId="0" fontId="8" fillId="33" borderId="38" xfId="0" applyFont="1" applyFill="1" applyBorder="1" applyAlignment="1" applyProtection="1">
      <alignment horizontal="center" wrapText="1"/>
    </xf>
    <xf numFmtId="0" fontId="12" fillId="0" borderId="29" xfId="0" applyFont="1" applyFill="1" applyBorder="1" applyAlignment="1" applyProtection="1"/>
    <xf numFmtId="0" fontId="12" fillId="0" borderId="29" xfId="0" applyFont="1" applyFill="1" applyBorder="1" applyAlignment="1" applyProtection="1">
      <alignment horizontal="right"/>
    </xf>
    <xf numFmtId="0" fontId="8" fillId="0" borderId="29" xfId="0" applyFont="1" applyFill="1" applyBorder="1" applyAlignment="1" applyProtection="1">
      <alignment horizontal="right" wrapText="1"/>
    </xf>
    <xf numFmtId="0" fontId="4" fillId="0" borderId="29" xfId="0" applyFont="1" applyBorder="1" applyAlignment="1" applyProtection="1"/>
    <xf numFmtId="0" fontId="12" fillId="0" borderId="29" xfId="0" applyFont="1" applyBorder="1" applyAlignment="1" applyProtection="1"/>
    <xf numFmtId="0" fontId="8" fillId="33" borderId="42" xfId="0" applyFont="1" applyFill="1" applyBorder="1" applyAlignment="1" applyProtection="1">
      <alignment horizontal="center" wrapText="1"/>
    </xf>
    <xf numFmtId="0" fontId="8" fillId="33" borderId="29" xfId="0" applyFont="1" applyFill="1" applyBorder="1" applyAlignment="1" applyProtection="1">
      <alignment textRotation="90" wrapText="1"/>
    </xf>
    <xf numFmtId="0" fontId="10" fillId="33" borderId="29" xfId="0" applyFont="1" applyFill="1" applyBorder="1" applyAlignment="1" applyProtection="1">
      <alignment horizontal="center" wrapText="1"/>
    </xf>
    <xf numFmtId="0" fontId="8" fillId="0" borderId="29" xfId="0" applyFont="1" applyFill="1" applyBorder="1" applyAlignment="1" applyProtection="1">
      <alignment horizontal="center" vertical="center" wrapText="1"/>
    </xf>
    <xf numFmtId="0" fontId="8" fillId="33" borderId="39" xfId="0" applyFont="1" applyFill="1" applyBorder="1" applyAlignment="1" applyProtection="1">
      <alignment horizontal="center" wrapText="1"/>
    </xf>
    <xf numFmtId="0" fontId="4" fillId="0" borderId="13" xfId="0" applyFont="1" applyBorder="1" applyAlignment="1" applyProtection="1"/>
    <xf numFmtId="0" fontId="4" fillId="35" borderId="13" xfId="0" applyNumberFormat="1" applyFont="1" applyFill="1" applyBorder="1" applyAlignment="1" applyProtection="1">
      <alignment wrapText="1"/>
    </xf>
    <xf numFmtId="0" fontId="8" fillId="0" borderId="29" xfId="0" applyFont="1" applyFill="1" applyBorder="1" applyAlignment="1" applyProtection="1">
      <alignment wrapText="1"/>
    </xf>
    <xf numFmtId="0" fontId="0" fillId="0" borderId="29" xfId="0" applyBorder="1" applyAlignment="1" applyProtection="1">
      <alignment wrapText="1"/>
    </xf>
    <xf numFmtId="0" fontId="17" fillId="0" borderId="29" xfId="0" applyFont="1" applyFill="1" applyBorder="1" applyAlignment="1" applyProtection="1">
      <alignment textRotation="90" wrapText="1"/>
    </xf>
    <xf numFmtId="0" fontId="0" fillId="0" borderId="29" xfId="0" applyFill="1" applyBorder="1" applyAlignment="1" applyProtection="1">
      <alignment wrapText="1"/>
    </xf>
    <xf numFmtId="0" fontId="3" fillId="0" borderId="12" xfId="46" applyFont="1" applyFill="1" applyBorder="1" applyProtection="1"/>
    <xf numFmtId="0" fontId="9" fillId="32" borderId="32" xfId="0" applyFont="1" applyFill="1" applyBorder="1" applyAlignment="1" applyProtection="1">
      <alignment horizontal="left"/>
    </xf>
    <xf numFmtId="0" fontId="17" fillId="32" borderId="16" xfId="0" applyFont="1" applyFill="1" applyBorder="1" applyAlignment="1" applyProtection="1"/>
    <xf numFmtId="0" fontId="15" fillId="32" borderId="14" xfId="0" applyFont="1" applyFill="1" applyBorder="1" applyAlignment="1" applyProtection="1">
      <alignment horizontal="left"/>
    </xf>
    <xf numFmtId="0" fontId="17" fillId="32" borderId="14" xfId="0" applyFont="1" applyFill="1" applyBorder="1" applyAlignment="1" applyProtection="1">
      <alignment horizontal="left"/>
    </xf>
    <xf numFmtId="3" fontId="9" fillId="32" borderId="17" xfId="0" applyNumberFormat="1" applyFont="1" applyFill="1" applyBorder="1" applyAlignment="1" applyProtection="1">
      <alignment horizontal="left"/>
    </xf>
    <xf numFmtId="0" fontId="0" fillId="0" borderId="38" xfId="0" applyFill="1" applyBorder="1" applyAlignment="1" applyProtection="1">
      <alignment wrapText="1"/>
    </xf>
    <xf numFmtId="0" fontId="8" fillId="0" borderId="29" xfId="0" applyFont="1" applyFill="1" applyBorder="1" applyAlignment="1" applyProtection="1">
      <alignment horizontal="right" vertical="top" wrapText="1"/>
    </xf>
    <xf numFmtId="0" fontId="8" fillId="33" borderId="14" xfId="0" applyFont="1" applyFill="1" applyBorder="1" applyAlignment="1" applyProtection="1">
      <alignment horizontal="right" vertical="top" wrapText="1"/>
    </xf>
    <xf numFmtId="0" fontId="8" fillId="0" borderId="14" xfId="0" applyFont="1" applyFill="1" applyBorder="1" applyAlignment="1" applyProtection="1">
      <alignment horizontal="right" vertical="top" wrapText="1"/>
    </xf>
    <xf numFmtId="0" fontId="20" fillId="32" borderId="0" xfId="0" applyNumberFormat="1" applyFont="1" applyFill="1" applyBorder="1" applyAlignment="1" applyProtection="1">
      <alignment horizontal="left"/>
    </xf>
    <xf numFmtId="0" fontId="8" fillId="33" borderId="29" xfId="0" applyFont="1" applyFill="1" applyBorder="1" applyAlignment="1" applyProtection="1">
      <alignment horizontal="right" wrapText="1"/>
    </xf>
    <xf numFmtId="0" fontId="12" fillId="0" borderId="39" xfId="0" applyFont="1" applyFill="1" applyBorder="1" applyAlignment="1" applyProtection="1">
      <alignment horizontal="right"/>
    </xf>
    <xf numFmtId="0" fontId="8" fillId="33" borderId="39" xfId="0" applyFont="1" applyFill="1" applyBorder="1" applyAlignment="1" applyProtection="1">
      <alignment horizontal="right" wrapText="1"/>
    </xf>
    <xf numFmtId="0" fontId="12" fillId="0" borderId="39" xfId="0" applyFont="1" applyBorder="1" applyAlignment="1" applyProtection="1"/>
    <xf numFmtId="0" fontId="8" fillId="0" borderId="14" xfId="0" applyFont="1" applyFill="1" applyBorder="1" applyAlignment="1" applyProtection="1">
      <alignment horizontal="right" wrapText="1"/>
    </xf>
    <xf numFmtId="0" fontId="8" fillId="0" borderId="29" xfId="0" applyFont="1" applyFill="1" applyBorder="1" applyAlignment="1" applyProtection="1">
      <alignment horizontal="right" vertical="center" wrapText="1"/>
    </xf>
    <xf numFmtId="3" fontId="8" fillId="0" borderId="29" xfId="0" applyNumberFormat="1" applyFont="1" applyFill="1" applyBorder="1" applyAlignment="1" applyProtection="1">
      <alignment horizontal="center" wrapText="1"/>
    </xf>
    <xf numFmtId="0" fontId="8" fillId="0" borderId="17" xfId="0" applyFont="1" applyFill="1" applyBorder="1" applyAlignment="1" applyProtection="1">
      <alignment horizontal="right" wrapText="1"/>
    </xf>
    <xf numFmtId="0" fontId="8" fillId="0" borderId="38" xfId="0" applyFont="1" applyFill="1" applyBorder="1" applyAlignment="1" applyProtection="1">
      <alignment horizontal="right" wrapText="1"/>
    </xf>
    <xf numFmtId="0" fontId="8" fillId="0" borderId="17" xfId="0" applyFont="1" applyFill="1" applyBorder="1" applyAlignment="1" applyProtection="1">
      <alignment horizontal="right" vertical="top" wrapText="1"/>
    </xf>
    <xf numFmtId="0" fontId="8" fillId="0" borderId="38" xfId="0" applyFont="1" applyFill="1" applyBorder="1" applyAlignment="1" applyProtection="1">
      <alignment horizontal="right" vertical="top" wrapText="1"/>
    </xf>
    <xf numFmtId="0" fontId="8" fillId="33" borderId="17" xfId="0" applyFont="1" applyFill="1" applyBorder="1" applyAlignment="1" applyProtection="1">
      <alignment horizontal="right" wrapText="1"/>
    </xf>
    <xf numFmtId="0" fontId="8" fillId="33" borderId="38" xfId="0" applyFont="1" applyFill="1" applyBorder="1" applyAlignment="1" applyProtection="1">
      <alignment horizontal="right" wrapText="1"/>
    </xf>
    <xf numFmtId="0" fontId="8" fillId="33" borderId="35" xfId="0" applyFont="1" applyFill="1" applyBorder="1" applyAlignment="1" applyProtection="1">
      <alignment horizontal="right" wrapText="1"/>
    </xf>
    <xf numFmtId="3" fontId="9" fillId="32" borderId="10" xfId="0" applyNumberFormat="1" applyFont="1" applyFill="1" applyBorder="1" applyAlignment="1" applyProtection="1">
      <alignment horizontal="left"/>
    </xf>
    <xf numFmtId="0" fontId="3" fillId="0" borderId="0" xfId="0" quotePrefix="1" applyFont="1" applyFill="1" applyBorder="1" applyAlignment="1" applyProtection="1"/>
    <xf numFmtId="0" fontId="8" fillId="0" borderId="29" xfId="0" applyFont="1" applyFill="1" applyBorder="1" applyAlignment="1" applyProtection="1">
      <alignment horizontal="center" wrapText="1"/>
    </xf>
    <xf numFmtId="0" fontId="12" fillId="0" borderId="38" xfId="0" applyFont="1" applyFill="1" applyBorder="1" applyAlignment="1" applyProtection="1">
      <alignment horizontal="right"/>
    </xf>
    <xf numFmtId="0" fontId="3" fillId="36" borderId="0" xfId="0" applyFont="1" applyFill="1" applyBorder="1" applyAlignment="1" applyProtection="1"/>
    <xf numFmtId="3" fontId="20" fillId="34" borderId="10" xfId="0" applyNumberFormat="1" applyFont="1" applyFill="1" applyBorder="1" applyAlignment="1" applyProtection="1"/>
    <xf numFmtId="3" fontId="8" fillId="32" borderId="10" xfId="0" applyNumberFormat="1" applyFont="1" applyFill="1" applyBorder="1" applyAlignment="1" applyProtection="1"/>
    <xf numFmtId="3" fontId="15" fillId="32" borderId="10" xfId="0" applyNumberFormat="1" applyFont="1" applyFill="1" applyBorder="1" applyAlignment="1" applyProtection="1"/>
    <xf numFmtId="3" fontId="9" fillId="32" borderId="10" xfId="0" applyNumberFormat="1" applyFont="1" applyFill="1" applyBorder="1" applyAlignment="1" applyProtection="1"/>
    <xf numFmtId="3" fontId="20" fillId="32" borderId="10" xfId="0" applyNumberFormat="1" applyFont="1" applyFill="1" applyBorder="1" applyAlignment="1" applyProtection="1"/>
    <xf numFmtId="0" fontId="9" fillId="32" borderId="15" xfId="0" applyFont="1" applyFill="1" applyBorder="1" applyAlignment="1" applyProtection="1">
      <alignment horizontal="left"/>
    </xf>
    <xf numFmtId="0" fontId="8" fillId="37" borderId="29" xfId="0" applyFont="1" applyFill="1" applyBorder="1" applyAlignment="1" applyProtection="1">
      <alignment wrapText="1"/>
    </xf>
    <xf numFmtId="0" fontId="11" fillId="33" borderId="29" xfId="0" applyFont="1" applyFill="1" applyBorder="1" applyAlignment="1" applyProtection="1">
      <alignment horizontal="left" vertical="top" wrapText="1"/>
    </xf>
    <xf numFmtId="0" fontId="4" fillId="0" borderId="19" xfId="0" applyFont="1" applyBorder="1" applyAlignment="1" applyProtection="1">
      <alignment horizontal="left" vertical="top" wrapText="1"/>
    </xf>
    <xf numFmtId="0" fontId="11" fillId="33" borderId="0" xfId="0" applyFont="1" applyFill="1" applyBorder="1" applyAlignment="1" applyProtection="1">
      <alignment horizontal="left" vertical="top"/>
    </xf>
    <xf numFmtId="0" fontId="11" fillId="33" borderId="18" xfId="0" applyFont="1" applyFill="1" applyBorder="1" applyAlignment="1" applyProtection="1">
      <alignment horizontal="left" vertical="top"/>
    </xf>
    <xf numFmtId="0" fontId="11" fillId="33" borderId="0" xfId="0" applyFont="1" applyFill="1" applyBorder="1" applyAlignment="1" applyProtection="1">
      <alignment horizontal="left" vertical="top" wrapText="1"/>
    </xf>
    <xf numFmtId="0" fontId="22" fillId="33" borderId="0" xfId="0" applyFont="1" applyFill="1" applyBorder="1" applyAlignment="1" applyProtection="1">
      <alignment horizontal="center"/>
    </xf>
    <xf numFmtId="0" fontId="8" fillId="37" borderId="0" xfId="0" applyFont="1" applyFill="1" applyBorder="1" applyAlignment="1" applyProtection="1">
      <alignment horizontal="center" wrapText="1"/>
    </xf>
    <xf numFmtId="0" fontId="8" fillId="37" borderId="10" xfId="0" applyFont="1" applyFill="1" applyBorder="1" applyAlignment="1" applyProtection="1">
      <alignment horizontal="center" wrapText="1"/>
    </xf>
    <xf numFmtId="0" fontId="8" fillId="37" borderId="43" xfId="0" applyFont="1" applyFill="1" applyBorder="1" applyAlignment="1" applyProtection="1">
      <alignment horizontal="center" wrapText="1"/>
    </xf>
    <xf numFmtId="0" fontId="8" fillId="37" borderId="11" xfId="0" applyFont="1" applyFill="1" applyBorder="1" applyAlignment="1" applyProtection="1">
      <alignment horizontal="center" wrapText="1"/>
    </xf>
    <xf numFmtId="0" fontId="8" fillId="33" borderId="14" xfId="0" applyFont="1" applyFill="1" applyBorder="1" applyAlignment="1" applyProtection="1">
      <alignment horizontal="center" wrapText="1"/>
    </xf>
    <xf numFmtId="49" fontId="0" fillId="0" borderId="0" xfId="0" quotePrefix="1" applyNumberFormat="1" applyFont="1" applyAlignment="1" applyProtection="1"/>
    <xf numFmtId="49" fontId="0" fillId="0" borderId="0" xfId="0" applyNumberFormat="1" applyFont="1" applyAlignment="1" applyProtection="1"/>
    <xf numFmtId="49" fontId="0" fillId="0" borderId="0" xfId="0" applyNumberFormat="1" applyFont="1" applyAlignment="1" applyProtection="1"/>
    <xf numFmtId="49" fontId="0" fillId="0" borderId="0" xfId="0" quotePrefix="1" applyNumberFormat="1" applyFont="1" applyAlignment="1" applyProtection="1"/>
    <xf numFmtId="49" fontId="0" fillId="0" borderId="0" xfId="0" applyNumberFormat="1" applyAlignment="1" applyProtection="1"/>
    <xf numFmtId="0" fontId="4" fillId="33" borderId="0" xfId="0" applyNumberFormat="1" applyFont="1" applyFill="1" applyBorder="1" applyAlignment="1" applyProtection="1">
      <alignment horizontal="right"/>
    </xf>
    <xf numFmtId="0" fontId="4" fillId="33" borderId="0" xfId="0" applyFont="1" applyFill="1" applyBorder="1" applyAlignment="1" applyProtection="1">
      <alignment wrapText="1"/>
    </xf>
    <xf numFmtId="0" fontId="0" fillId="0" borderId="29" xfId="0" applyFill="1" applyBorder="1" applyAlignment="1" applyProtection="1"/>
    <xf numFmtId="4" fontId="4" fillId="0" borderId="0" xfId="0" applyNumberFormat="1" applyFont="1" applyFill="1" applyBorder="1" applyAlignment="1" applyProtection="1">
      <alignment horizontal="right"/>
    </xf>
    <xf numFmtId="0" fontId="0" fillId="0" borderId="0" xfId="0" applyAlignment="1" applyProtection="1"/>
    <xf numFmtId="0" fontId="49" fillId="0" borderId="10" xfId="0" applyNumberFormat="1" applyFont="1" applyFill="1" applyBorder="1" applyAlignment="1" applyProtection="1">
      <alignment vertical="top"/>
    </xf>
    <xf numFmtId="0" fontId="47" fillId="0" borderId="0" xfId="0" applyNumberFormat="1" applyFont="1" applyFill="1" applyBorder="1" applyAlignment="1" applyProtection="1">
      <alignment vertical="top"/>
    </xf>
    <xf numFmtId="0" fontId="0" fillId="0" borderId="0" xfId="0" applyAlignment="1" applyProtection="1">
      <alignment wrapText="1"/>
    </xf>
    <xf numFmtId="0" fontId="29" fillId="0" borderId="0" xfId="0" applyNumberFormat="1" applyFont="1" applyFill="1" applyBorder="1" applyAlignment="1" applyProtection="1">
      <alignment vertical="top"/>
    </xf>
    <xf numFmtId="0" fontId="48" fillId="0" borderId="0" xfId="0" applyNumberFormat="1" applyFont="1" applyFill="1" applyBorder="1" applyAlignment="1" applyProtection="1">
      <alignment vertical="top"/>
    </xf>
    <xf numFmtId="0" fontId="30" fillId="0" borderId="0" xfId="0" applyNumberFormat="1" applyFont="1" applyFill="1" applyBorder="1" applyAlignment="1" applyProtection="1">
      <alignment vertical="top"/>
    </xf>
    <xf numFmtId="0" fontId="50" fillId="0" borderId="44" xfId="0" applyFont="1" applyBorder="1" applyAlignment="1" applyProtection="1">
      <alignment horizontal="center" vertical="center"/>
    </xf>
    <xf numFmtId="0" fontId="50" fillId="0" borderId="44" xfId="0" applyFont="1" applyBorder="1" applyAlignment="1" applyProtection="1">
      <alignment horizontal="center" vertical="center" wrapText="1"/>
    </xf>
    <xf numFmtId="0" fontId="51" fillId="37" borderId="45" xfId="0" applyNumberFormat="1" applyFont="1" applyFill="1" applyBorder="1" applyAlignment="1" applyProtection="1">
      <alignment vertical="top"/>
    </xf>
    <xf numFmtId="0" fontId="51" fillId="37" borderId="46" xfId="0" applyNumberFormat="1" applyFont="1" applyFill="1" applyBorder="1" applyAlignment="1" applyProtection="1">
      <alignment vertical="top"/>
    </xf>
    <xf numFmtId="0" fontId="52" fillId="37" borderId="46" xfId="0" applyNumberFormat="1" applyFont="1" applyFill="1" applyBorder="1" applyAlignment="1" applyProtection="1">
      <alignment vertical="top"/>
    </xf>
    <xf numFmtId="0" fontId="53" fillId="0" borderId="47" xfId="0" applyFont="1" applyBorder="1" applyAlignment="1" applyProtection="1"/>
    <xf numFmtId="0" fontId="50" fillId="0" borderId="47" xfId="0" applyFont="1" applyBorder="1" applyAlignment="1" applyProtection="1">
      <alignment horizontal="center" vertical="center"/>
    </xf>
    <xf numFmtId="0" fontId="51" fillId="37" borderId="21" xfId="0" applyNumberFormat="1" applyFont="1" applyFill="1" applyBorder="1" applyAlignment="1" applyProtection="1">
      <alignment vertical="top"/>
    </xf>
    <xf numFmtId="0" fontId="52" fillId="37" borderId="48" xfId="0" applyNumberFormat="1" applyFont="1" applyFill="1" applyBorder="1" applyAlignment="1" applyProtection="1">
      <alignment vertical="top"/>
    </xf>
    <xf numFmtId="0" fontId="52" fillId="37" borderId="49" xfId="0" applyNumberFormat="1" applyFont="1" applyFill="1" applyBorder="1" applyAlignment="1" applyProtection="1">
      <alignment vertical="top"/>
    </xf>
    <xf numFmtId="0" fontId="50" fillId="0" borderId="47" xfId="0" applyFont="1" applyBorder="1" applyAlignment="1" applyProtection="1">
      <alignment horizontal="center" vertical="center" textRotation="90"/>
    </xf>
    <xf numFmtId="0" fontId="52" fillId="37" borderId="50" xfId="0" applyNumberFormat="1" applyFont="1" applyFill="1" applyBorder="1" applyAlignment="1" applyProtection="1">
      <alignment horizontal="center" vertical="center" wrapText="1"/>
    </xf>
    <xf numFmtId="0" fontId="52" fillId="37" borderId="10" xfId="0" applyNumberFormat="1" applyFont="1" applyFill="1" applyBorder="1" applyAlignment="1" applyProtection="1">
      <alignment horizontal="center" vertical="center" wrapText="1"/>
    </xf>
    <xf numFmtId="0" fontId="52" fillId="37" borderId="51" xfId="0" applyNumberFormat="1" applyFont="1" applyFill="1" applyBorder="1" applyAlignment="1" applyProtection="1">
      <alignment horizontal="center" vertical="center" wrapText="1"/>
    </xf>
    <xf numFmtId="0" fontId="53" fillId="0" borderId="29" xfId="0" applyFont="1" applyFill="1" applyBorder="1" applyAlignment="1" applyProtection="1"/>
    <xf numFmtId="0" fontId="50" fillId="0" borderId="29" xfId="0" applyFont="1" applyFill="1" applyBorder="1" applyAlignment="1" applyProtection="1">
      <alignment horizontal="center" vertical="center" textRotation="90"/>
    </xf>
    <xf numFmtId="0" fontId="52" fillId="0" borderId="29" xfId="0" applyNumberFormat="1" applyFont="1" applyFill="1" applyBorder="1" applyAlignment="1" applyProtection="1">
      <alignment horizontal="center" vertical="center" wrapText="1"/>
    </xf>
    <xf numFmtId="0" fontId="47" fillId="0" borderId="44" xfId="0" applyNumberFormat="1" applyFont="1" applyFill="1" applyBorder="1" applyAlignment="1" applyProtection="1">
      <alignment horizontal="center" vertical="center"/>
    </xf>
    <xf numFmtId="0" fontId="51" fillId="37" borderId="52" xfId="0" applyNumberFormat="1" applyFont="1" applyFill="1" applyBorder="1" applyAlignment="1" applyProtection="1">
      <alignment vertical="top"/>
    </xf>
    <xf numFmtId="0" fontId="52" fillId="37" borderId="47" xfId="0" applyNumberFormat="1" applyFont="1" applyFill="1" applyBorder="1" applyAlignment="1" applyProtection="1">
      <alignment horizontal="center" vertical="center" wrapText="1"/>
    </xf>
    <xf numFmtId="0" fontId="52" fillId="37" borderId="0" xfId="0" applyNumberFormat="1" applyFont="1" applyFill="1" applyBorder="1" applyAlignment="1" applyProtection="1">
      <alignment horizontal="center" vertical="center" wrapText="1"/>
    </xf>
    <xf numFmtId="0" fontId="52" fillId="37" borderId="20" xfId="0" applyNumberFormat="1" applyFont="1" applyFill="1" applyBorder="1" applyAlignment="1" applyProtection="1">
      <alignment horizontal="center" vertical="center" wrapText="1"/>
    </xf>
    <xf numFmtId="0" fontId="50" fillId="0" borderId="29" xfId="0" applyFont="1" applyFill="1" applyBorder="1" applyAlignment="1" applyProtection="1">
      <alignment horizontal="center" vertical="center" wrapText="1"/>
    </xf>
    <xf numFmtId="0" fontId="0" fillId="0" borderId="0" xfId="0" applyFill="1" applyAlignment="1" applyProtection="1"/>
    <xf numFmtId="0" fontId="4" fillId="0" borderId="39" xfId="0" applyNumberFormat="1" applyFont="1" applyFill="1" applyBorder="1" applyAlignment="1" applyProtection="1">
      <alignment horizontal="left"/>
    </xf>
    <xf numFmtId="0" fontId="3" fillId="0" borderId="14" xfId="0" applyFont="1" applyBorder="1" applyAlignment="1" applyProtection="1"/>
    <xf numFmtId="0" fontId="3" fillId="0" borderId="39" xfId="0" applyFont="1" applyFill="1" applyBorder="1" applyAlignment="1" applyProtection="1">
      <alignment vertical="center" wrapText="1"/>
    </xf>
    <xf numFmtId="0" fontId="3" fillId="0" borderId="38" xfId="0" applyFont="1" applyFill="1" applyBorder="1" applyAlignment="1" applyProtection="1">
      <alignment vertical="center" wrapText="1"/>
    </xf>
    <xf numFmtId="0" fontId="3" fillId="0" borderId="17" xfId="0" applyFont="1" applyBorder="1" applyAlignment="1" applyProtection="1"/>
    <xf numFmtId="0" fontId="3" fillId="0" borderId="32" xfId="0" applyFont="1" applyBorder="1" applyAlignment="1" applyProtection="1"/>
    <xf numFmtId="0" fontId="0" fillId="0" borderId="0" xfId="0" applyFont="1" applyAlignment="1" applyProtection="1">
      <alignment horizontal="right"/>
    </xf>
    <xf numFmtId="0" fontId="4" fillId="0" borderId="53" xfId="0" applyNumberFormat="1" applyFont="1" applyFill="1" applyBorder="1" applyAlignment="1" applyProtection="1"/>
    <xf numFmtId="0" fontId="0" fillId="0" borderId="29" xfId="0" applyFont="1" applyBorder="1" applyAlignment="1" applyProtection="1"/>
    <xf numFmtId="0" fontId="0" fillId="38" borderId="29" xfId="0" applyFill="1" applyBorder="1" applyAlignment="1" applyProtection="1"/>
    <xf numFmtId="0" fontId="29" fillId="0" borderId="0" xfId="0" applyNumberFormat="1" applyFont="1" applyFill="1" applyBorder="1" applyAlignment="1" applyProtection="1">
      <alignment horizontal="left" vertical="top" wrapText="1" shrinkToFit="1"/>
    </xf>
    <xf numFmtId="0" fontId="0" fillId="0" borderId="0" xfId="0" applyFill="1" applyBorder="1" applyAlignment="1" applyProtection="1"/>
    <xf numFmtId="0" fontId="0" fillId="0" borderId="14" xfId="0" applyFill="1" applyBorder="1" applyAlignment="1" applyProtection="1"/>
    <xf numFmtId="0" fontId="0" fillId="39" borderId="10" xfId="0" applyFill="1" applyBorder="1" applyAlignment="1" applyProtection="1"/>
    <xf numFmtId="0" fontId="5" fillId="39" borderId="10" xfId="0" applyNumberFormat="1" applyFont="1" applyFill="1" applyBorder="1" applyAlignment="1" applyProtection="1"/>
    <xf numFmtId="0" fontId="5" fillId="39" borderId="11" xfId="0" applyNumberFormat="1" applyFont="1" applyFill="1" applyBorder="1" applyAlignment="1" applyProtection="1"/>
    <xf numFmtId="0" fontId="0" fillId="0" borderId="0" xfId="0" applyFont="1" applyAlignment="1" applyProtection="1"/>
    <xf numFmtId="0" fontId="57" fillId="0" borderId="14" xfId="0" applyFont="1" applyFill="1" applyBorder="1" applyAlignment="1" applyProtection="1"/>
    <xf numFmtId="0" fontId="57" fillId="0" borderId="0" xfId="0" applyFont="1" applyFill="1" applyBorder="1" applyAlignment="1" applyProtection="1"/>
    <xf numFmtId="0" fontId="60" fillId="34" borderId="0" xfId="0" applyFont="1" applyFill="1" applyBorder="1" applyAlignment="1" applyProtection="1"/>
    <xf numFmtId="3" fontId="8" fillId="32" borderId="10" xfId="0" quotePrefix="1" applyNumberFormat="1" applyFont="1" applyFill="1" applyBorder="1" applyAlignment="1" applyProtection="1">
      <alignment horizontal="left"/>
    </xf>
    <xf numFmtId="0" fontId="86" fillId="0" borderId="0" xfId="43" quotePrefix="1" applyNumberFormat="1" applyAlignment="1"/>
    <xf numFmtId="0" fontId="86" fillId="0" borderId="0" xfId="43" applyAlignment="1"/>
    <xf numFmtId="0" fontId="13" fillId="40" borderId="29" xfId="0" applyNumberFormat="1" applyFont="1" applyFill="1" applyBorder="1" applyAlignment="1" applyProtection="1">
      <alignment horizontal="left"/>
    </xf>
    <xf numFmtId="0" fontId="6" fillId="41" borderId="46" xfId="0" applyFont="1" applyFill="1" applyBorder="1" applyAlignment="1" applyProtection="1"/>
    <xf numFmtId="0" fontId="6" fillId="41" borderId="21" xfId="0" applyFont="1" applyFill="1" applyBorder="1" applyAlignment="1" applyProtection="1"/>
    <xf numFmtId="0" fontId="6" fillId="41" borderId="0" xfId="0" applyFont="1" applyFill="1" applyBorder="1" applyAlignment="1" applyProtection="1"/>
    <xf numFmtId="3" fontId="6" fillId="41" borderId="0" xfId="0" applyNumberFormat="1" applyFont="1" applyFill="1" applyBorder="1" applyAlignment="1" applyProtection="1"/>
    <xf numFmtId="0" fontId="5" fillId="41" borderId="0" xfId="0" applyFont="1" applyFill="1" applyBorder="1" applyAlignment="1" applyProtection="1"/>
    <xf numFmtId="3" fontId="5" fillId="41" borderId="0" xfId="0" applyNumberFormat="1" applyFont="1" applyFill="1" applyBorder="1" applyAlignment="1" applyProtection="1"/>
    <xf numFmtId="0" fontId="6" fillId="41" borderId="22" xfId="0" applyFont="1" applyFill="1" applyBorder="1" applyAlignment="1" applyProtection="1"/>
    <xf numFmtId="3" fontId="6" fillId="41" borderId="23" xfId="0" applyNumberFormat="1" applyFont="1" applyFill="1" applyBorder="1" applyAlignment="1" applyProtection="1"/>
    <xf numFmtId="3" fontId="6" fillId="41" borderId="46" xfId="0" applyNumberFormat="1" applyFont="1" applyFill="1" applyBorder="1" applyAlignment="1" applyProtection="1"/>
    <xf numFmtId="3" fontId="6" fillId="41" borderId="52" xfId="0" applyNumberFormat="1" applyFont="1" applyFill="1" applyBorder="1" applyAlignment="1" applyProtection="1"/>
    <xf numFmtId="3" fontId="6" fillId="41" borderId="20" xfId="0" applyNumberFormat="1" applyFont="1" applyFill="1" applyBorder="1" applyAlignment="1" applyProtection="1"/>
    <xf numFmtId="3" fontId="6" fillId="42" borderId="20" xfId="0" applyNumberFormat="1" applyFont="1" applyFill="1" applyBorder="1" applyAlignment="1" applyProtection="1"/>
    <xf numFmtId="3" fontId="5" fillId="42" borderId="20" xfId="0" applyNumberFormat="1" applyFont="1" applyFill="1" applyBorder="1" applyAlignment="1" applyProtection="1"/>
    <xf numFmtId="0" fontId="61" fillId="41" borderId="21" xfId="0" applyFont="1" applyFill="1" applyBorder="1" applyAlignment="1" applyProtection="1">
      <alignment horizontal="center"/>
    </xf>
    <xf numFmtId="0" fontId="4" fillId="37" borderId="0" xfId="0" applyFont="1" applyFill="1" applyBorder="1" applyAlignment="1" applyProtection="1">
      <alignment horizontal="right"/>
    </xf>
    <xf numFmtId="0" fontId="4" fillId="37" borderId="0" xfId="0" applyFont="1" applyFill="1" applyBorder="1" applyAlignment="1" applyProtection="1"/>
    <xf numFmtId="0" fontId="46" fillId="37" borderId="0" xfId="0" applyFont="1" applyFill="1" applyAlignment="1" applyProtection="1"/>
    <xf numFmtId="0" fontId="0" fillId="37" borderId="0" xfId="0" applyFill="1" applyAlignment="1"/>
    <xf numFmtId="0" fontId="14" fillId="37" borderId="0" xfId="0" applyFont="1" applyFill="1" applyBorder="1" applyAlignment="1" applyProtection="1"/>
    <xf numFmtId="0" fontId="0" fillId="0" borderId="0" xfId="0" applyAlignment="1" applyProtection="1"/>
    <xf numFmtId="0" fontId="4" fillId="38" borderId="19" xfId="0" applyFont="1" applyFill="1" applyBorder="1" applyAlignment="1" applyProtection="1"/>
    <xf numFmtId="0" fontId="8" fillId="33" borderId="29" xfId="0" applyFont="1" applyFill="1" applyBorder="1" applyAlignment="1" applyProtection="1">
      <alignment horizontal="center" wrapText="1"/>
    </xf>
    <xf numFmtId="0" fontId="52" fillId="37" borderId="48" xfId="0" applyNumberFormat="1" applyFont="1" applyFill="1" applyBorder="1" applyAlignment="1" applyProtection="1">
      <alignment vertical="top"/>
    </xf>
    <xf numFmtId="0" fontId="3" fillId="0" borderId="30" xfId="46" applyFont="1" applyBorder="1" applyProtection="1"/>
    <xf numFmtId="0" fontId="4" fillId="0" borderId="39" xfId="0" applyFont="1" applyBorder="1" applyAlignment="1" applyProtection="1">
      <alignment horizontal="right"/>
    </xf>
    <xf numFmtId="0" fontId="4" fillId="37" borderId="0" xfId="0" applyNumberFormat="1" applyFont="1" applyFill="1" applyBorder="1" applyAlignment="1" applyProtection="1">
      <alignment wrapText="1"/>
    </xf>
    <xf numFmtId="0" fontId="4" fillId="37" borderId="14" xfId="0" applyFont="1" applyFill="1" applyBorder="1" applyAlignment="1" applyProtection="1"/>
    <xf numFmtId="0" fontId="21" fillId="37" borderId="0" xfId="0" applyFont="1" applyFill="1" applyBorder="1" applyAlignment="1" applyProtection="1"/>
    <xf numFmtId="3" fontId="4" fillId="37" borderId="14" xfId="0" applyNumberFormat="1" applyFont="1" applyFill="1" applyBorder="1" applyAlignment="1" applyProtection="1"/>
    <xf numFmtId="3" fontId="4" fillId="37" borderId="0" xfId="0" applyNumberFormat="1" applyFont="1" applyFill="1" applyBorder="1" applyAlignment="1" applyProtection="1">
      <alignment horizontal="right"/>
    </xf>
    <xf numFmtId="0" fontId="4" fillId="37" borderId="0" xfId="0" applyFont="1" applyFill="1" applyBorder="1" applyAlignment="1" applyProtection="1">
      <alignment wrapText="1"/>
    </xf>
    <xf numFmtId="3" fontId="4" fillId="37" borderId="0" xfId="0" applyNumberFormat="1" applyFont="1" applyFill="1" applyBorder="1" applyAlignment="1" applyProtection="1"/>
    <xf numFmtId="0" fontId="0" fillId="37" borderId="0" xfId="0" applyFill="1" applyBorder="1" applyAlignment="1" applyProtection="1"/>
    <xf numFmtId="0" fontId="32" fillId="37" borderId="0" xfId="0" applyFont="1" applyFill="1" applyBorder="1" applyAlignment="1" applyProtection="1">
      <alignment horizontal="centerContinuous" vertical="center" wrapText="1"/>
    </xf>
    <xf numFmtId="0" fontId="7" fillId="37" borderId="11" xfId="0" applyFont="1" applyFill="1" applyBorder="1" applyAlignment="1" applyProtection="1">
      <alignment horizontal="centerContinuous" vertical="center" wrapText="1"/>
    </xf>
    <xf numFmtId="0" fontId="15" fillId="37" borderId="16" xfId="0" applyFont="1" applyFill="1" applyBorder="1" applyAlignment="1" applyProtection="1"/>
    <xf numFmtId="0" fontId="29" fillId="37" borderId="0" xfId="0" applyNumberFormat="1" applyFont="1" applyFill="1" applyBorder="1" applyAlignment="1" applyProtection="1">
      <alignment horizontal="left" vertical="top" wrapText="1" shrinkToFit="1"/>
    </xf>
    <xf numFmtId="4" fontId="4" fillId="37" borderId="0" xfId="0" applyNumberFormat="1" applyFont="1" applyFill="1" applyBorder="1" applyAlignment="1" applyProtection="1">
      <alignment horizontal="right"/>
    </xf>
    <xf numFmtId="0" fontId="0" fillId="37" borderId="0" xfId="0" applyFill="1" applyAlignment="1" applyProtection="1"/>
    <xf numFmtId="0" fontId="12" fillId="37" borderId="14" xfId="0" applyFont="1" applyFill="1" applyBorder="1" applyAlignment="1" applyProtection="1"/>
    <xf numFmtId="0" fontId="14" fillId="37" borderId="14" xfId="0" applyFont="1" applyFill="1" applyBorder="1" applyAlignment="1" applyProtection="1"/>
    <xf numFmtId="0" fontId="3" fillId="37" borderId="0" xfId="0" applyFont="1" applyFill="1" applyBorder="1" applyAlignment="1" applyProtection="1"/>
    <xf numFmtId="0" fontId="62" fillId="37" borderId="0" xfId="0" applyFont="1" applyFill="1" applyBorder="1" applyAlignment="1" applyProtection="1"/>
    <xf numFmtId="0" fontId="62" fillId="37" borderId="0" xfId="0" applyFont="1" applyFill="1" applyBorder="1" applyAlignment="1" applyProtection="1">
      <alignment horizontal="left"/>
    </xf>
    <xf numFmtId="0" fontId="62" fillId="37" borderId="0" xfId="0" applyFont="1" applyFill="1" applyAlignment="1" applyProtection="1"/>
    <xf numFmtId="0" fontId="3" fillId="37" borderId="0" xfId="0" applyFont="1" applyFill="1" applyAlignment="1"/>
    <xf numFmtId="0" fontId="62" fillId="37" borderId="46" xfId="0" applyFont="1" applyFill="1" applyBorder="1" applyAlignment="1" applyProtection="1"/>
    <xf numFmtId="0" fontId="62" fillId="37" borderId="0" xfId="0" applyFont="1" applyFill="1" applyBorder="1" applyAlignment="1" applyProtection="1"/>
    <xf numFmtId="0" fontId="62" fillId="37" borderId="0" xfId="0" applyFont="1" applyFill="1" applyAlignment="1" applyProtection="1"/>
    <xf numFmtId="0" fontId="3" fillId="37" borderId="0" xfId="0" applyFont="1" applyFill="1" applyBorder="1" applyAlignment="1" applyProtection="1"/>
    <xf numFmtId="0" fontId="62" fillId="37" borderId="46" xfId="0" applyFont="1" applyFill="1" applyBorder="1" applyAlignment="1" applyProtection="1">
      <alignment horizontal="left"/>
    </xf>
    <xf numFmtId="0" fontId="3" fillId="37" borderId="0" xfId="0" applyFont="1" applyFill="1" applyAlignment="1" applyProtection="1"/>
    <xf numFmtId="0" fontId="62" fillId="37" borderId="0" xfId="0" applyFont="1" applyFill="1" applyBorder="1" applyAlignment="1" applyProtection="1">
      <alignment horizontal="center"/>
    </xf>
    <xf numFmtId="0" fontId="29" fillId="37" borderId="0" xfId="0" applyNumberFormat="1" applyFont="1" applyFill="1" applyBorder="1" applyAlignment="1" applyProtection="1">
      <alignment vertical="top"/>
    </xf>
    <xf numFmtId="0" fontId="30" fillId="37" borderId="0" xfId="0" applyNumberFormat="1" applyFont="1" applyFill="1" applyBorder="1" applyAlignment="1" applyProtection="1">
      <alignment vertical="top"/>
    </xf>
    <xf numFmtId="0" fontId="0" fillId="37" borderId="0" xfId="0" applyFont="1" applyFill="1" applyAlignment="1" applyProtection="1"/>
    <xf numFmtId="0" fontId="50" fillId="37" borderId="44" xfId="0" applyFont="1" applyFill="1" applyBorder="1" applyAlignment="1" applyProtection="1">
      <alignment horizontal="center" vertical="center" wrapText="1"/>
    </xf>
    <xf numFmtId="0" fontId="50" fillId="37" borderId="47" xfId="0" applyFont="1" applyFill="1" applyBorder="1" applyAlignment="1" applyProtection="1">
      <alignment horizontal="center" vertical="center"/>
    </xf>
    <xf numFmtId="0" fontId="54" fillId="37" borderId="0" xfId="0" applyFont="1" applyFill="1" applyAlignment="1" applyProtection="1">
      <alignment vertical="center"/>
    </xf>
    <xf numFmtId="0" fontId="47" fillId="37" borderId="44" xfId="0" applyNumberFormat="1" applyFont="1" applyFill="1" applyBorder="1" applyAlignment="1" applyProtection="1">
      <alignment horizontal="center" vertical="center"/>
    </xf>
    <xf numFmtId="0" fontId="53" fillId="37" borderId="47" xfId="0" applyFont="1" applyFill="1" applyBorder="1" applyAlignment="1" applyProtection="1"/>
    <xf numFmtId="0" fontId="50" fillId="37" borderId="44" xfId="0" applyFont="1" applyFill="1" applyBorder="1" applyAlignment="1" applyProtection="1">
      <alignment horizontal="center" vertical="center"/>
    </xf>
    <xf numFmtId="0" fontId="0" fillId="37" borderId="0" xfId="0" applyFill="1" applyBorder="1" applyAlignment="1" applyProtection="1">
      <alignment wrapText="1"/>
    </xf>
    <xf numFmtId="0" fontId="9" fillId="37" borderId="0" xfId="0" applyFont="1" applyFill="1" applyBorder="1" applyAlignment="1" applyProtection="1">
      <alignment horizontal="left"/>
    </xf>
    <xf numFmtId="0" fontId="15" fillId="37" borderId="0" xfId="0" applyFont="1" applyFill="1" applyBorder="1" applyAlignment="1" applyProtection="1">
      <alignment horizontal="left"/>
    </xf>
    <xf numFmtId="0" fontId="17" fillId="37" borderId="0" xfId="0" applyFont="1" applyFill="1" applyBorder="1" applyAlignment="1" applyProtection="1">
      <alignment horizontal="left"/>
    </xf>
    <xf numFmtId="3" fontId="9" fillId="37" borderId="0" xfId="0" applyNumberFormat="1" applyFont="1" applyFill="1" applyBorder="1" applyAlignment="1" applyProtection="1">
      <alignment horizontal="left"/>
    </xf>
    <xf numFmtId="0" fontId="9" fillId="32" borderId="16" xfId="0" applyFont="1" applyFill="1" applyBorder="1" applyAlignment="1" applyProtection="1">
      <alignment horizontal="left"/>
    </xf>
    <xf numFmtId="0" fontId="15" fillId="32" borderId="18" xfId="0" applyFont="1" applyFill="1" applyBorder="1" applyAlignment="1" applyProtection="1">
      <alignment horizontal="left"/>
    </xf>
    <xf numFmtId="0" fontId="17" fillId="32" borderId="18" xfId="0" applyFont="1" applyFill="1" applyBorder="1" applyAlignment="1" applyProtection="1">
      <alignment horizontal="left"/>
    </xf>
    <xf numFmtId="3" fontId="9" fillId="32" borderId="11" xfId="0" applyNumberFormat="1" applyFont="1" applyFill="1" applyBorder="1" applyAlignment="1" applyProtection="1">
      <alignment horizontal="left"/>
    </xf>
    <xf numFmtId="0" fontId="20" fillId="32" borderId="15" xfId="0" applyFont="1" applyFill="1" applyBorder="1" applyAlignment="1" applyProtection="1"/>
    <xf numFmtId="3" fontId="8" fillId="32" borderId="15" xfId="0" applyNumberFormat="1" applyFont="1" applyFill="1" applyBorder="1" applyAlignment="1" applyProtection="1"/>
    <xf numFmtId="3" fontId="15" fillId="32" borderId="15" xfId="0" applyNumberFormat="1" applyFont="1" applyFill="1" applyBorder="1" applyAlignment="1" applyProtection="1"/>
    <xf numFmtId="3" fontId="8" fillId="32" borderId="15" xfId="0" quotePrefix="1" applyNumberFormat="1" applyFont="1" applyFill="1" applyBorder="1" applyAlignment="1" applyProtection="1">
      <alignment horizontal="left"/>
    </xf>
    <xf numFmtId="0" fontId="20" fillId="32" borderId="18" xfId="0" applyFont="1" applyFill="1" applyBorder="1" applyAlignment="1" applyProtection="1"/>
    <xf numFmtId="3" fontId="20" fillId="32" borderId="11" xfId="0" applyNumberFormat="1" applyFont="1" applyFill="1" applyBorder="1" applyAlignment="1" applyProtection="1"/>
    <xf numFmtId="0" fontId="16" fillId="33" borderId="54" xfId="0" applyFont="1" applyFill="1" applyBorder="1" applyAlignment="1" applyProtection="1">
      <alignment horizontal="centerContinuous" wrapText="1"/>
    </xf>
    <xf numFmtId="0" fontId="8" fillId="33" borderId="55" xfId="0" applyFont="1" applyFill="1" applyBorder="1" applyAlignment="1" applyProtection="1">
      <alignment horizontal="centerContinuous" wrapText="1"/>
    </xf>
    <xf numFmtId="0" fontId="8" fillId="33" borderId="17" xfId="0" applyFont="1" applyFill="1" applyBorder="1" applyAlignment="1" applyProtection="1">
      <alignment horizontal="center" wrapText="1"/>
    </xf>
    <xf numFmtId="0" fontId="8" fillId="33" borderId="43" xfId="0" applyFont="1" applyFill="1" applyBorder="1" applyAlignment="1" applyProtection="1">
      <alignment horizontal="center" wrapText="1"/>
    </xf>
    <xf numFmtId="0" fontId="8" fillId="33" borderId="11" xfId="0" applyFont="1" applyFill="1" applyBorder="1" applyAlignment="1" applyProtection="1">
      <alignment horizontal="center" wrapText="1"/>
    </xf>
    <xf numFmtId="49" fontId="4" fillId="0" borderId="35" xfId="0" applyNumberFormat="1" applyFont="1" applyFill="1" applyBorder="1" applyAlignment="1" applyProtection="1"/>
    <xf numFmtId="0" fontId="19" fillId="37" borderId="0" xfId="0" applyFont="1" applyFill="1" applyBorder="1" applyAlignment="1" applyProtection="1"/>
    <xf numFmtId="0" fontId="4" fillId="37" borderId="0" xfId="0" applyFont="1" applyFill="1" applyBorder="1" applyAlignment="1" applyProtection="1">
      <alignment horizontal="right" wrapText="1"/>
    </xf>
    <xf numFmtId="0" fontId="8" fillId="33" borderId="54" xfId="0" applyFont="1" applyFill="1" applyBorder="1" applyAlignment="1" applyProtection="1">
      <alignment horizontal="centerContinuous" wrapText="1"/>
    </xf>
    <xf numFmtId="49" fontId="66" fillId="0" borderId="36" xfId="0" applyNumberFormat="1" applyFont="1" applyFill="1" applyBorder="1" applyAlignment="1" applyProtection="1"/>
    <xf numFmtId="49" fontId="66" fillId="0" borderId="16" xfId="0" applyNumberFormat="1" applyFont="1" applyFill="1" applyBorder="1" applyAlignment="1" applyProtection="1"/>
    <xf numFmtId="0" fontId="66" fillId="0" borderId="30" xfId="0" applyFont="1" applyFill="1" applyBorder="1" applyAlignment="1" applyProtection="1"/>
    <xf numFmtId="3" fontId="66" fillId="37" borderId="15" xfId="0" applyNumberFormat="1" applyFont="1" applyFill="1" applyBorder="1" applyAlignment="1" applyProtection="1"/>
    <xf numFmtId="0" fontId="64" fillId="0" borderId="0" xfId="0" applyFont="1" applyFill="1" applyBorder="1" applyAlignment="1" applyProtection="1">
      <alignment horizontal="center" wrapText="1"/>
    </xf>
    <xf numFmtId="0" fontId="66" fillId="0" borderId="0" xfId="0" applyFont="1" applyFill="1" applyBorder="1" applyAlignment="1" applyProtection="1"/>
    <xf numFmtId="0" fontId="66" fillId="37" borderId="0" xfId="0" applyFont="1" applyFill="1" applyBorder="1" applyAlignment="1" applyProtection="1"/>
    <xf numFmtId="0" fontId="64" fillId="33" borderId="0" xfId="0" applyFont="1" applyFill="1" applyBorder="1" applyAlignment="1" applyProtection="1">
      <alignment horizontal="left" vertical="center" wrapText="1"/>
    </xf>
    <xf numFmtId="0" fontId="67" fillId="33" borderId="15" xfId="0" applyFont="1" applyFill="1" applyBorder="1" applyAlignment="1" applyProtection="1">
      <alignment horizontal="center" vertical="center"/>
    </xf>
    <xf numFmtId="3" fontId="66" fillId="37" borderId="0" xfId="0" applyNumberFormat="1" applyFont="1" applyFill="1" applyBorder="1" applyAlignment="1" applyProtection="1"/>
    <xf numFmtId="0" fontId="69" fillId="0" borderId="0" xfId="0" applyFont="1" applyAlignment="1"/>
    <xf numFmtId="0" fontId="70" fillId="37" borderId="0" xfId="0" applyNumberFormat="1" applyFont="1" applyFill="1" applyBorder="1" applyAlignment="1" applyProtection="1">
      <alignment vertical="top"/>
    </xf>
    <xf numFmtId="0" fontId="66" fillId="0" borderId="0" xfId="0" applyFont="1" applyBorder="1" applyAlignment="1" applyProtection="1"/>
    <xf numFmtId="0" fontId="49" fillId="37" borderId="0" xfId="0" applyNumberFormat="1" applyFont="1" applyFill="1" applyBorder="1" applyAlignment="1" applyProtection="1">
      <alignment vertical="top"/>
    </xf>
    <xf numFmtId="0" fontId="49" fillId="0" borderId="0" xfId="0" applyNumberFormat="1" applyFont="1" applyFill="1" applyBorder="1" applyAlignment="1" applyProtection="1">
      <alignment vertical="top"/>
    </xf>
    <xf numFmtId="0" fontId="66" fillId="0" borderId="0" xfId="0" applyFont="1" applyBorder="1" applyAlignment="1" applyProtection="1">
      <alignment horizontal="left" vertical="center"/>
    </xf>
    <xf numFmtId="0" fontId="49" fillId="37" borderId="0" xfId="0" applyNumberFormat="1" applyFont="1" applyFill="1" applyBorder="1" applyAlignment="1" applyProtection="1">
      <alignment horizontal="left" vertical="center"/>
    </xf>
    <xf numFmtId="0" fontId="66" fillId="0" borderId="0" xfId="0" applyFont="1" applyFill="1" applyBorder="1" applyAlignment="1" applyProtection="1">
      <alignment horizontal="left" vertical="center"/>
    </xf>
    <xf numFmtId="0" fontId="63" fillId="37" borderId="0" xfId="0" applyNumberFormat="1" applyFont="1" applyFill="1" applyBorder="1" applyAlignment="1" applyProtection="1">
      <alignment vertical="top"/>
    </xf>
    <xf numFmtId="0" fontId="72" fillId="0" borderId="0" xfId="0" applyFont="1" applyAlignment="1"/>
    <xf numFmtId="0" fontId="66" fillId="0" borderId="10" xfId="0" applyFont="1" applyFill="1" applyBorder="1" applyAlignment="1" applyProtection="1"/>
    <xf numFmtId="0" fontId="72" fillId="0" borderId="0" xfId="0" applyFont="1" applyAlignment="1" applyProtection="1"/>
    <xf numFmtId="0" fontId="72" fillId="37" borderId="0" xfId="0" applyFont="1" applyFill="1" applyAlignment="1" applyProtection="1"/>
    <xf numFmtId="0" fontId="74" fillId="0" borderId="32" xfId="0" applyFont="1" applyFill="1" applyBorder="1" applyAlignment="1" applyProtection="1"/>
    <xf numFmtId="0" fontId="67" fillId="0" borderId="0" xfId="0" applyNumberFormat="1" applyFont="1" applyFill="1" applyBorder="1" applyAlignment="1" applyProtection="1">
      <alignment horizontal="left" vertical="top" wrapText="1" shrinkToFit="1"/>
    </xf>
    <xf numFmtId="0" fontId="11" fillId="0" borderId="0" xfId="0" applyFont="1" applyFill="1" applyBorder="1" applyAlignment="1" applyProtection="1"/>
    <xf numFmtId="0" fontId="64" fillId="33" borderId="30" xfId="0" applyFont="1" applyFill="1" applyBorder="1" applyAlignment="1" applyProtection="1">
      <alignment horizontal="center" vertical="center" wrapText="1"/>
    </xf>
    <xf numFmtId="0" fontId="67" fillId="33" borderId="15" xfId="0" applyFont="1" applyFill="1" applyBorder="1" applyAlignment="1" applyProtection="1">
      <alignment horizontal="center" vertical="center" wrapText="1"/>
    </xf>
    <xf numFmtId="0" fontId="67" fillId="33" borderId="0" xfId="0" applyFont="1" applyFill="1" applyBorder="1" applyAlignment="1" applyProtection="1">
      <alignment horizontal="center" vertical="center" wrapText="1"/>
    </xf>
    <xf numFmtId="0" fontId="49" fillId="37" borderId="10" xfId="0" applyNumberFormat="1" applyFont="1" applyFill="1" applyBorder="1" applyAlignment="1" applyProtection="1">
      <alignment vertical="top"/>
    </xf>
    <xf numFmtId="0" fontId="55" fillId="37" borderId="44" xfId="0" applyNumberFormat="1" applyFont="1" applyFill="1" applyBorder="1" applyAlignment="1" applyProtection="1">
      <alignment horizontal="center" vertical="center"/>
    </xf>
    <xf numFmtId="0" fontId="8" fillId="33" borderId="52" xfId="0" applyFont="1" applyFill="1" applyBorder="1" applyAlignment="1" applyProtection="1">
      <alignment horizontal="center" wrapText="1"/>
    </xf>
    <xf numFmtId="0" fontId="8" fillId="33" borderId="15" xfId="0" applyFont="1" applyFill="1" applyBorder="1" applyAlignment="1" applyProtection="1">
      <alignment horizontal="center" wrapText="1"/>
    </xf>
    <xf numFmtId="0" fontId="8" fillId="33" borderId="49" xfId="0" applyFont="1" applyFill="1" applyBorder="1" applyAlignment="1" applyProtection="1">
      <alignment horizontal="center" wrapText="1"/>
    </xf>
    <xf numFmtId="0" fontId="8" fillId="33" borderId="20" xfId="0" applyFont="1" applyFill="1" applyBorder="1" applyAlignment="1" applyProtection="1">
      <alignment horizontal="center" wrapText="1"/>
    </xf>
    <xf numFmtId="0" fontId="64" fillId="33" borderId="15" xfId="0" applyFont="1" applyFill="1" applyBorder="1" applyAlignment="1" applyProtection="1">
      <alignment horizontal="center" wrapText="1"/>
    </xf>
    <xf numFmtId="0" fontId="64" fillId="33" borderId="0" xfId="0" applyFont="1" applyFill="1" applyBorder="1" applyAlignment="1" applyProtection="1">
      <alignment horizontal="center" vertical="center" wrapText="1"/>
    </xf>
    <xf numFmtId="0" fontId="62" fillId="37" borderId="0" xfId="0" applyFont="1" applyFill="1" applyBorder="1" applyAlignment="1" applyProtection="1"/>
    <xf numFmtId="0" fontId="3" fillId="37" borderId="0" xfId="0" applyFont="1" applyFill="1" applyAlignment="1" applyProtection="1"/>
    <xf numFmtId="0" fontId="62" fillId="37" borderId="0" xfId="0" applyFont="1" applyFill="1" applyBorder="1" applyAlignment="1" applyProtection="1">
      <alignment horizontal="left" wrapText="1"/>
    </xf>
    <xf numFmtId="3" fontId="6" fillId="42" borderId="0" xfId="0" applyNumberFormat="1" applyFont="1" applyFill="1" applyBorder="1" applyAlignment="1" applyProtection="1"/>
    <xf numFmtId="3" fontId="5" fillId="42" borderId="0" xfId="0" applyNumberFormat="1" applyFont="1" applyFill="1" applyBorder="1" applyAlignment="1" applyProtection="1"/>
    <xf numFmtId="0" fontId="4" fillId="0" borderId="56" xfId="0" applyNumberFormat="1" applyFont="1" applyFill="1" applyBorder="1" applyAlignment="1" applyProtection="1"/>
    <xf numFmtId="0" fontId="12" fillId="0" borderId="28" xfId="0" applyFont="1" applyFill="1" applyBorder="1" applyAlignment="1" applyProtection="1">
      <alignment horizontal="right"/>
    </xf>
    <xf numFmtId="0" fontId="3" fillId="0" borderId="29" xfId="0" applyFont="1" applyBorder="1" applyAlignment="1" applyProtection="1">
      <alignment horizontal="left" wrapText="1"/>
    </xf>
    <xf numFmtId="0" fontId="3" fillId="0" borderId="38" xfId="0" applyFont="1" applyBorder="1" applyAlignment="1" applyProtection="1">
      <alignment horizontal="left" wrapText="1"/>
    </xf>
    <xf numFmtId="0" fontId="50" fillId="0" borderId="47" xfId="0" applyFont="1" applyBorder="1" applyAlignment="1" applyProtection="1">
      <alignment horizontal="left" wrapText="1"/>
    </xf>
    <xf numFmtId="0" fontId="3" fillId="0" borderId="28" xfId="0" applyFont="1" applyBorder="1" applyAlignment="1" applyProtection="1">
      <alignment horizontal="left" wrapText="1"/>
    </xf>
    <xf numFmtId="0" fontId="4" fillId="0" borderId="57" xfId="0" applyNumberFormat="1" applyFont="1" applyFill="1" applyBorder="1" applyAlignment="1" applyProtection="1"/>
    <xf numFmtId="0" fontId="62" fillId="37" borderId="0" xfId="0" applyFont="1" applyFill="1" applyBorder="1" applyAlignment="1" applyProtection="1">
      <alignment wrapText="1"/>
    </xf>
    <xf numFmtId="0" fontId="3" fillId="37" borderId="0" xfId="0" applyFont="1" applyFill="1" applyBorder="1" applyAlignment="1" applyProtection="1"/>
    <xf numFmtId="0" fontId="4" fillId="37" borderId="15" xfId="0" applyNumberFormat="1" applyFont="1" applyFill="1" applyBorder="1" applyAlignment="1" applyProtection="1">
      <alignment wrapText="1"/>
    </xf>
    <xf numFmtId="0" fontId="4" fillId="37" borderId="15" xfId="0" applyNumberFormat="1" applyFont="1" applyFill="1" applyBorder="1" applyAlignment="1" applyProtection="1">
      <alignment horizontal="right"/>
    </xf>
    <xf numFmtId="3" fontId="4" fillId="37" borderId="15" xfId="0" applyNumberFormat="1" applyFont="1" applyFill="1" applyBorder="1" applyAlignment="1" applyProtection="1">
      <alignment horizontal="right"/>
    </xf>
    <xf numFmtId="0" fontId="4" fillId="37" borderId="0" xfId="0" applyNumberFormat="1" applyFont="1" applyFill="1" applyBorder="1" applyAlignment="1" applyProtection="1">
      <alignment horizontal="right"/>
    </xf>
    <xf numFmtId="0" fontId="52" fillId="38" borderId="29" xfId="0" applyNumberFormat="1" applyFont="1" applyFill="1" applyBorder="1" applyAlignment="1" applyProtection="1">
      <alignment horizontal="center" vertical="center" wrapText="1"/>
    </xf>
    <xf numFmtId="0" fontId="4" fillId="38" borderId="58" xfId="0" applyNumberFormat="1" applyFont="1" applyFill="1" applyBorder="1" applyAlignment="1" applyProtection="1">
      <alignment horizontal="center" wrapText="1"/>
    </xf>
    <xf numFmtId="164" fontId="4" fillId="35" borderId="29" xfId="0" applyNumberFormat="1" applyFont="1" applyFill="1" applyBorder="1" applyAlignment="1" applyProtection="1">
      <alignment horizontal="right"/>
    </xf>
    <xf numFmtId="164" fontId="4" fillId="43" borderId="12" xfId="0" applyNumberFormat="1" applyFont="1" applyFill="1" applyBorder="1" applyAlignment="1" applyProtection="1">
      <alignment horizontal="right"/>
    </xf>
    <xf numFmtId="164" fontId="4" fillId="44" borderId="59" xfId="0" applyNumberFormat="1" applyFont="1" applyFill="1" applyBorder="1" applyAlignment="1" applyProtection="1">
      <alignment horizontal="right"/>
      <protection locked="0"/>
    </xf>
    <xf numFmtId="164" fontId="4" fillId="44" borderId="12" xfId="0" applyNumberFormat="1" applyFont="1" applyFill="1" applyBorder="1" applyAlignment="1" applyProtection="1">
      <alignment horizontal="right"/>
      <protection locked="0"/>
    </xf>
    <xf numFmtId="164" fontId="4" fillId="43" borderId="12" xfId="0" applyNumberFormat="1" applyFont="1" applyFill="1" applyBorder="1" applyAlignment="1" applyProtection="1">
      <alignment horizontal="right"/>
      <protection locked="0"/>
    </xf>
    <xf numFmtId="164" fontId="4" fillId="44" borderId="60" xfId="0" applyNumberFormat="1" applyFont="1" applyFill="1" applyBorder="1" applyAlignment="1" applyProtection="1">
      <alignment horizontal="right"/>
      <protection locked="0"/>
    </xf>
    <xf numFmtId="164" fontId="4" fillId="44" borderId="61" xfId="0" applyNumberFormat="1" applyFont="1" applyFill="1" applyBorder="1" applyAlignment="1" applyProtection="1">
      <alignment horizontal="right"/>
      <protection locked="0"/>
    </xf>
    <xf numFmtId="164" fontId="4" fillId="44" borderId="58" xfId="0" applyNumberFormat="1" applyFont="1" applyFill="1" applyBorder="1" applyAlignment="1" applyProtection="1">
      <alignment horizontal="right"/>
      <protection locked="0"/>
    </xf>
    <xf numFmtId="164" fontId="4" fillId="44" borderId="62" xfId="0" applyNumberFormat="1" applyFont="1" applyFill="1" applyBorder="1" applyAlignment="1" applyProtection="1">
      <alignment horizontal="right"/>
      <protection locked="0"/>
    </xf>
    <xf numFmtId="164" fontId="4" fillId="44" borderId="19" xfId="0" applyNumberFormat="1" applyFont="1" applyFill="1" applyBorder="1" applyAlignment="1" applyProtection="1">
      <alignment horizontal="right"/>
      <protection locked="0"/>
    </xf>
    <xf numFmtId="164" fontId="4" fillId="44" borderId="63" xfId="0" applyNumberFormat="1" applyFont="1" applyFill="1" applyBorder="1" applyAlignment="1" applyProtection="1">
      <alignment horizontal="right"/>
      <protection locked="0"/>
    </xf>
    <xf numFmtId="0" fontId="18" fillId="33" borderId="23" xfId="0" applyFont="1" applyFill="1" applyBorder="1" applyAlignment="1" applyProtection="1">
      <alignment vertical="center"/>
    </xf>
    <xf numFmtId="0" fontId="52" fillId="0" borderId="38" xfId="0" applyNumberFormat="1" applyFont="1" applyFill="1" applyBorder="1" applyAlignment="1" applyProtection="1">
      <alignment horizontal="center" vertical="center" wrapText="1"/>
    </xf>
    <xf numFmtId="0" fontId="8" fillId="0" borderId="38" xfId="0" applyFont="1" applyFill="1" applyBorder="1" applyAlignment="1" applyProtection="1">
      <alignment horizontal="center" vertical="center" wrapText="1"/>
    </xf>
    <xf numFmtId="0" fontId="52" fillId="38" borderId="38" xfId="0" applyNumberFormat="1" applyFont="1" applyFill="1" applyBorder="1" applyAlignment="1" applyProtection="1">
      <alignment horizontal="center" vertical="center" wrapText="1"/>
    </xf>
    <xf numFmtId="164" fontId="4" fillId="35" borderId="29" xfId="0" applyNumberFormat="1" applyFont="1" applyFill="1" applyBorder="1" applyAlignment="1" applyProtection="1">
      <alignment horizontal="right" vertical="center"/>
    </xf>
    <xf numFmtId="0" fontId="18" fillId="33" borderId="10" xfId="0" applyFont="1" applyFill="1" applyBorder="1" applyAlignment="1" applyProtection="1">
      <alignment vertical="center"/>
    </xf>
    <xf numFmtId="0" fontId="62" fillId="0" borderId="0" xfId="0" applyFont="1" applyBorder="1" applyAlignment="1" applyProtection="1"/>
    <xf numFmtId="0" fontId="62" fillId="37" borderId="0" xfId="0" applyFont="1" applyFill="1" applyBorder="1" applyAlignment="1" applyProtection="1"/>
    <xf numFmtId="0" fontId="62" fillId="37" borderId="0" xfId="0" applyFont="1" applyFill="1" applyAlignment="1" applyProtection="1"/>
    <xf numFmtId="0" fontId="8" fillId="33" borderId="38" xfId="0" applyFont="1" applyFill="1" applyBorder="1" applyAlignment="1" applyProtection="1">
      <alignment horizontal="center" wrapText="1"/>
    </xf>
    <xf numFmtId="0" fontId="8" fillId="33" borderId="29" xfId="0" applyFont="1" applyFill="1" applyBorder="1" applyAlignment="1" applyProtection="1">
      <alignment horizontal="center" wrapText="1"/>
    </xf>
    <xf numFmtId="0" fontId="62" fillId="0" borderId="0" xfId="0" applyFont="1" applyFill="1" applyBorder="1" applyAlignment="1" applyProtection="1">
      <alignment horizontal="left"/>
    </xf>
    <xf numFmtId="0" fontId="62" fillId="37" borderId="0" xfId="0" applyFont="1" applyFill="1" applyBorder="1" applyAlignment="1" applyProtection="1">
      <alignment horizontal="left"/>
    </xf>
    <xf numFmtId="0" fontId="3" fillId="37" borderId="0" xfId="0" applyFont="1" applyFill="1" applyBorder="1" applyAlignment="1" applyProtection="1"/>
    <xf numFmtId="3" fontId="4" fillId="38" borderId="12" xfId="0" applyNumberFormat="1" applyFont="1" applyFill="1" applyBorder="1" applyAlignment="1" applyProtection="1">
      <alignment horizontal="right"/>
    </xf>
    <xf numFmtId="3" fontId="4" fillId="38" borderId="19" xfId="0" applyNumberFormat="1" applyFont="1" applyFill="1" applyBorder="1" applyAlignment="1" applyProtection="1">
      <alignment horizontal="right"/>
    </xf>
    <xf numFmtId="164" fontId="4" fillId="43" borderId="59" xfId="0" applyNumberFormat="1" applyFont="1" applyFill="1" applyBorder="1" applyAlignment="1" applyProtection="1">
      <alignment horizontal="right"/>
      <protection locked="0"/>
    </xf>
    <xf numFmtId="164" fontId="4" fillId="44" borderId="64" xfId="0" applyNumberFormat="1" applyFont="1" applyFill="1" applyBorder="1" applyAlignment="1" applyProtection="1">
      <alignment horizontal="right"/>
      <protection locked="0"/>
    </xf>
    <xf numFmtId="164" fontId="4" fillId="44" borderId="13" xfId="0" applyNumberFormat="1" applyFont="1" applyFill="1" applyBorder="1" applyAlignment="1" applyProtection="1">
      <alignment horizontal="right"/>
      <protection locked="0"/>
    </xf>
    <xf numFmtId="164" fontId="4" fillId="43" borderId="19" xfId="0" applyNumberFormat="1" applyFont="1" applyFill="1" applyBorder="1" applyAlignment="1" applyProtection="1">
      <alignment horizontal="right"/>
      <protection locked="0"/>
    </xf>
    <xf numFmtId="164" fontId="4" fillId="43" borderId="29" xfId="0" applyNumberFormat="1" applyFont="1" applyFill="1" applyBorder="1" applyAlignment="1" applyProtection="1">
      <alignment horizontal="right"/>
    </xf>
    <xf numFmtId="0" fontId="4" fillId="37" borderId="32" xfId="0" applyNumberFormat="1" applyFont="1" applyFill="1" applyBorder="1" applyAlignment="1" applyProtection="1">
      <alignment wrapText="1"/>
    </xf>
    <xf numFmtId="0" fontId="4" fillId="37" borderId="16" xfId="0" applyNumberFormat="1" applyFont="1" applyFill="1" applyBorder="1" applyAlignment="1" applyProtection="1">
      <alignment wrapText="1"/>
    </xf>
    <xf numFmtId="0" fontId="4" fillId="37" borderId="17" xfId="0" applyNumberFormat="1" applyFont="1" applyFill="1" applyBorder="1" applyAlignment="1" applyProtection="1">
      <alignment wrapText="1"/>
    </xf>
    <xf numFmtId="0" fontId="4" fillId="37" borderId="10" xfId="0" applyNumberFormat="1" applyFont="1" applyFill="1" applyBorder="1" applyAlignment="1" applyProtection="1">
      <alignment horizontal="right"/>
    </xf>
    <xf numFmtId="3" fontId="4" fillId="37" borderId="10" xfId="0" applyNumberFormat="1" applyFont="1" applyFill="1" applyBorder="1" applyAlignment="1" applyProtection="1">
      <alignment horizontal="right"/>
    </xf>
    <xf numFmtId="0" fontId="4" fillId="37" borderId="16" xfId="0" applyFont="1" applyFill="1" applyBorder="1" applyAlignment="1" applyProtection="1"/>
    <xf numFmtId="0" fontId="4" fillId="37" borderId="11" xfId="0" applyFont="1" applyFill="1" applyBorder="1" applyAlignment="1" applyProtection="1"/>
    <xf numFmtId="0" fontId="4" fillId="0" borderId="0" xfId="0" applyFont="1" applyBorder="1" applyAlignment="1" applyProtection="1">
      <alignment horizontal="right" vertical="center"/>
    </xf>
    <xf numFmtId="49" fontId="4" fillId="0" borderId="0" xfId="0" applyNumberFormat="1" applyFont="1" applyFill="1" applyBorder="1" applyAlignment="1" applyProtection="1">
      <alignment horizontal="right" vertical="center"/>
    </xf>
    <xf numFmtId="49" fontId="0" fillId="0" borderId="0" xfId="0" applyNumberFormat="1" applyFont="1" applyAlignment="1" applyProtection="1">
      <alignment horizontal="right" vertical="center"/>
    </xf>
    <xf numFmtId="3" fontId="4" fillId="37" borderId="14" xfId="0" applyNumberFormat="1" applyFont="1" applyFill="1" applyBorder="1" applyAlignment="1" applyProtection="1">
      <alignment horizontal="right" vertical="center"/>
    </xf>
    <xf numFmtId="0" fontId="0" fillId="37" borderId="0" xfId="0" applyFill="1" applyAlignment="1">
      <alignment horizontal="right" vertical="center"/>
    </xf>
    <xf numFmtId="0" fontId="0" fillId="37" borderId="0" xfId="0" applyFill="1" applyBorder="1" applyAlignment="1" applyProtection="1">
      <alignment horizontal="right" vertical="center"/>
    </xf>
    <xf numFmtId="0" fontId="0" fillId="0" borderId="0" xfId="0" applyFill="1" applyBorder="1" applyAlignment="1" applyProtection="1">
      <alignment horizontal="right" vertical="center"/>
    </xf>
    <xf numFmtId="164" fontId="4" fillId="44" borderId="65" xfId="0" applyNumberFormat="1" applyFont="1" applyFill="1" applyBorder="1" applyAlignment="1" applyProtection="1">
      <alignment horizontal="right"/>
      <protection locked="0"/>
    </xf>
    <xf numFmtId="164" fontId="4" fillId="43" borderId="29" xfId="0" applyNumberFormat="1" applyFont="1" applyFill="1" applyBorder="1" applyAlignment="1" applyProtection="1">
      <alignment horizontal="right" vertical="center"/>
      <protection locked="0"/>
    </xf>
    <xf numFmtId="164" fontId="4" fillId="44" borderId="29" xfId="0" applyNumberFormat="1" applyFont="1" applyFill="1" applyBorder="1" applyAlignment="1" applyProtection="1">
      <alignment horizontal="right" vertical="center"/>
      <protection locked="0"/>
    </xf>
    <xf numFmtId="164" fontId="4" fillId="44" borderId="30" xfId="0" applyNumberFormat="1" applyFont="1" applyFill="1" applyBorder="1" applyAlignment="1" applyProtection="1">
      <alignment horizontal="right" vertical="center"/>
      <protection locked="0"/>
    </xf>
    <xf numFmtId="0" fontId="7" fillId="33" borderId="38" xfId="0" applyFont="1" applyFill="1" applyBorder="1" applyAlignment="1" applyProtection="1">
      <alignment horizontal="centerContinuous" vertical="center" wrapText="1"/>
    </xf>
    <xf numFmtId="0" fontId="8" fillId="37" borderId="40" xfId="0" applyFont="1" applyFill="1" applyBorder="1" applyAlignment="1" applyProtection="1">
      <alignment horizontal="center" wrapText="1"/>
    </xf>
    <xf numFmtId="0" fontId="16" fillId="37" borderId="54" xfId="0" applyFont="1" applyFill="1" applyBorder="1" applyAlignment="1" applyProtection="1">
      <alignment horizontal="centerContinuous" wrapText="1"/>
    </xf>
    <xf numFmtId="0" fontId="8" fillId="37" borderId="55" xfId="0" applyFont="1" applyFill="1" applyBorder="1" applyAlignment="1" applyProtection="1">
      <alignment horizontal="centerContinuous" wrapText="1"/>
    </xf>
    <xf numFmtId="0" fontId="9" fillId="37" borderId="32" xfId="0" applyFont="1" applyFill="1" applyBorder="1" applyAlignment="1" applyProtection="1">
      <alignment wrapText="1"/>
    </xf>
    <xf numFmtId="0" fontId="4" fillId="38" borderId="19" xfId="0" applyFont="1" applyFill="1" applyBorder="1" applyAlignment="1" applyProtection="1">
      <alignment horizontal="right"/>
    </xf>
    <xf numFmtId="164" fontId="4" fillId="43" borderId="29" xfId="0" applyNumberFormat="1" applyFont="1" applyFill="1" applyBorder="1" applyAlignment="1" applyProtection="1">
      <alignment horizontal="right" vertical="center"/>
    </xf>
    <xf numFmtId="164" fontId="4" fillId="43" borderId="35" xfId="0" applyNumberFormat="1" applyFont="1" applyFill="1" applyBorder="1" applyAlignment="1" applyProtection="1">
      <alignment horizontal="right" vertical="center"/>
      <protection locked="0"/>
    </xf>
    <xf numFmtId="0" fontId="8" fillId="33" borderId="28" xfId="0" applyFont="1" applyFill="1" applyBorder="1" applyAlignment="1" applyProtection="1">
      <alignment horizontal="center" textRotation="90" wrapText="1"/>
    </xf>
    <xf numFmtId="0" fontId="62" fillId="37" borderId="0" xfId="0" applyFont="1" applyFill="1" applyBorder="1" applyAlignment="1" applyProtection="1"/>
    <xf numFmtId="0" fontId="62" fillId="37" borderId="0" xfId="0" applyFont="1" applyFill="1" applyAlignment="1" applyProtection="1"/>
    <xf numFmtId="0" fontId="8" fillId="33" borderId="38" xfId="0" applyFont="1" applyFill="1" applyBorder="1" applyAlignment="1" applyProtection="1">
      <alignment horizontal="center" wrapText="1"/>
    </xf>
    <xf numFmtId="0" fontId="62" fillId="37" borderId="0" xfId="0" applyFont="1" applyFill="1" applyBorder="1" applyAlignment="1" applyProtection="1">
      <alignment horizontal="left"/>
    </xf>
    <xf numFmtId="0" fontId="0" fillId="37" borderId="0" xfId="0" applyFill="1" applyAlignment="1" applyProtection="1">
      <alignment vertical="center"/>
    </xf>
    <xf numFmtId="0" fontId="0" fillId="37" borderId="0" xfId="0" applyFill="1" applyAlignment="1" applyProtection="1">
      <alignment horizontal="center" vertical="center"/>
    </xf>
    <xf numFmtId="0" fontId="4" fillId="38" borderId="63" xfId="0" applyNumberFormat="1" applyFont="1" applyFill="1" applyBorder="1" applyAlignment="1" applyProtection="1">
      <alignment horizontal="center" wrapText="1"/>
    </xf>
    <xf numFmtId="0" fontId="4" fillId="35" borderId="39" xfId="0" applyNumberFormat="1" applyFont="1" applyFill="1" applyBorder="1" applyAlignment="1" applyProtection="1">
      <alignment wrapText="1"/>
    </xf>
    <xf numFmtId="0" fontId="4" fillId="38" borderId="35" xfId="0" applyNumberFormat="1" applyFont="1" applyFill="1" applyBorder="1" applyAlignment="1" applyProtection="1">
      <alignment horizontal="center" wrapText="1"/>
    </xf>
    <xf numFmtId="164" fontId="4" fillId="43" borderId="19" xfId="0" applyNumberFormat="1" applyFont="1" applyFill="1" applyBorder="1" applyAlignment="1" applyProtection="1">
      <alignment horizontal="right"/>
    </xf>
    <xf numFmtId="0" fontId="4" fillId="38" borderId="66" xfId="0" applyNumberFormat="1" applyFont="1" applyFill="1" applyBorder="1" applyAlignment="1" applyProtection="1">
      <alignment horizontal="center" wrapText="1"/>
    </xf>
    <xf numFmtId="0" fontId="4" fillId="35" borderId="60" xfId="0" applyNumberFormat="1" applyFont="1" applyFill="1" applyBorder="1" applyAlignment="1" applyProtection="1">
      <alignment wrapText="1"/>
    </xf>
    <xf numFmtId="3" fontId="4" fillId="38" borderId="60" xfId="0" applyNumberFormat="1" applyFont="1" applyFill="1" applyBorder="1" applyAlignment="1" applyProtection="1">
      <alignment horizontal="right"/>
    </xf>
    <xf numFmtId="0" fontId="0" fillId="37" borderId="15" xfId="0" applyFill="1" applyBorder="1" applyAlignment="1" applyProtection="1"/>
    <xf numFmtId="0" fontId="3" fillId="35" borderId="29" xfId="46" applyFont="1" applyFill="1" applyBorder="1" applyProtection="1"/>
    <xf numFmtId="164" fontId="4" fillId="43" borderId="29" xfId="0" applyNumberFormat="1" applyFont="1" applyFill="1" applyBorder="1" applyAlignment="1" applyProtection="1">
      <alignment vertical="center"/>
    </xf>
    <xf numFmtId="164" fontId="4" fillId="44" borderId="29" xfId="0" applyNumberFormat="1" applyFont="1" applyFill="1" applyBorder="1" applyAlignment="1" applyProtection="1">
      <alignment vertical="center"/>
      <protection locked="0"/>
    </xf>
    <xf numFmtId="164" fontId="4" fillId="43" borderId="29" xfId="0" applyNumberFormat="1" applyFont="1" applyFill="1" applyBorder="1" applyAlignment="1" applyProtection="1">
      <alignment vertical="center"/>
      <protection locked="0"/>
    </xf>
    <xf numFmtId="164" fontId="4" fillId="44" borderId="35" xfId="0" applyNumberFormat="1" applyFont="1" applyFill="1" applyBorder="1" applyAlignment="1" applyProtection="1">
      <alignment vertical="center"/>
      <protection locked="0"/>
    </xf>
    <xf numFmtId="0" fontId="4" fillId="35" borderId="29" xfId="0" applyNumberFormat="1" applyFont="1" applyFill="1" applyBorder="1" applyAlignment="1" applyProtection="1">
      <alignment horizontal="right" vertical="center" wrapText="1"/>
    </xf>
    <xf numFmtId="0" fontId="8" fillId="0" borderId="28" xfId="0" applyFont="1" applyFill="1" applyBorder="1" applyAlignment="1" applyProtection="1">
      <alignment horizontal="right" wrapText="1"/>
    </xf>
    <xf numFmtId="0" fontId="0" fillId="0" borderId="28" xfId="0" applyFill="1" applyBorder="1" applyAlignment="1" applyProtection="1">
      <alignment wrapText="1"/>
    </xf>
    <xf numFmtId="0" fontId="12" fillId="0" borderId="28" xfId="0" applyFont="1" applyBorder="1" applyAlignment="1" applyProtection="1"/>
    <xf numFmtId="164" fontId="4" fillId="44" borderId="67" xfId="0" applyNumberFormat="1" applyFont="1" applyFill="1" applyBorder="1" applyAlignment="1" applyProtection="1">
      <alignment horizontal="right"/>
      <protection locked="0"/>
    </xf>
    <xf numFmtId="164" fontId="4" fillId="43" borderId="67" xfId="0" applyNumberFormat="1" applyFont="1" applyFill="1" applyBorder="1" applyAlignment="1" applyProtection="1">
      <alignment horizontal="right"/>
      <protection locked="0"/>
    </xf>
    <xf numFmtId="164" fontId="4" fillId="43" borderId="60" xfId="0" applyNumberFormat="1" applyFont="1" applyFill="1" applyBorder="1" applyAlignment="1" applyProtection="1">
      <alignment horizontal="right"/>
      <protection locked="0"/>
    </xf>
    <xf numFmtId="164" fontId="4" fillId="44" borderId="66" xfId="0" applyNumberFormat="1" applyFont="1" applyFill="1" applyBorder="1" applyAlignment="1" applyProtection="1">
      <alignment horizontal="right"/>
      <protection locked="0"/>
    </xf>
    <xf numFmtId="3" fontId="4" fillId="37" borderId="32" xfId="0" applyNumberFormat="1" applyFont="1" applyFill="1" applyBorder="1" applyAlignment="1" applyProtection="1"/>
    <xf numFmtId="0" fontId="0" fillId="37" borderId="15" xfId="0" applyFill="1" applyBorder="1" applyAlignment="1"/>
    <xf numFmtId="164" fontId="4" fillId="44" borderId="36" xfId="0" applyNumberFormat="1" applyFont="1" applyFill="1" applyBorder="1" applyAlignment="1" applyProtection="1">
      <alignment horizontal="right" vertical="center"/>
      <protection locked="0"/>
    </xf>
    <xf numFmtId="0" fontId="0" fillId="37" borderId="15" xfId="0" applyFill="1" applyBorder="1" applyAlignment="1">
      <alignment horizontal="right" vertical="center"/>
    </xf>
    <xf numFmtId="0" fontId="8" fillId="0" borderId="68" xfId="0" applyFont="1" applyFill="1" applyBorder="1" applyAlignment="1" applyProtection="1">
      <alignment horizontal="center" wrapText="1"/>
    </xf>
    <xf numFmtId="0" fontId="64" fillId="33" borderId="30" xfId="0" applyFont="1" applyFill="1" applyBorder="1" applyAlignment="1" applyProtection="1">
      <alignment vertical="center" wrapText="1"/>
    </xf>
    <xf numFmtId="0" fontId="64" fillId="33" borderId="0" xfId="0" applyFont="1" applyFill="1" applyBorder="1" applyAlignment="1" applyProtection="1">
      <alignment vertical="center" wrapText="1"/>
    </xf>
    <xf numFmtId="0" fontId="68" fillId="33" borderId="15" xfId="0" applyFont="1" applyFill="1" applyBorder="1" applyAlignment="1" applyProtection="1">
      <alignment horizontal="left" vertical="center"/>
    </xf>
    <xf numFmtId="0" fontId="66" fillId="37" borderId="10" xfId="0" applyFont="1" applyFill="1" applyBorder="1" applyAlignment="1" applyProtection="1">
      <alignment horizontal="left" vertical="center"/>
    </xf>
    <xf numFmtId="0" fontId="71" fillId="37" borderId="30" xfId="0" applyFont="1" applyFill="1" applyBorder="1" applyAlignment="1" applyProtection="1">
      <alignment horizontal="center" vertical="center" wrapText="1"/>
    </xf>
    <xf numFmtId="0" fontId="66" fillId="37" borderId="10" xfId="0" applyFont="1" applyFill="1" applyBorder="1" applyAlignment="1" applyProtection="1">
      <alignment horizontal="center" vertical="center"/>
    </xf>
    <xf numFmtId="0" fontId="68" fillId="37" borderId="10" xfId="0" applyFont="1" applyFill="1" applyBorder="1" applyAlignment="1" applyProtection="1">
      <alignment horizontal="center" vertical="center"/>
    </xf>
    <xf numFmtId="0" fontId="68" fillId="37" borderId="10" xfId="0" applyFont="1" applyFill="1" applyBorder="1" applyAlignment="1" applyProtection="1">
      <alignment horizontal="left" vertical="center"/>
    </xf>
    <xf numFmtId="0" fontId="71" fillId="37" borderId="10" xfId="0" applyFont="1" applyFill="1" applyBorder="1" applyAlignment="1" applyProtection="1">
      <alignment vertical="center" wrapText="1" shrinkToFit="1"/>
    </xf>
    <xf numFmtId="0" fontId="71" fillId="37" borderId="0" xfId="0" applyFont="1" applyFill="1" applyBorder="1" applyAlignment="1" applyProtection="1">
      <alignment vertical="center"/>
    </xf>
    <xf numFmtId="0" fontId="71" fillId="37" borderId="10" xfId="0" applyFont="1" applyFill="1" applyBorder="1" applyAlignment="1" applyProtection="1">
      <alignment horizontal="left" vertical="center"/>
    </xf>
    <xf numFmtId="0" fontId="68" fillId="37" borderId="30" xfId="0" applyFont="1" applyFill="1" applyBorder="1" applyAlignment="1" applyProtection="1">
      <alignment horizontal="left" vertical="center"/>
    </xf>
    <xf numFmtId="0" fontId="72" fillId="37" borderId="10" xfId="0" applyFont="1" applyFill="1" applyBorder="1" applyAlignment="1"/>
    <xf numFmtId="0" fontId="71" fillId="37" borderId="30" xfId="0" applyFont="1" applyFill="1" applyBorder="1" applyAlignment="1" applyProtection="1">
      <alignment horizontal="center" vertical="center"/>
    </xf>
    <xf numFmtId="0" fontId="71" fillId="37" borderId="69" xfId="0" applyFont="1" applyFill="1" applyBorder="1" applyAlignment="1" applyProtection="1">
      <alignment horizontal="center" vertical="center"/>
    </xf>
    <xf numFmtId="0" fontId="66" fillId="37" borderId="10" xfId="0" applyFont="1" applyFill="1" applyBorder="1" applyAlignment="1" applyProtection="1"/>
    <xf numFmtId="0" fontId="72" fillId="37" borderId="10" xfId="0" applyFont="1" applyFill="1" applyBorder="1" applyAlignment="1" applyProtection="1">
      <alignment horizontal="center" vertical="center" wrapText="1"/>
    </xf>
    <xf numFmtId="0" fontId="71" fillId="37" borderId="10" xfId="0" applyFont="1" applyFill="1" applyBorder="1" applyAlignment="1" applyProtection="1">
      <alignment horizontal="center" vertical="center"/>
    </xf>
    <xf numFmtId="0" fontId="71" fillId="37" borderId="0" xfId="0" applyFont="1" applyFill="1" applyBorder="1" applyAlignment="1" applyProtection="1">
      <alignment horizontal="center" vertical="center"/>
    </xf>
    <xf numFmtId="0" fontId="66" fillId="37" borderId="0" xfId="0" applyFont="1" applyFill="1" applyBorder="1" applyAlignment="1" applyProtection="1">
      <alignment horizontal="center" vertical="center"/>
    </xf>
    <xf numFmtId="3" fontId="66" fillId="37" borderId="0" xfId="0" applyNumberFormat="1" applyFont="1" applyFill="1" applyBorder="1" applyAlignment="1" applyProtection="1">
      <alignment horizontal="left" vertical="center"/>
    </xf>
    <xf numFmtId="3" fontId="66" fillId="34" borderId="0" xfId="0" applyNumberFormat="1" applyFont="1" applyFill="1" applyBorder="1" applyAlignment="1" applyProtection="1"/>
    <xf numFmtId="0" fontId="71" fillId="37" borderId="0" xfId="0" applyFont="1" applyFill="1" applyBorder="1" applyAlignment="1" applyProtection="1">
      <alignment vertical="center" wrapText="1" shrinkToFit="1"/>
    </xf>
    <xf numFmtId="0" fontId="71" fillId="37" borderId="70" xfId="0" applyFont="1" applyFill="1" applyBorder="1" applyAlignment="1" applyProtection="1">
      <alignment horizontal="center" vertical="center"/>
    </xf>
    <xf numFmtId="0" fontId="72" fillId="37" borderId="0" xfId="0" applyFont="1" applyFill="1" applyBorder="1" applyAlignment="1" applyProtection="1">
      <alignment horizontal="center" vertical="center" wrapText="1"/>
    </xf>
    <xf numFmtId="0" fontId="64" fillId="37" borderId="30" xfId="0" applyFont="1" applyFill="1" applyBorder="1" applyAlignment="1" applyProtection="1">
      <alignment horizontal="left" vertical="center"/>
    </xf>
    <xf numFmtId="0" fontId="64" fillId="37" borderId="30" xfId="0" applyFont="1" applyFill="1" applyBorder="1" applyAlignment="1" applyProtection="1">
      <alignment horizontal="center" vertical="center" wrapText="1"/>
    </xf>
    <xf numFmtId="0" fontId="66" fillId="37" borderId="69" xfId="0" applyFont="1" applyFill="1" applyBorder="1" applyAlignment="1" applyProtection="1"/>
    <xf numFmtId="0" fontId="49" fillId="37" borderId="10" xfId="0" applyNumberFormat="1" applyFont="1" applyFill="1" applyBorder="1" applyAlignment="1" applyProtection="1">
      <alignment horizontal="left" vertical="center"/>
    </xf>
    <xf numFmtId="0" fontId="7" fillId="33" borderId="11" xfId="0" applyFont="1" applyFill="1" applyBorder="1" applyAlignment="1" applyProtection="1">
      <alignment horizontal="centerContinuous" vertical="center" wrapText="1"/>
    </xf>
    <xf numFmtId="0" fontId="70" fillId="0" borderId="10" xfId="0" applyNumberFormat="1" applyFont="1" applyFill="1" applyBorder="1" applyAlignment="1" applyProtection="1">
      <alignment vertical="top"/>
    </xf>
    <xf numFmtId="0" fontId="11" fillId="0" borderId="10" xfId="0" applyFont="1" applyFill="1" applyBorder="1" applyAlignment="1" applyProtection="1"/>
    <xf numFmtId="0" fontId="8" fillId="35" borderId="29" xfId="0" applyFont="1" applyFill="1" applyBorder="1" applyAlignment="1" applyProtection="1">
      <alignment horizontal="left" vertical="center" wrapText="1"/>
    </xf>
    <xf numFmtId="0" fontId="52" fillId="0" borderId="28" xfId="0" applyNumberFormat="1" applyFont="1" applyFill="1" applyBorder="1" applyAlignment="1" applyProtection="1">
      <alignment horizontal="center" vertical="center" wrapText="1"/>
    </xf>
    <xf numFmtId="164" fontId="4" fillId="43" borderId="71" xfId="0" applyNumberFormat="1" applyFont="1" applyFill="1" applyBorder="1" applyAlignment="1" applyProtection="1">
      <alignment horizontal="right"/>
    </xf>
    <xf numFmtId="164" fontId="4" fillId="44" borderId="72" xfId="0" applyNumberFormat="1" applyFont="1" applyFill="1" applyBorder="1" applyAlignment="1" applyProtection="1">
      <alignment horizontal="right"/>
      <protection locked="0"/>
    </xf>
    <xf numFmtId="164" fontId="4" fillId="43" borderId="61" xfId="0" applyNumberFormat="1" applyFont="1" applyFill="1" applyBorder="1" applyAlignment="1" applyProtection="1">
      <alignment horizontal="right"/>
    </xf>
    <xf numFmtId="164" fontId="4" fillId="43" borderId="62" xfId="0" applyNumberFormat="1" applyFont="1" applyFill="1" applyBorder="1" applyAlignment="1" applyProtection="1">
      <alignment horizontal="right"/>
    </xf>
    <xf numFmtId="164" fontId="4" fillId="44" borderId="14" xfId="0" applyNumberFormat="1" applyFont="1" applyFill="1" applyBorder="1" applyAlignment="1" applyProtection="1">
      <alignment horizontal="right"/>
      <protection locked="0"/>
    </xf>
    <xf numFmtId="0" fontId="8" fillId="0" borderId="29" xfId="0" applyFont="1" applyFill="1" applyBorder="1" applyAlignment="1" applyProtection="1">
      <alignment vertical="center" wrapText="1"/>
    </xf>
    <xf numFmtId="3" fontId="4" fillId="37" borderId="17" xfId="0" applyNumberFormat="1" applyFont="1" applyFill="1" applyBorder="1" applyAlignment="1" applyProtection="1">
      <alignment horizontal="right"/>
    </xf>
    <xf numFmtId="3" fontId="4" fillId="37" borderId="11" xfId="0" applyNumberFormat="1" applyFont="1" applyFill="1" applyBorder="1" applyAlignment="1" applyProtection="1">
      <alignment horizontal="right"/>
    </xf>
    <xf numFmtId="0" fontId="0" fillId="0" borderId="0" xfId="0" applyAlignment="1" applyProtection="1">
      <alignment vertical="center"/>
    </xf>
    <xf numFmtId="164" fontId="4" fillId="43" borderId="35" xfId="0" applyNumberFormat="1" applyFont="1" applyFill="1" applyBorder="1" applyAlignment="1" applyProtection="1">
      <alignment horizontal="right" vertical="center"/>
    </xf>
    <xf numFmtId="0" fontId="4" fillId="38" borderId="64" xfId="0" applyNumberFormat="1" applyFont="1" applyFill="1" applyBorder="1" applyAlignment="1" applyProtection="1">
      <alignment horizontal="center" wrapText="1"/>
    </xf>
    <xf numFmtId="3" fontId="4" fillId="38" borderId="13" xfId="0" applyNumberFormat="1" applyFont="1" applyFill="1" applyBorder="1" applyAlignment="1" applyProtection="1">
      <alignment horizontal="right"/>
    </xf>
    <xf numFmtId="0" fontId="4" fillId="38" borderId="35" xfId="0" applyNumberFormat="1" applyFont="1" applyFill="1" applyBorder="1" applyAlignment="1" applyProtection="1">
      <alignment horizontal="center" vertical="center" wrapText="1"/>
    </xf>
    <xf numFmtId="3" fontId="4" fillId="38" borderId="29" xfId="0" applyNumberFormat="1" applyFont="1" applyFill="1" applyBorder="1" applyAlignment="1" applyProtection="1">
      <alignment horizontal="right" vertical="center"/>
    </xf>
    <xf numFmtId="164" fontId="4" fillId="45" borderId="72" xfId="0" applyNumberFormat="1" applyFont="1" applyFill="1" applyBorder="1" applyAlignment="1" applyProtection="1">
      <alignment horizontal="right"/>
      <protection locked="0"/>
    </xf>
    <xf numFmtId="164" fontId="4" fillId="45" borderId="59" xfId="0" applyNumberFormat="1" applyFont="1" applyFill="1" applyBorder="1" applyAlignment="1" applyProtection="1">
      <alignment horizontal="right"/>
      <protection locked="0"/>
    </xf>
    <xf numFmtId="164" fontId="4" fillId="45" borderId="13" xfId="0" applyNumberFormat="1" applyFont="1" applyFill="1" applyBorder="1" applyAlignment="1" applyProtection="1">
      <alignment horizontal="right"/>
      <protection locked="0"/>
    </xf>
    <xf numFmtId="164" fontId="4" fillId="45" borderId="12" xfId="0" applyNumberFormat="1" applyFont="1" applyFill="1" applyBorder="1" applyAlignment="1" applyProtection="1">
      <alignment horizontal="right"/>
      <protection locked="0"/>
    </xf>
    <xf numFmtId="164" fontId="4" fillId="45" borderId="65" xfId="0" applyNumberFormat="1" applyFont="1" applyFill="1" applyBorder="1" applyAlignment="1" applyProtection="1">
      <alignment horizontal="right"/>
      <protection locked="0"/>
    </xf>
    <xf numFmtId="164" fontId="4" fillId="45" borderId="19" xfId="0" applyNumberFormat="1" applyFont="1" applyFill="1" applyBorder="1" applyAlignment="1" applyProtection="1">
      <alignment horizontal="right"/>
      <protection locked="0"/>
    </xf>
    <xf numFmtId="0" fontId="3" fillId="0" borderId="29" xfId="0" applyFont="1" applyBorder="1" applyAlignment="1" applyProtection="1"/>
    <xf numFmtId="0" fontId="0" fillId="0" borderId="0" xfId="0" applyBorder="1" applyAlignment="1" applyProtection="1">
      <alignment vertical="center"/>
    </xf>
    <xf numFmtId="49" fontId="0" fillId="0" borderId="0" xfId="0" quotePrefix="1" applyNumberFormat="1" applyFont="1" applyBorder="1" applyAlignment="1" applyProtection="1">
      <alignment vertical="center"/>
    </xf>
    <xf numFmtId="0" fontId="0" fillId="0" borderId="30" xfId="0" applyFont="1" applyBorder="1" applyAlignment="1" applyProtection="1">
      <alignment vertical="center"/>
    </xf>
    <xf numFmtId="0" fontId="0" fillId="0" borderId="30" xfId="0" applyBorder="1" applyAlignment="1" applyProtection="1">
      <alignment vertical="center"/>
    </xf>
    <xf numFmtId="0" fontId="8" fillId="0" borderId="10" xfId="0" applyFont="1" applyFill="1" applyBorder="1" applyAlignment="1" applyProtection="1">
      <alignment horizontal="left" vertical="center" wrapText="1"/>
    </xf>
    <xf numFmtId="0" fontId="8" fillId="0" borderId="11" xfId="0" applyFont="1" applyFill="1" applyBorder="1" applyAlignment="1" applyProtection="1">
      <alignment horizontal="right" vertical="center" wrapText="1"/>
    </xf>
    <xf numFmtId="0" fontId="0" fillId="0" borderId="0" xfId="0" applyBorder="1" applyAlignment="1" applyProtection="1"/>
    <xf numFmtId="0" fontId="0" fillId="0" borderId="30" xfId="0" applyFont="1" applyBorder="1" applyAlignment="1" applyProtection="1"/>
    <xf numFmtId="0" fontId="0" fillId="37" borderId="14" xfId="0" applyFill="1" applyBorder="1" applyAlignment="1" applyProtection="1"/>
    <xf numFmtId="0" fontId="49" fillId="0" borderId="10" xfId="0" applyNumberFormat="1" applyFont="1" applyFill="1" applyBorder="1" applyAlignment="1" applyProtection="1">
      <alignment vertical="center"/>
    </xf>
    <xf numFmtId="0" fontId="49" fillId="37" borderId="10" xfId="0" applyNumberFormat="1" applyFont="1" applyFill="1" applyBorder="1" applyAlignment="1" applyProtection="1">
      <alignment vertical="center"/>
    </xf>
    <xf numFmtId="0" fontId="50" fillId="0" borderId="50" xfId="0" applyFont="1" applyBorder="1" applyAlignment="1" applyProtection="1">
      <alignment horizontal="left" wrapText="1"/>
    </xf>
    <xf numFmtId="0" fontId="52" fillId="37" borderId="73" xfId="0" applyNumberFormat="1" applyFont="1" applyFill="1" applyBorder="1" applyAlignment="1" applyProtection="1">
      <alignment horizontal="center" vertical="center" wrapText="1"/>
    </xf>
    <xf numFmtId="3" fontId="9" fillId="37" borderId="14" xfId="0" applyNumberFormat="1" applyFont="1" applyFill="1" applyBorder="1" applyAlignment="1" applyProtection="1">
      <alignment horizontal="centerContinuous"/>
    </xf>
    <xf numFmtId="3" fontId="9" fillId="37" borderId="0" xfId="0" applyNumberFormat="1" applyFont="1" applyFill="1" applyBorder="1" applyAlignment="1" applyProtection="1">
      <alignment horizontal="centerContinuous"/>
    </xf>
    <xf numFmtId="3" fontId="9" fillId="37" borderId="10" xfId="0" applyNumberFormat="1" applyFont="1" applyFill="1" applyBorder="1" applyAlignment="1" applyProtection="1">
      <alignment horizontal="centerContinuous"/>
    </xf>
    <xf numFmtId="0" fontId="75" fillId="0" borderId="0" xfId="0" applyFont="1" applyAlignment="1" applyProtection="1"/>
    <xf numFmtId="0" fontId="75" fillId="37" borderId="0" xfId="0" applyFont="1" applyFill="1" applyAlignment="1" applyProtection="1"/>
    <xf numFmtId="0" fontId="76" fillId="37" borderId="0" xfId="0" applyFont="1" applyFill="1" applyAlignment="1" applyProtection="1">
      <alignment vertical="center"/>
    </xf>
    <xf numFmtId="0" fontId="8" fillId="33" borderId="39" xfId="0" applyFont="1" applyFill="1" applyBorder="1" applyAlignment="1" applyProtection="1">
      <alignment horizontal="center" wrapText="1"/>
    </xf>
    <xf numFmtId="0" fontId="52" fillId="37" borderId="48" xfId="0" applyNumberFormat="1" applyFont="1" applyFill="1" applyBorder="1" applyAlignment="1" applyProtection="1">
      <alignment vertical="top"/>
    </xf>
    <xf numFmtId="0" fontId="16" fillId="37" borderId="74" xfId="0" applyFont="1" applyFill="1" applyBorder="1" applyAlignment="1" applyProtection="1">
      <alignment horizontal="centerContinuous" wrapText="1"/>
    </xf>
    <xf numFmtId="0" fontId="8" fillId="37" borderId="74" xfId="0" applyFont="1" applyFill="1" applyBorder="1" applyAlignment="1" applyProtection="1">
      <alignment horizontal="centerContinuous" wrapText="1"/>
    </xf>
    <xf numFmtId="0" fontId="9" fillId="37" borderId="74" xfId="0" applyFont="1" applyFill="1" applyBorder="1" applyAlignment="1" applyProtection="1">
      <alignment horizontal="centerContinuous" wrapText="1"/>
    </xf>
    <xf numFmtId="0" fontId="9" fillId="37" borderId="75" xfId="0" applyFont="1" applyFill="1" applyBorder="1" applyAlignment="1" applyProtection="1">
      <alignment horizontal="centerContinuous" wrapText="1"/>
    </xf>
    <xf numFmtId="0" fontId="77" fillId="37" borderId="48" xfId="0" applyNumberFormat="1" applyFont="1" applyFill="1" applyBorder="1" applyAlignment="1" applyProtection="1">
      <alignment vertical="top"/>
    </xf>
    <xf numFmtId="0" fontId="77" fillId="37" borderId="46" xfId="0" applyNumberFormat="1" applyFont="1" applyFill="1" applyBorder="1" applyAlignment="1" applyProtection="1">
      <alignment vertical="top"/>
    </xf>
    <xf numFmtId="0" fontId="78" fillId="37" borderId="46" xfId="0" applyNumberFormat="1" applyFont="1" applyFill="1" applyBorder="1" applyAlignment="1" applyProtection="1">
      <alignment vertical="top"/>
    </xf>
    <xf numFmtId="0" fontId="78" fillId="37" borderId="48" xfId="0" applyNumberFormat="1" applyFont="1" applyFill="1" applyBorder="1" applyAlignment="1" applyProtection="1">
      <alignment vertical="top"/>
    </xf>
    <xf numFmtId="0" fontId="18" fillId="33" borderId="0" xfId="0" applyFont="1" applyFill="1" applyBorder="1" applyAlignment="1" applyProtection="1">
      <alignment vertical="center"/>
    </xf>
    <xf numFmtId="0" fontId="5" fillId="37" borderId="35" xfId="0" applyFont="1" applyFill="1" applyBorder="1" applyAlignment="1" applyProtection="1">
      <alignment horizontal="right"/>
    </xf>
    <xf numFmtId="0" fontId="5" fillId="37" borderId="30" xfId="0" applyFont="1" applyFill="1" applyBorder="1" applyAlignment="1" applyProtection="1"/>
    <xf numFmtId="3" fontId="5" fillId="37" borderId="30" xfId="0" applyNumberFormat="1" applyFont="1" applyFill="1" applyBorder="1" applyAlignment="1" applyProtection="1"/>
    <xf numFmtId="0" fontId="29" fillId="37" borderId="30" xfId="0" applyNumberFormat="1" applyFont="1" applyFill="1" applyBorder="1" applyAlignment="1" applyProtection="1">
      <alignment horizontal="left" vertical="top" wrapText="1" shrinkToFit="1"/>
    </xf>
    <xf numFmtId="0" fontId="79" fillId="37" borderId="30" xfId="0" applyFont="1" applyFill="1" applyBorder="1" applyAlignment="1" applyProtection="1"/>
    <xf numFmtId="0" fontId="68" fillId="33" borderId="36" xfId="0" applyFont="1" applyFill="1" applyBorder="1" applyAlignment="1" applyProtection="1">
      <alignment horizontal="left" vertical="center"/>
    </xf>
    <xf numFmtId="0" fontId="58" fillId="37" borderId="0" xfId="0" applyFont="1" applyFill="1" applyAlignment="1" applyProtection="1">
      <alignment horizontal="left" vertical="center"/>
    </xf>
    <xf numFmtId="0" fontId="81" fillId="33" borderId="76" xfId="0" applyFont="1" applyFill="1" applyBorder="1" applyAlignment="1" applyProtection="1">
      <alignment vertical="center"/>
    </xf>
    <xf numFmtId="0" fontId="82" fillId="37" borderId="0" xfId="0" applyFont="1" applyFill="1" applyAlignment="1" applyProtection="1">
      <alignment vertical="center"/>
    </xf>
    <xf numFmtId="0" fontId="79" fillId="33" borderId="23" xfId="0" applyFont="1" applyFill="1" applyBorder="1" applyAlignment="1" applyProtection="1">
      <alignment vertical="center"/>
    </xf>
    <xf numFmtId="3" fontId="8" fillId="37" borderId="10" xfId="0" applyNumberFormat="1" applyFont="1" applyFill="1" applyBorder="1" applyAlignment="1" applyProtection="1">
      <alignment horizontal="centerContinuous"/>
    </xf>
    <xf numFmtId="0" fontId="81" fillId="33" borderId="32" xfId="0" applyFont="1" applyFill="1" applyBorder="1" applyAlignment="1" applyProtection="1">
      <alignment horizontal="left" vertical="center"/>
    </xf>
    <xf numFmtId="0" fontId="12" fillId="0" borderId="77" xfId="0" applyNumberFormat="1" applyFont="1" applyFill="1" applyBorder="1" applyAlignment="1" applyProtection="1">
      <alignment horizontal="center" vertical="center"/>
    </xf>
    <xf numFmtId="0" fontId="0" fillId="0" borderId="0" xfId="0" quotePrefix="1" applyFont="1" applyAlignment="1" applyProtection="1">
      <alignment horizontal="left"/>
    </xf>
    <xf numFmtId="0" fontId="52" fillId="37" borderId="51" xfId="0" applyNumberFormat="1" applyFont="1" applyFill="1" applyBorder="1" applyAlignment="1" applyProtection="1">
      <alignment horizontal="center" vertical="center" wrapText="1"/>
    </xf>
    <xf numFmtId="0" fontId="0" fillId="0" borderId="0" xfId="0" quotePrefix="1" applyFill="1" applyAlignment="1" applyProtection="1"/>
    <xf numFmtId="0" fontId="4" fillId="38" borderId="78" xfId="0" applyNumberFormat="1" applyFont="1" applyFill="1" applyBorder="1" applyAlignment="1" applyProtection="1">
      <alignment horizontal="center" wrapText="1"/>
    </xf>
    <xf numFmtId="164" fontId="4" fillId="44" borderId="78" xfId="0" applyNumberFormat="1" applyFont="1" applyFill="1" applyBorder="1" applyAlignment="1" applyProtection="1">
      <alignment horizontal="right"/>
    </xf>
    <xf numFmtId="164" fontId="4" fillId="43" borderId="78" xfId="0" applyNumberFormat="1" applyFont="1" applyFill="1" applyBorder="1" applyAlignment="1" applyProtection="1">
      <alignment horizontal="right"/>
    </xf>
    <xf numFmtId="164" fontId="4" fillId="45" borderId="79" xfId="0" applyNumberFormat="1" applyFont="1" applyFill="1" applyBorder="1" applyAlignment="1" applyProtection="1">
      <alignment horizontal="right"/>
      <protection locked="0"/>
    </xf>
    <xf numFmtId="164" fontId="4" fillId="45" borderId="30" xfId="0" applyNumberFormat="1" applyFont="1" applyFill="1" applyBorder="1" applyAlignment="1" applyProtection="1">
      <alignment horizontal="right"/>
      <protection locked="0"/>
    </xf>
    <xf numFmtId="164" fontId="4" fillId="45" borderId="29" xfId="0" applyNumberFormat="1" applyFont="1" applyFill="1" applyBorder="1" applyAlignment="1" applyProtection="1">
      <alignment horizontal="right"/>
      <protection locked="0"/>
    </xf>
    <xf numFmtId="164" fontId="4" fillId="45" borderId="35" xfId="0" applyNumberFormat="1" applyFont="1" applyFill="1" applyBorder="1" applyAlignment="1" applyProtection="1">
      <alignment horizontal="right"/>
      <protection locked="0"/>
    </xf>
    <xf numFmtId="0" fontId="11" fillId="33" borderId="29" xfId="0" applyFont="1" applyFill="1" applyBorder="1" applyAlignment="1" applyProtection="1">
      <alignment horizontal="right" vertical="top"/>
    </xf>
    <xf numFmtId="0" fontId="11" fillId="33" borderId="29" xfId="0" applyFont="1" applyFill="1" applyBorder="1" applyAlignment="1" applyProtection="1">
      <alignment horizontal="right" vertical="top" wrapText="1"/>
    </xf>
    <xf numFmtId="0" fontId="83" fillId="33" borderId="29" xfId="39" applyFont="1" applyFill="1" applyBorder="1" applyAlignment="1" applyProtection="1">
      <alignment horizontal="center" vertical="center" wrapText="1"/>
    </xf>
    <xf numFmtId="0" fontId="11" fillId="0" borderId="36" xfId="0" applyFont="1" applyBorder="1" applyAlignment="1">
      <alignment wrapText="1"/>
    </xf>
    <xf numFmtId="0" fontId="11" fillId="33" borderId="20" xfId="0" applyFont="1" applyFill="1" applyBorder="1" applyAlignment="1" applyProtection="1">
      <alignment horizontal="center" vertical="center"/>
    </xf>
    <xf numFmtId="0" fontId="11" fillId="0" borderId="0" xfId="0" applyFont="1" applyFill="1" applyBorder="1" applyAlignment="1" applyProtection="1">
      <alignment horizontal="center" vertical="center"/>
    </xf>
    <xf numFmtId="0" fontId="11" fillId="33" borderId="21" xfId="0" applyFont="1" applyFill="1" applyBorder="1" applyAlignment="1" applyProtection="1">
      <alignment horizontal="center" vertical="center"/>
    </xf>
    <xf numFmtId="3" fontId="4" fillId="35" borderId="13" xfId="0" applyNumberFormat="1" applyFont="1" applyFill="1" applyBorder="1" applyAlignment="1" applyProtection="1">
      <alignment wrapText="1"/>
    </xf>
    <xf numFmtId="3" fontId="4" fillId="35" borderId="39" xfId="0" applyNumberFormat="1" applyFont="1" applyFill="1" applyBorder="1" applyAlignment="1" applyProtection="1">
      <alignment wrapText="1"/>
    </xf>
    <xf numFmtId="3" fontId="4" fillId="35" borderId="29" xfId="0" applyNumberFormat="1" applyFont="1" applyFill="1" applyBorder="1" applyAlignment="1" applyProtection="1">
      <alignment wrapText="1"/>
    </xf>
    <xf numFmtId="3" fontId="4" fillId="35" borderId="60" xfId="0" applyNumberFormat="1" applyFont="1" applyFill="1" applyBorder="1" applyAlignment="1" applyProtection="1">
      <alignment wrapText="1"/>
    </xf>
    <xf numFmtId="3" fontId="4" fillId="38" borderId="60" xfId="0" applyNumberFormat="1" applyFont="1" applyFill="1" applyBorder="1" applyAlignment="1" applyProtection="1">
      <alignment wrapText="1"/>
    </xf>
    <xf numFmtId="3" fontId="4" fillId="38" borderId="13" xfId="0" applyNumberFormat="1" applyFont="1" applyFill="1" applyBorder="1" applyAlignment="1" applyProtection="1">
      <alignment wrapText="1"/>
    </xf>
    <xf numFmtId="3" fontId="4" fillId="38" borderId="39" xfId="0" applyNumberFormat="1" applyFont="1" applyFill="1" applyBorder="1" applyAlignment="1" applyProtection="1">
      <alignment wrapText="1"/>
    </xf>
    <xf numFmtId="3" fontId="4" fillId="35" borderId="29" xfId="0" applyNumberFormat="1" applyFont="1" applyFill="1" applyBorder="1" applyAlignment="1" applyProtection="1">
      <alignment vertical="center" wrapText="1"/>
    </xf>
    <xf numFmtId="3" fontId="4" fillId="38" borderId="29" xfId="0" applyNumberFormat="1" applyFont="1" applyFill="1" applyBorder="1" applyAlignment="1" applyProtection="1">
      <alignment vertical="center" wrapText="1"/>
    </xf>
    <xf numFmtId="3" fontId="4" fillId="35" borderId="78" xfId="0" applyNumberFormat="1" applyFont="1" applyFill="1" applyBorder="1" applyAlignment="1" applyProtection="1">
      <alignment wrapText="1"/>
    </xf>
    <xf numFmtId="0" fontId="4" fillId="35" borderId="78" xfId="0" applyNumberFormat="1" applyFont="1" applyFill="1" applyBorder="1" applyAlignment="1" applyProtection="1">
      <alignment wrapText="1"/>
    </xf>
    <xf numFmtId="0" fontId="6" fillId="41" borderId="45" xfId="0" applyFont="1" applyFill="1" applyBorder="1" applyAlignment="1" applyProtection="1">
      <alignment horizontal="right" vertical="center"/>
    </xf>
    <xf numFmtId="3" fontId="4" fillId="41" borderId="23" xfId="0" applyNumberFormat="1" applyFont="1" applyFill="1" applyBorder="1" applyAlignment="1" applyProtection="1">
      <alignment horizontal="right"/>
    </xf>
    <xf numFmtId="0" fontId="13" fillId="40" borderId="29" xfId="0" applyNumberFormat="1" applyFont="1" applyFill="1" applyBorder="1" applyAlignment="1" applyProtection="1">
      <alignment horizontal="left"/>
      <protection locked="0"/>
    </xf>
    <xf numFmtId="0" fontId="3" fillId="37" borderId="0" xfId="0" applyFont="1" applyFill="1" applyBorder="1" applyAlignment="1" applyProtection="1"/>
    <xf numFmtId="0" fontId="3" fillId="0" borderId="12" xfId="0" applyFont="1" applyBorder="1" applyAlignment="1" applyProtection="1"/>
    <xf numFmtId="0" fontId="62" fillId="37" borderId="0" xfId="0" applyFont="1" applyFill="1" applyAlignment="1" applyProtection="1"/>
    <xf numFmtId="164" fontId="4" fillId="44" borderId="35" xfId="0" applyNumberFormat="1" applyFont="1" applyFill="1" applyBorder="1" applyAlignment="1" applyProtection="1">
      <alignment horizontal="right" vertical="center"/>
      <protection locked="0"/>
    </xf>
    <xf numFmtId="0" fontId="23" fillId="33" borderId="15" xfId="0" applyFont="1" applyFill="1" applyBorder="1" applyAlignment="1" applyProtection="1">
      <alignment horizontal="center"/>
    </xf>
    <xf numFmtId="0" fontId="22" fillId="33" borderId="30" xfId="0" applyFont="1" applyFill="1" applyBorder="1" applyAlignment="1" applyProtection="1">
      <alignment horizontal="center" vertical="center"/>
    </xf>
    <xf numFmtId="0" fontId="11" fillId="33" borderId="0" xfId="0" applyFont="1" applyFill="1" applyBorder="1" applyAlignment="1" applyProtection="1">
      <alignment horizontal="left" vertical="top"/>
    </xf>
    <xf numFmtId="0" fontId="11" fillId="33" borderId="18" xfId="0" applyFont="1" applyFill="1" applyBorder="1" applyAlignment="1" applyProtection="1">
      <alignment horizontal="left" vertical="top"/>
    </xf>
    <xf numFmtId="0" fontId="11" fillId="33" borderId="29" xfId="0" applyFont="1" applyFill="1" applyBorder="1" applyAlignment="1" applyProtection="1">
      <alignment horizontal="left" vertical="top" wrapText="1"/>
    </xf>
    <xf numFmtId="0" fontId="22" fillId="33" borderId="0" xfId="0" applyFont="1" applyFill="1" applyBorder="1" applyAlignment="1" applyProtection="1">
      <alignment horizontal="center"/>
    </xf>
    <xf numFmtId="0" fontId="24" fillId="33" borderId="32" xfId="0" applyFont="1" applyFill="1" applyBorder="1" applyAlignment="1" applyProtection="1">
      <alignment horizontal="center" vertical="center"/>
    </xf>
    <xf numFmtId="0" fontId="24" fillId="33" borderId="15" xfId="0" applyFont="1" applyFill="1" applyBorder="1" applyAlignment="1" applyProtection="1">
      <alignment horizontal="center" vertical="center"/>
    </xf>
    <xf numFmtId="0" fontId="24" fillId="33" borderId="17" xfId="0" applyFont="1" applyFill="1" applyBorder="1" applyAlignment="1" applyProtection="1">
      <alignment horizontal="center" vertical="center"/>
    </xf>
    <xf numFmtId="0" fontId="24" fillId="33" borderId="10" xfId="0" applyFont="1" applyFill="1" applyBorder="1" applyAlignment="1" applyProtection="1">
      <alignment horizontal="center" vertical="center"/>
    </xf>
    <xf numFmtId="0" fontId="11" fillId="33" borderId="29" xfId="0" applyFont="1" applyFill="1" applyBorder="1" applyAlignment="1" applyProtection="1">
      <alignment horizontal="right" vertical="top" wrapText="1"/>
    </xf>
    <xf numFmtId="0" fontId="8" fillId="35" borderId="29" xfId="0" applyFont="1" applyFill="1" applyBorder="1" applyAlignment="1" applyProtection="1">
      <alignment horizontal="center" wrapText="1"/>
    </xf>
    <xf numFmtId="0" fontId="62" fillId="0" borderId="0" xfId="0" applyFont="1" applyBorder="1" applyAlignment="1" applyProtection="1"/>
    <xf numFmtId="0" fontId="62" fillId="0" borderId="0" xfId="0" applyFont="1" applyAlignment="1" applyProtection="1"/>
    <xf numFmtId="0" fontId="9" fillId="32" borderId="32" xfId="0" applyFont="1" applyFill="1" applyBorder="1" applyAlignment="1" applyProtection="1">
      <alignment horizontal="center"/>
    </xf>
    <xf numFmtId="0" fontId="9" fillId="32" borderId="15" xfId="0" applyFont="1" applyFill="1" applyBorder="1" applyAlignment="1" applyProtection="1">
      <alignment horizontal="center"/>
    </xf>
    <xf numFmtId="0" fontId="9" fillId="32" borderId="14" xfId="0" applyFont="1" applyFill="1" applyBorder="1" applyAlignment="1" applyProtection="1">
      <alignment horizontal="center"/>
    </xf>
    <xf numFmtId="0" fontId="9" fillId="32" borderId="0" xfId="0" applyFont="1" applyFill="1" applyBorder="1" applyAlignment="1" applyProtection="1">
      <alignment horizontal="center"/>
    </xf>
    <xf numFmtId="0" fontId="8" fillId="33" borderId="28" xfId="0" applyFont="1" applyFill="1" applyBorder="1" applyAlignment="1" applyProtection="1">
      <alignment horizontal="center" textRotation="90" wrapText="1"/>
    </xf>
    <xf numFmtId="0" fontId="8" fillId="33" borderId="39" xfId="0" applyFont="1" applyFill="1" applyBorder="1" applyAlignment="1" applyProtection="1">
      <alignment horizontal="center" textRotation="90" wrapText="1"/>
    </xf>
    <xf numFmtId="0" fontId="8" fillId="33" borderId="38" xfId="0" applyFont="1" applyFill="1" applyBorder="1" applyAlignment="1" applyProtection="1">
      <alignment horizontal="center" textRotation="90" wrapText="1"/>
    </xf>
    <xf numFmtId="0" fontId="8" fillId="37" borderId="39" xfId="0" applyFont="1" applyFill="1" applyBorder="1" applyAlignment="1" applyProtection="1">
      <alignment horizontal="center" vertical="center" wrapText="1"/>
    </xf>
    <xf numFmtId="0" fontId="8" fillId="37" borderId="38" xfId="0" applyFont="1" applyFill="1" applyBorder="1" applyAlignment="1" applyProtection="1">
      <alignment horizontal="center" vertical="center" wrapText="1"/>
    </xf>
    <xf numFmtId="0" fontId="8" fillId="33" borderId="39" xfId="0" applyFont="1" applyFill="1" applyBorder="1" applyAlignment="1" applyProtection="1">
      <alignment horizontal="center" wrapText="1"/>
    </xf>
    <xf numFmtId="0" fontId="8" fillId="33" borderId="38" xfId="0" applyFont="1" applyFill="1" applyBorder="1" applyAlignment="1" applyProtection="1">
      <alignment horizontal="center" wrapText="1"/>
    </xf>
    <xf numFmtId="0" fontId="62" fillId="37" borderId="0" xfId="0" applyFont="1" applyFill="1" applyAlignment="1" applyProtection="1"/>
    <xf numFmtId="0" fontId="8" fillId="33" borderId="28" xfId="0" applyFont="1" applyFill="1" applyBorder="1" applyAlignment="1" applyProtection="1">
      <alignment horizontal="center" wrapText="1"/>
    </xf>
    <xf numFmtId="0" fontId="62" fillId="37" borderId="0" xfId="0" applyFont="1" applyFill="1" applyBorder="1" applyAlignment="1" applyProtection="1"/>
    <xf numFmtId="0" fontId="8" fillId="35" borderId="28" xfId="0" applyFont="1" applyFill="1" applyBorder="1" applyAlignment="1" applyProtection="1">
      <alignment horizontal="center" vertical="center" wrapText="1"/>
    </xf>
    <xf numFmtId="0" fontId="8" fillId="35" borderId="39" xfId="0" applyFont="1" applyFill="1" applyBorder="1" applyAlignment="1" applyProtection="1">
      <alignment horizontal="center" vertical="center" wrapText="1"/>
    </xf>
    <xf numFmtId="0" fontId="8" fillId="35" borderId="38" xfId="0" applyFont="1" applyFill="1" applyBorder="1" applyAlignment="1" applyProtection="1">
      <alignment horizontal="center" vertical="center" wrapText="1"/>
    </xf>
    <xf numFmtId="0" fontId="62" fillId="0" borderId="0" xfId="0" applyFont="1" applyFill="1" applyBorder="1" applyAlignment="1" applyProtection="1">
      <alignment horizontal="left"/>
    </xf>
    <xf numFmtId="0" fontId="3" fillId="0" borderId="0" xfId="0" applyFont="1" applyAlignment="1" applyProtection="1"/>
    <xf numFmtId="0" fontId="8" fillId="38" borderId="28" xfId="0" applyFont="1" applyFill="1" applyBorder="1" applyAlignment="1" applyProtection="1">
      <alignment horizontal="center" vertical="center" wrapText="1"/>
    </xf>
    <xf numFmtId="0" fontId="8" fillId="38" borderId="39" xfId="0" applyFont="1" applyFill="1" applyBorder="1" applyAlignment="1" applyProtection="1">
      <alignment horizontal="center" vertical="center" wrapText="1"/>
    </xf>
    <xf numFmtId="0" fontId="8" fillId="38" borderId="38" xfId="0" applyFont="1" applyFill="1" applyBorder="1" applyAlignment="1" applyProtection="1">
      <alignment horizontal="center" vertical="center" wrapText="1"/>
    </xf>
    <xf numFmtId="0" fontId="8" fillId="33" borderId="80" xfId="0" applyFont="1" applyFill="1" applyBorder="1" applyAlignment="1" applyProtection="1">
      <alignment horizontal="center" wrapText="1"/>
    </xf>
    <xf numFmtId="0" fontId="8" fillId="33" borderId="68" xfId="0" applyFont="1" applyFill="1" applyBorder="1" applyAlignment="1" applyProtection="1">
      <alignment horizontal="center" wrapText="1"/>
    </xf>
    <xf numFmtId="0" fontId="8" fillId="33" borderId="81" xfId="0" applyFont="1" applyFill="1" applyBorder="1" applyAlignment="1" applyProtection="1">
      <alignment horizontal="center" wrapText="1"/>
    </xf>
    <xf numFmtId="0" fontId="8" fillId="33" borderId="82" xfId="0" applyFont="1" applyFill="1" applyBorder="1" applyAlignment="1" applyProtection="1">
      <alignment horizontal="center" wrapText="1"/>
    </xf>
    <xf numFmtId="0" fontId="9" fillId="32" borderId="17" xfId="0" applyFont="1" applyFill="1" applyBorder="1" applyAlignment="1" applyProtection="1">
      <alignment horizontal="center"/>
    </xf>
    <xf numFmtId="0" fontId="9" fillId="32" borderId="10" xfId="0" applyFont="1" applyFill="1" applyBorder="1" applyAlignment="1" applyProtection="1">
      <alignment horizontal="center"/>
    </xf>
    <xf numFmtId="0" fontId="3" fillId="0" borderId="0" xfId="0" applyFont="1" applyBorder="1" applyAlignment="1" applyProtection="1"/>
    <xf numFmtId="0" fontId="62" fillId="37" borderId="0" xfId="0" applyFont="1" applyFill="1" applyBorder="1" applyAlignment="1" applyProtection="1">
      <alignment horizontal="left"/>
    </xf>
    <xf numFmtId="0" fontId="3" fillId="37" borderId="0" xfId="0" applyFont="1" applyFill="1" applyBorder="1" applyAlignment="1" applyProtection="1"/>
    <xf numFmtId="0" fontId="8" fillId="35" borderId="29" xfId="0" applyFont="1" applyFill="1" applyBorder="1" applyAlignment="1" applyProtection="1">
      <alignment horizontal="center" vertical="center" wrapText="1"/>
    </xf>
    <xf numFmtId="3" fontId="9" fillId="32" borderId="17" xfId="0" applyNumberFormat="1" applyFont="1" applyFill="1" applyBorder="1" applyAlignment="1" applyProtection="1">
      <alignment horizontal="center"/>
    </xf>
    <xf numFmtId="3" fontId="9" fillId="32" borderId="10" xfId="0" applyNumberFormat="1" applyFont="1" applyFill="1" applyBorder="1" applyAlignment="1" applyProtection="1">
      <alignment horizontal="center"/>
    </xf>
    <xf numFmtId="0" fontId="3" fillId="37" borderId="0" xfId="0" applyFont="1" applyFill="1" applyAlignment="1" applyProtection="1"/>
    <xf numFmtId="0" fontId="56" fillId="0" borderId="46" xfId="0" applyNumberFormat="1" applyFont="1" applyFill="1" applyBorder="1" applyAlignment="1" applyProtection="1">
      <alignment horizontal="left" vertical="center" readingOrder="2"/>
    </xf>
    <xf numFmtId="0" fontId="56" fillId="0" borderId="0" xfId="0" applyNumberFormat="1" applyFont="1" applyFill="1" applyBorder="1" applyAlignment="1" applyProtection="1">
      <alignment horizontal="left" vertical="center" readingOrder="2"/>
    </xf>
    <xf numFmtId="0" fontId="56" fillId="0" borderId="23" xfId="0" applyNumberFormat="1" applyFont="1" applyFill="1" applyBorder="1" applyAlignment="1" applyProtection="1">
      <alignment horizontal="left" vertical="center" readingOrder="2"/>
    </xf>
    <xf numFmtId="0" fontId="62" fillId="37" borderId="0" xfId="0" applyFont="1" applyFill="1" applyBorder="1" applyAlignment="1" applyProtection="1">
      <alignment horizontal="left" wrapText="1"/>
    </xf>
    <xf numFmtId="0" fontId="50" fillId="37" borderId="44" xfId="0" applyFont="1" applyFill="1" applyBorder="1" applyAlignment="1" applyProtection="1">
      <alignment horizontal="right" vertical="top" wrapText="1"/>
    </xf>
    <xf numFmtId="0" fontId="50" fillId="37" borderId="47" xfId="0" applyFont="1" applyFill="1" applyBorder="1" applyAlignment="1" applyProtection="1">
      <alignment horizontal="right" vertical="top" wrapText="1"/>
    </xf>
    <xf numFmtId="0" fontId="8" fillId="35" borderId="83" xfId="0" applyFont="1" applyFill="1" applyBorder="1" applyAlignment="1" applyProtection="1">
      <alignment horizontal="center" vertical="center" wrapText="1"/>
    </xf>
    <xf numFmtId="0" fontId="8" fillId="35" borderId="34" xfId="0" applyFont="1" applyFill="1" applyBorder="1" applyAlignment="1" applyProtection="1">
      <alignment horizontal="center" vertical="center" wrapText="1"/>
    </xf>
    <xf numFmtId="0" fontId="77" fillId="37" borderId="48" xfId="0" applyNumberFormat="1" applyFont="1" applyFill="1" applyBorder="1" applyAlignment="1" applyProtection="1">
      <alignment vertical="top"/>
    </xf>
    <xf numFmtId="0" fontId="77" fillId="37" borderId="49" xfId="0" applyNumberFormat="1" applyFont="1" applyFill="1" applyBorder="1" applyAlignment="1" applyProtection="1">
      <alignment vertical="top"/>
    </xf>
    <xf numFmtId="0" fontId="52" fillId="37" borderId="44" xfId="0" applyNumberFormat="1" applyFont="1" applyFill="1" applyBorder="1" applyAlignment="1" applyProtection="1">
      <alignment horizontal="center" vertical="center" wrapText="1"/>
    </xf>
    <xf numFmtId="0" fontId="52" fillId="37" borderId="50" xfId="0" applyNumberFormat="1" applyFont="1" applyFill="1" applyBorder="1" applyAlignment="1" applyProtection="1">
      <alignment horizontal="center" vertical="center" wrapText="1"/>
    </xf>
    <xf numFmtId="0" fontId="52" fillId="37" borderId="45" xfId="0" applyNumberFormat="1" applyFont="1" applyFill="1" applyBorder="1" applyAlignment="1" applyProtection="1">
      <alignment horizontal="center" vertical="center" wrapText="1"/>
    </xf>
    <xf numFmtId="0" fontId="52" fillId="37" borderId="51" xfId="0" applyNumberFormat="1" applyFont="1" applyFill="1" applyBorder="1" applyAlignment="1" applyProtection="1">
      <alignment horizontal="center" vertical="center" wrapText="1"/>
    </xf>
    <xf numFmtId="0" fontId="62" fillId="37" borderId="0" xfId="0" applyFont="1" applyFill="1" applyBorder="1" applyAlignment="1" applyProtection="1">
      <alignment horizontal="left" vertical="center"/>
    </xf>
    <xf numFmtId="0" fontId="62" fillId="37" borderId="0" xfId="0" applyFont="1" applyFill="1" applyBorder="1" applyAlignment="1" applyProtection="1">
      <alignment horizontal="left" vertical="center" wrapText="1"/>
    </xf>
    <xf numFmtId="0" fontId="64" fillId="33" borderId="10" xfId="0" applyFont="1" applyFill="1" applyBorder="1" applyAlignment="1" applyProtection="1">
      <alignment horizontal="left" vertical="center" wrapText="1"/>
    </xf>
  </cellXfs>
  <cellStyles count="51">
    <cellStyle name="20% - Accent1" xfId="6" xr:uid="{00000000-0005-0000-0000-000006000000}"/>
    <cellStyle name="20% - Accent2" xfId="7" xr:uid="{00000000-0005-0000-0000-000007000000}"/>
    <cellStyle name="20% - Accent3" xfId="8" xr:uid="{00000000-0005-0000-0000-000008000000}"/>
    <cellStyle name="20% - Accent4" xfId="9" xr:uid="{00000000-0005-0000-0000-000009000000}"/>
    <cellStyle name="20% - Accent5" xfId="10" xr:uid="{00000000-0005-0000-0000-00000A000000}"/>
    <cellStyle name="20% - Accent6" xfId="11" xr:uid="{00000000-0005-0000-0000-00000B000000}"/>
    <cellStyle name="40% - Accent1" xfId="12" xr:uid="{00000000-0005-0000-0000-00000C000000}"/>
    <cellStyle name="40% - Accent2" xfId="13" xr:uid="{00000000-0005-0000-0000-00000D000000}"/>
    <cellStyle name="40% - Accent3" xfId="14" xr:uid="{00000000-0005-0000-0000-00000E000000}"/>
    <cellStyle name="40% - Accent4" xfId="15" xr:uid="{00000000-0005-0000-0000-00000F000000}"/>
    <cellStyle name="40% - Accent5" xfId="16" xr:uid="{00000000-0005-0000-0000-000010000000}"/>
    <cellStyle name="40% - Accent6" xfId="17" xr:uid="{00000000-0005-0000-0000-000011000000}"/>
    <cellStyle name="60% - Accent1" xfId="18" xr:uid="{00000000-0005-0000-0000-000012000000}"/>
    <cellStyle name="60% - Accent2" xfId="19" xr:uid="{00000000-0005-0000-0000-000013000000}"/>
    <cellStyle name="60% - Accent3" xfId="20" xr:uid="{00000000-0005-0000-0000-000014000000}"/>
    <cellStyle name="60% - Accent4" xfId="21" xr:uid="{00000000-0005-0000-0000-000015000000}"/>
    <cellStyle name="60% - Accent5" xfId="22" xr:uid="{00000000-0005-0000-0000-000016000000}"/>
    <cellStyle name="60% - Accent6" xfId="23" xr:uid="{00000000-0005-0000-0000-000017000000}"/>
    <cellStyle name="Accent1" xfId="24" xr:uid="{00000000-0005-0000-0000-000018000000}"/>
    <cellStyle name="Accent2" xfId="25" xr:uid="{00000000-0005-0000-0000-000019000000}"/>
    <cellStyle name="Accent3" xfId="26" xr:uid="{00000000-0005-0000-0000-00001A000000}"/>
    <cellStyle name="Accent4" xfId="27" xr:uid="{00000000-0005-0000-0000-00001B000000}"/>
    <cellStyle name="Accent5" xfId="28" xr:uid="{00000000-0005-0000-0000-00001C000000}"/>
    <cellStyle name="Accent6" xfId="29" xr:uid="{00000000-0005-0000-0000-00001D000000}"/>
    <cellStyle name="Bad" xfId="30" xr:uid="{00000000-0005-0000-0000-00001E000000}"/>
    <cellStyle name="Calculation" xfId="31" xr:uid="{00000000-0005-0000-0000-00001F000000}"/>
    <cellStyle name="Check Cell" xfId="32" xr:uid="{00000000-0005-0000-0000-000020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Explanatory Text" xfId="33" xr:uid="{00000000-0005-0000-0000-000021000000}"/>
    <cellStyle name="Good" xfId="34" xr:uid="{00000000-0005-0000-0000-000022000000}"/>
    <cellStyle name="Heading 1" xfId="35" xr:uid="{00000000-0005-0000-0000-000023000000}"/>
    <cellStyle name="Heading 2" xfId="36" xr:uid="{00000000-0005-0000-0000-000024000000}"/>
    <cellStyle name="Heading 3" xfId="37" xr:uid="{00000000-0005-0000-0000-000025000000}"/>
    <cellStyle name="Heading 4" xfId="38" xr:uid="{00000000-0005-0000-0000-000026000000}"/>
    <cellStyle name="Hyperlink" xfId="39" xr:uid="{00000000-0005-0000-0000-000027000000}"/>
    <cellStyle name="Input" xfId="40" xr:uid="{00000000-0005-0000-0000-000028000000}"/>
    <cellStyle name="Linked Cell" xfId="41" xr:uid="{00000000-0005-0000-0000-000029000000}"/>
    <cellStyle name="Neutral" xfId="42" xr:uid="{00000000-0005-0000-0000-00002A000000}"/>
    <cellStyle name="Normal" xfId="0" builtinId="0"/>
    <cellStyle name="Normal 2" xfId="43" xr:uid="{00000000-0005-0000-0000-00002B000000}"/>
    <cellStyle name="Normal 3" xfId="44" xr:uid="{00000000-0005-0000-0000-00002C000000}"/>
    <cellStyle name="Normal 4" xfId="45" xr:uid="{00000000-0005-0000-0000-00002D000000}"/>
    <cellStyle name="Normal_Sheet1" xfId="46" xr:uid="{00000000-0005-0000-0000-00002E000000}"/>
    <cellStyle name="Note" xfId="47" xr:uid="{00000000-0005-0000-0000-00002F000000}"/>
    <cellStyle name="Output" xfId="48" xr:uid="{00000000-0005-0000-0000-000030000000}"/>
    <cellStyle name="Percent" xfId="1" xr:uid="{00000000-0005-0000-0000-000001000000}"/>
    <cellStyle name="Title" xfId="49" xr:uid="{00000000-0005-0000-0000-000031000000}"/>
    <cellStyle name="Total" xfId="50" xr:uid="{00000000-0005-0000-0000-000032000000}"/>
  </cellStyles>
  <dxfs count="101">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
      <fill>
        <patternFill>
          <bgColor theme="9" tint="-0.2499160740989410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781050</xdr:colOff>
      <xdr:row>2</xdr:row>
      <xdr:rowOff>76200</xdr:rowOff>
    </xdr:from>
    <xdr:to>
      <xdr:col>2</xdr:col>
      <xdr:colOff>1943100</xdr:colOff>
      <xdr:row>6</xdr:row>
      <xdr:rowOff>234740</xdr:rowOff>
    </xdr:to>
    <xdr:pic>
      <xdr:nvPicPr>
        <xdr:cNvPr id="2" name="Picture 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stretch>
          <a:fillRect/>
        </a:stretch>
      </xdr:blipFill>
      <xdr:spPr bwMode="auto">
        <a:xfrm>
          <a:off x="781050" y="571500"/>
          <a:ext cx="1162050" cy="115252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PIS%202021-S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PIS-2020"/>
      <sheetName val="Data CPIS-Securities"/>
      <sheetName val="Blank1"/>
      <sheetName val="1. FAR CPIS BY COUNTRY BY C (3)"/>
      <sheetName val="Data CPIS-Securities (2)"/>
      <sheetName val="Blank2"/>
      <sheetName val="Class A-B-C-D Insurance Investm"/>
      <sheetName val="Data CPIS- Insurance"/>
      <sheetName val="Blank3"/>
      <sheetName val="3. FAR CPIS BY CURRENCY BY COUN"/>
      <sheetName val="Blank4"/>
      <sheetName val="REEFS CPIS - Mandated Assets "/>
      <sheetName val="REEFS CPIS - Short Term Debt Se"/>
      <sheetName val="Data CPIS- Banking"/>
      <sheetName val="Blank5"/>
      <sheetName val="Table 1"/>
      <sheetName val="2. FAR CPIS BY CURRENCY BY COUN"/>
      <sheetName val="Sheet1"/>
    </sheetNames>
    <sheetDataSet>
      <sheetData sheetId="0"/>
      <sheetData sheetId="1">
        <row r="2">
          <cell r="B2">
            <v>0</v>
          </cell>
          <cell r="C2">
            <v>0</v>
          </cell>
          <cell r="D2">
            <v>0</v>
          </cell>
          <cell r="E2">
            <v>0</v>
          </cell>
          <cell r="F2">
            <v>0</v>
          </cell>
        </row>
        <row r="3">
          <cell r="B3">
            <v>0</v>
          </cell>
          <cell r="C3">
            <v>0</v>
          </cell>
          <cell r="D3">
            <v>0</v>
          </cell>
          <cell r="E3">
            <v>0</v>
          </cell>
          <cell r="F3">
            <v>0</v>
          </cell>
        </row>
        <row r="4">
          <cell r="B4">
            <v>0</v>
          </cell>
          <cell r="C4">
            <v>0</v>
          </cell>
          <cell r="D4">
            <v>0</v>
          </cell>
          <cell r="E4">
            <v>0</v>
          </cell>
          <cell r="F4">
            <v>0</v>
          </cell>
        </row>
        <row r="5">
          <cell r="B5">
            <v>0</v>
          </cell>
          <cell r="C5">
            <v>0</v>
          </cell>
          <cell r="D5">
            <v>0</v>
          </cell>
          <cell r="E5">
            <v>0</v>
          </cell>
          <cell r="F5">
            <v>0</v>
          </cell>
        </row>
        <row r="6">
          <cell r="B6">
            <v>0</v>
          </cell>
          <cell r="C6">
            <v>0</v>
          </cell>
          <cell r="D6">
            <v>0</v>
          </cell>
          <cell r="E6">
            <v>0</v>
          </cell>
          <cell r="F6">
            <v>0</v>
          </cell>
        </row>
        <row r="7">
          <cell r="B7">
            <v>0</v>
          </cell>
          <cell r="C7">
            <v>166.694084</v>
          </cell>
          <cell r="D7">
            <v>0</v>
          </cell>
          <cell r="E7">
            <v>166.694084</v>
          </cell>
          <cell r="F7">
            <v>166.694084</v>
          </cell>
        </row>
        <row r="8">
          <cell r="B8">
            <v>205.40712199999999</v>
          </cell>
          <cell r="C8">
            <v>0</v>
          </cell>
          <cell r="D8">
            <v>0</v>
          </cell>
          <cell r="E8">
            <v>0</v>
          </cell>
          <cell r="F8">
            <v>205.40712199999999</v>
          </cell>
        </row>
        <row r="9">
          <cell r="B9">
            <v>0</v>
          </cell>
          <cell r="C9">
            <v>0</v>
          </cell>
          <cell r="D9">
            <v>6.9238390000000001</v>
          </cell>
          <cell r="E9">
            <v>6.9238390000000001</v>
          </cell>
          <cell r="F9">
            <v>6.9238390000000001</v>
          </cell>
        </row>
        <row r="10">
          <cell r="B10">
            <v>138.36272199999999</v>
          </cell>
          <cell r="C10">
            <v>3491.7821170000002</v>
          </cell>
          <cell r="D10">
            <v>12.810411</v>
          </cell>
          <cell r="E10">
            <v>3504.5925280000001</v>
          </cell>
          <cell r="F10">
            <v>3642.95525</v>
          </cell>
        </row>
        <row r="11">
          <cell r="B11">
            <v>0</v>
          </cell>
          <cell r="C11">
            <v>2.5837249999999998</v>
          </cell>
          <cell r="D11">
            <v>0.114595</v>
          </cell>
          <cell r="E11">
            <v>2.6983199999999998</v>
          </cell>
          <cell r="F11">
            <v>2.6983199999999998</v>
          </cell>
        </row>
        <row r="12">
          <cell r="B12">
            <v>0</v>
          </cell>
          <cell r="C12">
            <v>0</v>
          </cell>
          <cell r="D12">
            <v>0</v>
          </cell>
          <cell r="E12">
            <v>0</v>
          </cell>
          <cell r="F12">
            <v>0</v>
          </cell>
        </row>
        <row r="13">
          <cell r="B13">
            <v>2875.2060689999998</v>
          </cell>
          <cell r="C13">
            <v>9522.7157289999996</v>
          </cell>
          <cell r="D13">
            <v>335.542238</v>
          </cell>
          <cell r="E13">
            <v>9858.2579669999996</v>
          </cell>
          <cell r="F13">
            <v>12733.464035999999</v>
          </cell>
        </row>
        <row r="14">
          <cell r="B14">
            <v>249.063706</v>
          </cell>
          <cell r="C14">
            <v>652.11251800000002</v>
          </cell>
          <cell r="D14">
            <v>4.8956390000000001</v>
          </cell>
          <cell r="E14">
            <v>657.00815699999998</v>
          </cell>
          <cell r="F14">
            <v>906.07186300000001</v>
          </cell>
        </row>
        <row r="15">
          <cell r="B15">
            <v>0</v>
          </cell>
          <cell r="C15">
            <v>0</v>
          </cell>
          <cell r="D15">
            <v>17.743962</v>
          </cell>
          <cell r="E15">
            <v>17.743962</v>
          </cell>
          <cell r="F15">
            <v>17.743962</v>
          </cell>
        </row>
        <row r="16">
          <cell r="B16">
            <v>1.4223410000000001</v>
          </cell>
          <cell r="C16">
            <v>106.773427</v>
          </cell>
          <cell r="D16">
            <v>39.284036999999998</v>
          </cell>
          <cell r="E16">
            <v>146.05746399999998</v>
          </cell>
          <cell r="F16">
            <v>147.47980499999997</v>
          </cell>
        </row>
        <row r="17">
          <cell r="B17">
            <v>4.7001179999999998</v>
          </cell>
          <cell r="C17">
            <v>40.816698000000002</v>
          </cell>
          <cell r="D17">
            <v>43.311407000000003</v>
          </cell>
          <cell r="E17">
            <v>84.128105000000005</v>
          </cell>
          <cell r="F17">
            <v>88.828223000000008</v>
          </cell>
        </row>
        <row r="18">
          <cell r="B18">
            <v>15.719187</v>
          </cell>
          <cell r="C18">
            <v>0</v>
          </cell>
          <cell r="D18">
            <v>0</v>
          </cell>
          <cell r="E18">
            <v>0</v>
          </cell>
          <cell r="F18">
            <v>15.719187</v>
          </cell>
        </row>
        <row r="19">
          <cell r="B19">
            <v>0</v>
          </cell>
          <cell r="C19">
            <v>1.847413</v>
          </cell>
          <cell r="D19">
            <v>0</v>
          </cell>
          <cell r="E19">
            <v>1.847413</v>
          </cell>
          <cell r="F19">
            <v>1.847413</v>
          </cell>
        </row>
        <row r="20">
          <cell r="B20">
            <v>0</v>
          </cell>
          <cell r="C20">
            <v>0</v>
          </cell>
          <cell r="D20">
            <v>14.230041999999999</v>
          </cell>
          <cell r="E20">
            <v>14.230041999999999</v>
          </cell>
          <cell r="F20">
            <v>14.230041999999999</v>
          </cell>
        </row>
        <row r="21">
          <cell r="B21">
            <v>538.759907</v>
          </cell>
          <cell r="C21">
            <v>1816.4056579999999</v>
          </cell>
          <cell r="D21">
            <v>732.95263399999999</v>
          </cell>
          <cell r="E21">
            <v>2549.3582919999999</v>
          </cell>
          <cell r="F21">
            <v>3088.118199</v>
          </cell>
        </row>
        <row r="22">
          <cell r="B22">
            <v>0</v>
          </cell>
          <cell r="C22">
            <v>0</v>
          </cell>
          <cell r="D22">
            <v>0</v>
          </cell>
          <cell r="E22">
            <v>0</v>
          </cell>
          <cell r="F22">
            <v>0</v>
          </cell>
        </row>
        <row r="23">
          <cell r="B23">
            <v>9.8404389999999999</v>
          </cell>
          <cell r="C23">
            <v>139.80302399999999</v>
          </cell>
          <cell r="D23">
            <v>0</v>
          </cell>
          <cell r="E23">
            <v>139.80302399999999</v>
          </cell>
          <cell r="F23">
            <v>149.643463</v>
          </cell>
        </row>
        <row r="24">
          <cell r="B24">
            <v>14719.89127</v>
          </cell>
          <cell r="C24">
            <v>1340.9484500000001</v>
          </cell>
          <cell r="D24">
            <v>24.219601999999998</v>
          </cell>
          <cell r="E24">
            <v>1365.168052</v>
          </cell>
          <cell r="F24">
            <v>16085.059322000001</v>
          </cell>
        </row>
        <row r="25">
          <cell r="B25">
            <v>0</v>
          </cell>
          <cell r="C25">
            <v>0</v>
          </cell>
          <cell r="D25">
            <v>0</v>
          </cell>
          <cell r="E25">
            <v>0</v>
          </cell>
          <cell r="F25">
            <v>0</v>
          </cell>
        </row>
        <row r="26">
          <cell r="B26">
            <v>0</v>
          </cell>
          <cell r="C26">
            <v>0</v>
          </cell>
          <cell r="D26">
            <v>0</v>
          </cell>
          <cell r="E26">
            <v>0</v>
          </cell>
          <cell r="F26">
            <v>0</v>
          </cell>
        </row>
        <row r="27">
          <cell r="B27">
            <v>0</v>
          </cell>
          <cell r="C27">
            <v>0</v>
          </cell>
          <cell r="D27">
            <v>0</v>
          </cell>
          <cell r="E27">
            <v>0</v>
          </cell>
          <cell r="F27">
            <v>0</v>
          </cell>
        </row>
        <row r="28">
          <cell r="B28">
            <v>0</v>
          </cell>
          <cell r="C28">
            <v>0</v>
          </cell>
          <cell r="D28">
            <v>0</v>
          </cell>
          <cell r="E28">
            <v>0</v>
          </cell>
          <cell r="F28">
            <v>0</v>
          </cell>
        </row>
        <row r="29">
          <cell r="B29">
            <v>5.2542350000000004</v>
          </cell>
          <cell r="C29">
            <v>10.52</v>
          </cell>
          <cell r="D29">
            <v>0</v>
          </cell>
          <cell r="E29">
            <v>10.52</v>
          </cell>
          <cell r="F29">
            <v>15.774235000000001</v>
          </cell>
        </row>
        <row r="30">
          <cell r="B30">
            <v>3875.5360770000002</v>
          </cell>
          <cell r="C30">
            <v>3656.216406</v>
          </cell>
          <cell r="D30">
            <v>724.61176999999998</v>
          </cell>
          <cell r="E30">
            <v>4380.828176</v>
          </cell>
          <cell r="F30">
            <v>8256.3642529999997</v>
          </cell>
        </row>
        <row r="31">
          <cell r="B31">
            <v>1.505927</v>
          </cell>
          <cell r="C31">
            <v>96.822622999999993</v>
          </cell>
          <cell r="D31">
            <v>35.185771000000003</v>
          </cell>
          <cell r="E31">
            <v>132.00839400000001</v>
          </cell>
          <cell r="F31">
            <v>133.51432100000002</v>
          </cell>
        </row>
        <row r="32">
          <cell r="B32">
            <v>0</v>
          </cell>
          <cell r="C32">
            <v>0</v>
          </cell>
          <cell r="D32">
            <v>0</v>
          </cell>
          <cell r="E32">
            <v>0</v>
          </cell>
          <cell r="F32">
            <v>0</v>
          </cell>
        </row>
        <row r="33">
          <cell r="B33">
            <v>0.90834899999999996</v>
          </cell>
          <cell r="C33">
            <v>0</v>
          </cell>
          <cell r="D33">
            <v>0</v>
          </cell>
          <cell r="E33">
            <v>0</v>
          </cell>
          <cell r="F33">
            <v>0.90834899999999996</v>
          </cell>
        </row>
        <row r="34">
          <cell r="B34">
            <v>0</v>
          </cell>
          <cell r="C34">
            <v>0</v>
          </cell>
          <cell r="D34">
            <v>10.93609</v>
          </cell>
          <cell r="E34">
            <v>10.93609</v>
          </cell>
          <cell r="F34">
            <v>10.93609</v>
          </cell>
        </row>
        <row r="35">
          <cell r="B35">
            <v>0</v>
          </cell>
          <cell r="C35">
            <v>0</v>
          </cell>
          <cell r="D35">
            <v>0</v>
          </cell>
          <cell r="E35">
            <v>0</v>
          </cell>
          <cell r="F35">
            <v>0</v>
          </cell>
        </row>
        <row r="36">
          <cell r="B36">
            <v>0</v>
          </cell>
          <cell r="C36">
            <v>0.39140000000000003</v>
          </cell>
          <cell r="D36">
            <v>0</v>
          </cell>
          <cell r="E36">
            <v>0.39140000000000003</v>
          </cell>
          <cell r="F36">
            <v>0.39140000000000003</v>
          </cell>
        </row>
        <row r="37">
          <cell r="B37">
            <v>0</v>
          </cell>
          <cell r="C37">
            <v>0</v>
          </cell>
          <cell r="D37">
            <v>5.3376469999999996</v>
          </cell>
          <cell r="E37">
            <v>5.3376469999999996</v>
          </cell>
          <cell r="F37">
            <v>5.3376469999999996</v>
          </cell>
        </row>
        <row r="38">
          <cell r="B38">
            <v>0</v>
          </cell>
          <cell r="C38">
            <v>3.218566</v>
          </cell>
          <cell r="D38">
            <v>0</v>
          </cell>
          <cell r="E38">
            <v>3.218566</v>
          </cell>
          <cell r="F38">
            <v>3.218566</v>
          </cell>
        </row>
        <row r="39">
          <cell r="B39">
            <v>23990.184387000001</v>
          </cell>
          <cell r="C39">
            <v>20784.465402999998</v>
          </cell>
          <cell r="D39">
            <v>7274.9948340000001</v>
          </cell>
          <cell r="E39">
            <v>28059.460236999999</v>
          </cell>
          <cell r="F39">
            <v>52049.644624</v>
          </cell>
        </row>
        <row r="41">
          <cell r="B41">
            <v>0</v>
          </cell>
          <cell r="C41">
            <v>0</v>
          </cell>
          <cell r="D41">
            <v>0</v>
          </cell>
          <cell r="E41">
            <v>0</v>
          </cell>
          <cell r="F41">
            <v>0</v>
          </cell>
        </row>
        <row r="42">
          <cell r="B42">
            <v>0</v>
          </cell>
          <cell r="C42">
            <v>0</v>
          </cell>
          <cell r="D42">
            <v>0</v>
          </cell>
          <cell r="E42">
            <v>0</v>
          </cell>
          <cell r="F42">
            <v>0</v>
          </cell>
        </row>
        <row r="43">
          <cell r="B43">
            <v>111.16096400000001</v>
          </cell>
          <cell r="C43">
            <v>97.304464999999993</v>
          </cell>
          <cell r="D43">
            <v>16.439363</v>
          </cell>
          <cell r="E43">
            <v>113.74382799999999</v>
          </cell>
          <cell r="F43">
            <v>224.90479199999999</v>
          </cell>
        </row>
        <row r="44">
          <cell r="B44">
            <v>18491.703053000001</v>
          </cell>
          <cell r="C44">
            <v>3006.2813630000001</v>
          </cell>
          <cell r="D44">
            <v>604.42395899999997</v>
          </cell>
          <cell r="E44">
            <v>3610.7053219999998</v>
          </cell>
          <cell r="F44">
            <v>22102.408374999999</v>
          </cell>
        </row>
        <row r="45">
          <cell r="B45">
            <v>0.613842</v>
          </cell>
          <cell r="C45">
            <v>50.122819999999997</v>
          </cell>
          <cell r="D45">
            <v>0</v>
          </cell>
          <cell r="E45">
            <v>50.122819999999997</v>
          </cell>
          <cell r="F45">
            <v>50.736661999999995</v>
          </cell>
        </row>
        <row r="46">
          <cell r="B46">
            <v>114301.124964</v>
          </cell>
          <cell r="C46">
            <v>26757.628011000001</v>
          </cell>
          <cell r="D46">
            <v>4356.8209900000002</v>
          </cell>
          <cell r="E46">
            <v>31114.449001000001</v>
          </cell>
          <cell r="F46">
            <v>145415.57396499999</v>
          </cell>
        </row>
        <row r="47">
          <cell r="B47">
            <v>0</v>
          </cell>
          <cell r="C47">
            <v>0</v>
          </cell>
          <cell r="D47">
            <v>25.679247</v>
          </cell>
          <cell r="E47">
            <v>25.679247</v>
          </cell>
          <cell r="F47">
            <v>25.679247</v>
          </cell>
        </row>
        <row r="48">
          <cell r="B48">
            <v>0</v>
          </cell>
          <cell r="C48">
            <v>0</v>
          </cell>
          <cell r="D48">
            <v>0</v>
          </cell>
          <cell r="E48">
            <v>0</v>
          </cell>
          <cell r="F48">
            <v>0</v>
          </cell>
        </row>
        <row r="49">
          <cell r="B49">
            <v>50.865903000000003</v>
          </cell>
          <cell r="C49">
            <v>14775.575524</v>
          </cell>
          <cell r="D49">
            <v>22.248912000000001</v>
          </cell>
          <cell r="E49">
            <v>14797.824435999999</v>
          </cell>
          <cell r="F49">
            <v>14848.690338999999</v>
          </cell>
        </row>
        <row r="50">
          <cell r="B50">
            <v>0</v>
          </cell>
          <cell r="C50">
            <v>0</v>
          </cell>
          <cell r="D50">
            <v>0</v>
          </cell>
          <cell r="E50">
            <v>0</v>
          </cell>
          <cell r="F50">
            <v>0</v>
          </cell>
        </row>
        <row r="51">
          <cell r="B51">
            <v>0</v>
          </cell>
          <cell r="C51">
            <v>0</v>
          </cell>
          <cell r="D51">
            <v>20.089929000000001</v>
          </cell>
          <cell r="E51">
            <v>20.089929000000001</v>
          </cell>
          <cell r="F51">
            <v>20.089929000000001</v>
          </cell>
        </row>
        <row r="52">
          <cell r="B52">
            <v>0</v>
          </cell>
          <cell r="C52">
            <v>0</v>
          </cell>
          <cell r="D52">
            <v>0</v>
          </cell>
          <cell r="E52">
            <v>0</v>
          </cell>
          <cell r="F52">
            <v>0</v>
          </cell>
        </row>
        <row r="53">
          <cell r="B53">
            <v>1.2078E-2</v>
          </cell>
          <cell r="C53">
            <v>0</v>
          </cell>
          <cell r="D53">
            <v>0</v>
          </cell>
          <cell r="E53">
            <v>0</v>
          </cell>
          <cell r="F53">
            <v>1.2078E-2</v>
          </cell>
        </row>
        <row r="54">
          <cell r="B54">
            <v>0.93600000000000005</v>
          </cell>
          <cell r="C54">
            <v>0.331982</v>
          </cell>
          <cell r="D54">
            <v>0</v>
          </cell>
          <cell r="E54">
            <v>0.331982</v>
          </cell>
          <cell r="F54">
            <v>1.2679819999999999</v>
          </cell>
        </row>
        <row r="55">
          <cell r="B55">
            <v>20.455352000000001</v>
          </cell>
          <cell r="C55">
            <v>134.291336</v>
          </cell>
          <cell r="D55">
            <v>16.407737000000001</v>
          </cell>
          <cell r="E55">
            <v>150.699073</v>
          </cell>
          <cell r="F55">
            <v>171.154425</v>
          </cell>
        </row>
        <row r="56">
          <cell r="B56">
            <v>30.562989999999999</v>
          </cell>
          <cell r="C56">
            <v>0.121505</v>
          </cell>
          <cell r="D56">
            <v>0.53554599999999997</v>
          </cell>
          <cell r="E56">
            <v>0.65705099999999994</v>
          </cell>
          <cell r="F56">
            <v>31.220040999999998</v>
          </cell>
        </row>
        <row r="57">
          <cell r="B57">
            <v>0</v>
          </cell>
          <cell r="C57">
            <v>0</v>
          </cell>
          <cell r="D57">
            <v>0</v>
          </cell>
          <cell r="E57">
            <v>0</v>
          </cell>
          <cell r="F57">
            <v>0</v>
          </cell>
        </row>
        <row r="58">
          <cell r="B58">
            <v>0</v>
          </cell>
          <cell r="C58">
            <v>1.698888</v>
          </cell>
          <cell r="D58">
            <v>0.95039799999999997</v>
          </cell>
          <cell r="E58">
            <v>2.649286</v>
          </cell>
          <cell r="F58">
            <v>2.649286</v>
          </cell>
        </row>
        <row r="59">
          <cell r="B59">
            <v>97.518670999999998</v>
          </cell>
          <cell r="C59">
            <v>260.17631999999998</v>
          </cell>
          <cell r="D59">
            <v>0</v>
          </cell>
          <cell r="E59">
            <v>260.17631999999998</v>
          </cell>
          <cell r="F59">
            <v>357.69499099999996</v>
          </cell>
        </row>
        <row r="60">
          <cell r="B60">
            <v>165.63418100000001</v>
          </cell>
          <cell r="C60">
            <v>1.675608</v>
          </cell>
          <cell r="D60">
            <v>0</v>
          </cell>
          <cell r="E60">
            <v>1.675608</v>
          </cell>
          <cell r="F60">
            <v>167.30978900000002</v>
          </cell>
        </row>
        <row r="61">
          <cell r="B61">
            <v>580.05323899999996</v>
          </cell>
          <cell r="C61">
            <v>5511.6658500000003</v>
          </cell>
          <cell r="D61">
            <v>1.7776609999999999</v>
          </cell>
          <cell r="E61">
            <v>5513.4435110000004</v>
          </cell>
          <cell r="F61">
            <v>6093.4967500000002</v>
          </cell>
        </row>
        <row r="62">
          <cell r="B62">
            <v>0</v>
          </cell>
          <cell r="C62">
            <v>0</v>
          </cell>
          <cell r="D62">
            <v>0</v>
          </cell>
          <cell r="E62">
            <v>0</v>
          </cell>
          <cell r="F62">
            <v>0</v>
          </cell>
        </row>
        <row r="63">
          <cell r="B63">
            <v>0</v>
          </cell>
          <cell r="C63">
            <v>14.616235</v>
          </cell>
          <cell r="D63">
            <v>0</v>
          </cell>
          <cell r="E63">
            <v>14.616235</v>
          </cell>
          <cell r="F63">
            <v>14.616235</v>
          </cell>
        </row>
        <row r="64">
          <cell r="B64">
            <v>0</v>
          </cell>
          <cell r="C64">
            <v>94.439802999999998</v>
          </cell>
          <cell r="D64">
            <v>10.119052</v>
          </cell>
          <cell r="E64">
            <v>104.55885499999999</v>
          </cell>
          <cell r="F64">
            <v>104.55885499999999</v>
          </cell>
        </row>
        <row r="65">
          <cell r="B65">
            <v>0</v>
          </cell>
          <cell r="C65">
            <v>53.982925999999999</v>
          </cell>
          <cell r="D65">
            <v>11.622458</v>
          </cell>
          <cell r="E65">
            <v>65.605384000000001</v>
          </cell>
          <cell r="F65">
            <v>65.605384000000001</v>
          </cell>
        </row>
        <row r="66">
          <cell r="B66">
            <v>932.83495800000003</v>
          </cell>
          <cell r="C66">
            <v>1478.9810440000001</v>
          </cell>
          <cell r="D66">
            <v>12.724576000000001</v>
          </cell>
          <cell r="E66">
            <v>1491.7056200000002</v>
          </cell>
          <cell r="F66">
            <v>2424.5405780000001</v>
          </cell>
        </row>
        <row r="67">
          <cell r="B67">
            <v>0</v>
          </cell>
          <cell r="C67">
            <v>0</v>
          </cell>
          <cell r="D67">
            <v>0</v>
          </cell>
          <cell r="E67">
            <v>0</v>
          </cell>
          <cell r="F67">
            <v>0</v>
          </cell>
        </row>
        <row r="68">
          <cell r="B68">
            <v>0</v>
          </cell>
          <cell r="C68">
            <v>0</v>
          </cell>
          <cell r="D68">
            <v>0</v>
          </cell>
          <cell r="E68">
            <v>0</v>
          </cell>
          <cell r="F68">
            <v>0</v>
          </cell>
        </row>
        <row r="69">
          <cell r="B69">
            <v>0</v>
          </cell>
          <cell r="C69">
            <v>0</v>
          </cell>
          <cell r="D69">
            <v>0</v>
          </cell>
          <cell r="E69">
            <v>0</v>
          </cell>
          <cell r="F69">
            <v>0</v>
          </cell>
        </row>
        <row r="70">
          <cell r="B70">
            <v>523.42855699999996</v>
          </cell>
          <cell r="C70">
            <v>60.015292000000002</v>
          </cell>
          <cell r="D70">
            <v>0</v>
          </cell>
          <cell r="E70">
            <v>60.015292000000002</v>
          </cell>
          <cell r="F70">
            <v>583.443849</v>
          </cell>
        </row>
        <row r="71">
          <cell r="B71">
            <v>35.758761</v>
          </cell>
          <cell r="C71">
            <v>0</v>
          </cell>
          <cell r="D71">
            <v>0</v>
          </cell>
          <cell r="E71">
            <v>0</v>
          </cell>
          <cell r="F71">
            <v>35.758761</v>
          </cell>
        </row>
        <row r="72">
          <cell r="B72">
            <v>0</v>
          </cell>
          <cell r="C72">
            <v>0</v>
          </cell>
          <cell r="D72">
            <v>0</v>
          </cell>
          <cell r="E72">
            <v>0</v>
          </cell>
          <cell r="F72">
            <v>0</v>
          </cell>
        </row>
        <row r="73">
          <cell r="B73">
            <v>0</v>
          </cell>
          <cell r="C73">
            <v>0</v>
          </cell>
          <cell r="D73">
            <v>0</v>
          </cell>
          <cell r="E73">
            <v>0</v>
          </cell>
          <cell r="F73">
            <v>0</v>
          </cell>
        </row>
        <row r="74">
          <cell r="B74">
            <v>0.14513400000000001</v>
          </cell>
          <cell r="C74">
            <v>0</v>
          </cell>
          <cell r="D74">
            <v>0</v>
          </cell>
          <cell r="E74">
            <v>0</v>
          </cell>
          <cell r="F74">
            <v>0.14513400000000001</v>
          </cell>
        </row>
        <row r="75">
          <cell r="B75">
            <v>0</v>
          </cell>
          <cell r="C75">
            <v>0</v>
          </cell>
          <cell r="D75">
            <v>0</v>
          </cell>
          <cell r="E75">
            <v>0</v>
          </cell>
          <cell r="F75">
            <v>0</v>
          </cell>
        </row>
        <row r="76">
          <cell r="B76">
            <v>377.96535399999999</v>
          </cell>
          <cell r="C76">
            <v>1515.323627</v>
          </cell>
          <cell r="D76">
            <v>0</v>
          </cell>
          <cell r="E76">
            <v>1515.323627</v>
          </cell>
          <cell r="F76">
            <v>1893.2889809999999</v>
          </cell>
        </row>
        <row r="77">
          <cell r="B77">
            <v>6450.0729339999998</v>
          </cell>
          <cell r="C77">
            <v>35334.834306999997</v>
          </cell>
          <cell r="D77">
            <v>28497.197502999999</v>
          </cell>
          <cell r="E77">
            <v>63832.03181</v>
          </cell>
          <cell r="F77">
            <v>70282.104743999997</v>
          </cell>
        </row>
        <row r="78">
          <cell r="B78">
            <v>0</v>
          </cell>
          <cell r="C78">
            <v>0</v>
          </cell>
          <cell r="D78">
            <v>0</v>
          </cell>
          <cell r="E78">
            <v>0</v>
          </cell>
          <cell r="F78">
            <v>0</v>
          </cell>
        </row>
        <row r="79">
          <cell r="B79">
            <v>0</v>
          </cell>
          <cell r="C79">
            <v>0</v>
          </cell>
          <cell r="D79">
            <v>0</v>
          </cell>
          <cell r="E79">
            <v>0</v>
          </cell>
          <cell r="F79">
            <v>0</v>
          </cell>
        </row>
        <row r="80">
          <cell r="B80">
            <v>0</v>
          </cell>
          <cell r="C80">
            <v>0</v>
          </cell>
          <cell r="D80">
            <v>0</v>
          </cell>
          <cell r="E80">
            <v>0</v>
          </cell>
          <cell r="F80">
            <v>0</v>
          </cell>
        </row>
        <row r="81">
          <cell r="B81">
            <v>0</v>
          </cell>
          <cell r="C81">
            <v>0</v>
          </cell>
          <cell r="D81">
            <v>0</v>
          </cell>
          <cell r="E81">
            <v>0</v>
          </cell>
          <cell r="F81">
            <v>0</v>
          </cell>
        </row>
        <row r="82">
          <cell r="B82">
            <v>0</v>
          </cell>
          <cell r="C82">
            <v>0</v>
          </cell>
          <cell r="D82">
            <v>0</v>
          </cell>
          <cell r="E82">
            <v>0</v>
          </cell>
          <cell r="F82">
            <v>0</v>
          </cell>
        </row>
        <row r="83">
          <cell r="B83">
            <v>12.727539999999999</v>
          </cell>
          <cell r="C83">
            <v>0</v>
          </cell>
          <cell r="D83">
            <v>18.524896999999999</v>
          </cell>
          <cell r="E83">
            <v>18.524896999999999</v>
          </cell>
          <cell r="F83">
            <v>31.252437</v>
          </cell>
        </row>
        <row r="84">
          <cell r="B84">
            <v>6313.0434839999998</v>
          </cell>
          <cell r="C84">
            <v>13499.073893000001</v>
          </cell>
          <cell r="D84">
            <v>25943.674565000001</v>
          </cell>
          <cell r="E84">
            <v>39442.748458000002</v>
          </cell>
          <cell r="F84">
            <v>45755.791942000003</v>
          </cell>
        </row>
        <row r="85">
          <cell r="B85">
            <v>68.540042999999997</v>
          </cell>
          <cell r="C85">
            <v>240.54087100000001</v>
          </cell>
          <cell r="D85">
            <v>68.129802999999995</v>
          </cell>
          <cell r="E85">
            <v>308.67067400000002</v>
          </cell>
          <cell r="F85">
            <v>377.21071700000005</v>
          </cell>
        </row>
        <row r="86">
          <cell r="B86">
            <v>23.974087000000001</v>
          </cell>
          <cell r="C86">
            <v>0</v>
          </cell>
          <cell r="D86">
            <v>0</v>
          </cell>
          <cell r="E86">
            <v>0</v>
          </cell>
          <cell r="F86">
            <v>23.974087000000001</v>
          </cell>
        </row>
        <row r="87">
          <cell r="B87">
            <v>970.34966599999996</v>
          </cell>
          <cell r="C87">
            <v>91.850632000000004</v>
          </cell>
          <cell r="D87">
            <v>0</v>
          </cell>
          <cell r="E87">
            <v>91.850632000000004</v>
          </cell>
          <cell r="F87">
            <v>1062.200298</v>
          </cell>
        </row>
        <row r="88">
          <cell r="B88">
            <v>0</v>
          </cell>
          <cell r="C88">
            <v>0</v>
          </cell>
          <cell r="D88">
            <v>0</v>
          </cell>
          <cell r="E88">
            <v>0</v>
          </cell>
          <cell r="F88">
            <v>0</v>
          </cell>
        </row>
        <row r="89">
          <cell r="B89">
            <v>0</v>
          </cell>
          <cell r="C89">
            <v>0</v>
          </cell>
          <cell r="D89">
            <v>0</v>
          </cell>
          <cell r="E89">
            <v>0</v>
          </cell>
          <cell r="F89">
            <v>0</v>
          </cell>
        </row>
        <row r="90">
          <cell r="B90">
            <v>0</v>
          </cell>
          <cell r="C90">
            <v>0</v>
          </cell>
          <cell r="D90">
            <v>0</v>
          </cell>
          <cell r="E90">
            <v>0</v>
          </cell>
          <cell r="F90">
            <v>0</v>
          </cell>
        </row>
        <row r="91">
          <cell r="B91">
            <v>0</v>
          </cell>
          <cell r="C91">
            <v>0</v>
          </cell>
          <cell r="D91">
            <v>0</v>
          </cell>
          <cell r="E91">
            <v>0</v>
          </cell>
          <cell r="F91">
            <v>0</v>
          </cell>
        </row>
        <row r="92">
          <cell r="B92">
            <v>0</v>
          </cell>
          <cell r="C92">
            <v>0</v>
          </cell>
          <cell r="D92">
            <v>2.3016999999999999</v>
          </cell>
          <cell r="E92">
            <v>2.3016999999999999</v>
          </cell>
          <cell r="F92">
            <v>2.3016999999999999</v>
          </cell>
        </row>
        <row r="93">
          <cell r="B93">
            <v>923.31026599999996</v>
          </cell>
          <cell r="C93">
            <v>41.662013999999999</v>
          </cell>
          <cell r="D93">
            <v>0.64412499999999995</v>
          </cell>
          <cell r="E93">
            <v>42.306139000000002</v>
          </cell>
          <cell r="F93">
            <v>965.61640499999999</v>
          </cell>
        </row>
        <row r="94">
          <cell r="B94">
            <v>0</v>
          </cell>
          <cell r="C94">
            <v>0</v>
          </cell>
          <cell r="D94">
            <v>0</v>
          </cell>
          <cell r="E94">
            <v>0</v>
          </cell>
          <cell r="F94">
            <v>0</v>
          </cell>
        </row>
        <row r="95">
          <cell r="B95">
            <v>0</v>
          </cell>
          <cell r="C95">
            <v>0</v>
          </cell>
          <cell r="D95">
            <v>0</v>
          </cell>
          <cell r="E95">
            <v>0</v>
          </cell>
          <cell r="F95">
            <v>0</v>
          </cell>
        </row>
        <row r="96">
          <cell r="B96">
            <v>0</v>
          </cell>
          <cell r="C96">
            <v>0</v>
          </cell>
          <cell r="D96">
            <v>0</v>
          </cell>
          <cell r="E96">
            <v>0</v>
          </cell>
          <cell r="F96">
            <v>0</v>
          </cell>
        </row>
        <row r="97">
          <cell r="B97">
            <v>0</v>
          </cell>
          <cell r="C97">
            <v>0</v>
          </cell>
          <cell r="D97">
            <v>0</v>
          </cell>
          <cell r="E97">
            <v>0</v>
          </cell>
          <cell r="F97">
            <v>0</v>
          </cell>
        </row>
        <row r="98">
          <cell r="B98">
            <v>0</v>
          </cell>
          <cell r="C98">
            <v>0</v>
          </cell>
          <cell r="D98">
            <v>0</v>
          </cell>
          <cell r="E98">
            <v>0</v>
          </cell>
          <cell r="F98">
            <v>0</v>
          </cell>
        </row>
        <row r="99">
          <cell r="B99">
            <v>49.399203999999997</v>
          </cell>
          <cell r="C99">
            <v>0</v>
          </cell>
          <cell r="D99">
            <v>0</v>
          </cell>
          <cell r="E99">
            <v>0</v>
          </cell>
          <cell r="F99">
            <v>49.399203999999997</v>
          </cell>
        </row>
        <row r="100">
          <cell r="B100">
            <v>0</v>
          </cell>
          <cell r="C100">
            <v>10.288814</v>
          </cell>
          <cell r="D100">
            <v>0</v>
          </cell>
          <cell r="E100">
            <v>10.288814</v>
          </cell>
          <cell r="F100">
            <v>10.288814</v>
          </cell>
        </row>
        <row r="101">
          <cell r="B101">
            <v>16599.313239999999</v>
          </cell>
          <cell r="C101">
            <v>2041.955336</v>
          </cell>
          <cell r="D101">
            <v>61.314974999999997</v>
          </cell>
          <cell r="E101">
            <v>2103.2703109999998</v>
          </cell>
          <cell r="F101">
            <v>18702.583551</v>
          </cell>
        </row>
        <row r="102">
          <cell r="B102">
            <v>1559.302441</v>
          </cell>
          <cell r="C102">
            <v>1963.2598869999999</v>
          </cell>
          <cell r="D102">
            <v>43.458964000000002</v>
          </cell>
          <cell r="E102">
            <v>2006.7188509999999</v>
          </cell>
          <cell r="F102">
            <v>3566.0212919999999</v>
          </cell>
        </row>
        <row r="103">
          <cell r="B103">
            <v>35.578234999999999</v>
          </cell>
          <cell r="C103">
            <v>0</v>
          </cell>
          <cell r="D103">
            <v>0</v>
          </cell>
          <cell r="E103">
            <v>0</v>
          </cell>
          <cell r="F103">
            <v>35.578234999999999</v>
          </cell>
        </row>
        <row r="104">
          <cell r="B104">
            <v>151.51471599999999</v>
          </cell>
          <cell r="C104">
            <v>0</v>
          </cell>
          <cell r="D104">
            <v>18.277138999999998</v>
          </cell>
          <cell r="E104">
            <v>18.277138999999998</v>
          </cell>
          <cell r="F104">
            <v>169.791855</v>
          </cell>
        </row>
        <row r="105">
          <cell r="B105">
            <v>56885.474538000002</v>
          </cell>
          <cell r="C105">
            <v>11297.976306</v>
          </cell>
          <cell r="D105">
            <v>332.24571100000003</v>
          </cell>
          <cell r="E105">
            <v>11630.222017</v>
          </cell>
          <cell r="F105">
            <v>68515.696555000002</v>
          </cell>
        </row>
        <row r="106">
          <cell r="B106">
            <v>8.0190570000000001</v>
          </cell>
          <cell r="C106">
            <v>3.936836</v>
          </cell>
          <cell r="D106">
            <v>0</v>
          </cell>
          <cell r="E106">
            <v>3.936836</v>
          </cell>
          <cell r="F106">
            <v>11.955893</v>
          </cell>
        </row>
        <row r="107">
          <cell r="B107">
            <v>3836.721736</v>
          </cell>
          <cell r="C107">
            <v>976.46099800000002</v>
          </cell>
          <cell r="D107">
            <v>256.04042399999997</v>
          </cell>
          <cell r="E107">
            <v>1232.501422</v>
          </cell>
          <cell r="F107">
            <v>5069.2231579999998</v>
          </cell>
        </row>
        <row r="108">
          <cell r="B108">
            <v>1757.6028180000001</v>
          </cell>
          <cell r="C108">
            <v>12574.795921999999</v>
          </cell>
          <cell r="D108">
            <v>15321.965075</v>
          </cell>
          <cell r="E108">
            <v>27896.760996999998</v>
          </cell>
          <cell r="F108">
            <v>29654.363814999997</v>
          </cell>
        </row>
        <row r="109">
          <cell r="B109">
            <v>0</v>
          </cell>
          <cell r="C109">
            <v>33.902883000000003</v>
          </cell>
          <cell r="D109">
            <v>19.928294000000001</v>
          </cell>
          <cell r="E109">
            <v>53.831177000000004</v>
          </cell>
          <cell r="F109">
            <v>53.831177000000004</v>
          </cell>
        </row>
        <row r="110">
          <cell r="B110">
            <v>58690.754906000002</v>
          </cell>
          <cell r="C110">
            <v>63174.353260000004</v>
          </cell>
          <cell r="D110">
            <v>27392.048993</v>
          </cell>
          <cell r="E110">
            <v>90566.402253000007</v>
          </cell>
          <cell r="F110">
            <v>149257.15715899999</v>
          </cell>
        </row>
        <row r="111">
          <cell r="B111">
            <v>501.09702099999998</v>
          </cell>
          <cell r="C111">
            <v>133.97532699999999</v>
          </cell>
          <cell r="D111">
            <v>23.067464999999999</v>
          </cell>
          <cell r="E111">
            <v>157.04279199999999</v>
          </cell>
          <cell r="F111">
            <v>658.139813</v>
          </cell>
        </row>
        <row r="112">
          <cell r="B112">
            <v>11.798629</v>
          </cell>
          <cell r="C112">
            <v>0</v>
          </cell>
          <cell r="D112">
            <v>0.90098900000000004</v>
          </cell>
          <cell r="E112">
            <v>0.90098900000000004</v>
          </cell>
          <cell r="F112">
            <v>12.699618000000001</v>
          </cell>
        </row>
        <row r="113">
          <cell r="B113">
            <v>110.20517100000001</v>
          </cell>
          <cell r="C113">
            <v>8.7056559999999994</v>
          </cell>
          <cell r="D113">
            <v>5.7528199999999998</v>
          </cell>
          <cell r="E113">
            <v>14.458475999999999</v>
          </cell>
          <cell r="F113">
            <v>124.66364700000001</v>
          </cell>
        </row>
        <row r="114">
          <cell r="B114">
            <v>119.717405</v>
          </cell>
          <cell r="C114">
            <v>0.290906</v>
          </cell>
          <cell r="D114">
            <v>7.4329400000000003</v>
          </cell>
          <cell r="E114">
            <v>7.723846</v>
          </cell>
          <cell r="F114">
            <v>127.44125099999999</v>
          </cell>
        </row>
        <row r="115">
          <cell r="B115">
            <v>0</v>
          </cell>
          <cell r="C115">
            <v>0</v>
          </cell>
          <cell r="D115">
            <v>0</v>
          </cell>
          <cell r="E115">
            <v>0</v>
          </cell>
          <cell r="F115">
            <v>0</v>
          </cell>
        </row>
        <row r="116">
          <cell r="B116">
            <v>0</v>
          </cell>
          <cell r="C116">
            <v>0</v>
          </cell>
          <cell r="D116">
            <v>0</v>
          </cell>
          <cell r="E116">
            <v>0</v>
          </cell>
          <cell r="F116">
            <v>0</v>
          </cell>
        </row>
        <row r="117">
          <cell r="B117">
            <v>3550.0868820000001</v>
          </cell>
          <cell r="C117">
            <v>2238.777928</v>
          </cell>
          <cell r="D117">
            <v>241.075085</v>
          </cell>
          <cell r="E117">
            <v>2479.8530129999999</v>
          </cell>
          <cell r="F117">
            <v>6029.9398949999995</v>
          </cell>
        </row>
        <row r="118">
          <cell r="B118">
            <v>0</v>
          </cell>
          <cell r="C118">
            <v>0</v>
          </cell>
          <cell r="D118">
            <v>0</v>
          </cell>
          <cell r="E118">
            <v>0</v>
          </cell>
          <cell r="F118">
            <v>0</v>
          </cell>
        </row>
        <row r="119">
          <cell r="B119">
            <v>23.703683999999999</v>
          </cell>
          <cell r="C119">
            <v>37.926703000000003</v>
          </cell>
          <cell r="D119">
            <v>8.7544599999999999</v>
          </cell>
          <cell r="E119">
            <v>46.681163000000005</v>
          </cell>
          <cell r="F119">
            <v>70.384847000000008</v>
          </cell>
        </row>
        <row r="120">
          <cell r="B120">
            <v>0</v>
          </cell>
          <cell r="C120">
            <v>0</v>
          </cell>
          <cell r="D120">
            <v>0</v>
          </cell>
          <cell r="E120">
            <v>0</v>
          </cell>
          <cell r="F120">
            <v>0</v>
          </cell>
        </row>
        <row r="121">
          <cell r="B121">
            <v>0</v>
          </cell>
          <cell r="C121">
            <v>0</v>
          </cell>
          <cell r="D121">
            <v>0</v>
          </cell>
          <cell r="E121">
            <v>0</v>
          </cell>
          <cell r="F121">
            <v>0</v>
          </cell>
        </row>
        <row r="122">
          <cell r="B122">
            <v>0</v>
          </cell>
          <cell r="C122">
            <v>0</v>
          </cell>
          <cell r="D122">
            <v>0</v>
          </cell>
          <cell r="E122">
            <v>0</v>
          </cell>
          <cell r="F122">
            <v>0</v>
          </cell>
        </row>
        <row r="123">
          <cell r="B123">
            <v>22.203171999999999</v>
          </cell>
          <cell r="C123">
            <v>62.743766999999998</v>
          </cell>
          <cell r="D123">
            <v>0</v>
          </cell>
          <cell r="E123">
            <v>62.743766999999998</v>
          </cell>
          <cell r="F123">
            <v>84.946939</v>
          </cell>
        </row>
        <row r="124">
          <cell r="B124">
            <v>0</v>
          </cell>
          <cell r="C124">
            <v>0</v>
          </cell>
          <cell r="D124">
            <v>0</v>
          </cell>
          <cell r="E124">
            <v>0</v>
          </cell>
          <cell r="F124">
            <v>0</v>
          </cell>
        </row>
        <row r="125">
          <cell r="B125">
            <v>0</v>
          </cell>
          <cell r="C125">
            <v>35.030951999999999</v>
          </cell>
          <cell r="D125">
            <v>5.1852980000000004</v>
          </cell>
          <cell r="E125">
            <v>40.216250000000002</v>
          </cell>
          <cell r="F125">
            <v>40.216250000000002</v>
          </cell>
        </row>
        <row r="126">
          <cell r="B126">
            <v>0</v>
          </cell>
          <cell r="C126">
            <v>0</v>
          </cell>
          <cell r="D126">
            <v>0</v>
          </cell>
          <cell r="E126">
            <v>0</v>
          </cell>
          <cell r="F126">
            <v>0</v>
          </cell>
        </row>
        <row r="127">
          <cell r="B127">
            <v>1700.426989</v>
          </cell>
          <cell r="C127">
            <v>0</v>
          </cell>
          <cell r="D127">
            <v>0</v>
          </cell>
          <cell r="E127">
            <v>0</v>
          </cell>
          <cell r="F127">
            <v>1700.426989</v>
          </cell>
        </row>
        <row r="128">
          <cell r="B128">
            <v>0</v>
          </cell>
          <cell r="C128">
            <v>3.6985190000000001</v>
          </cell>
          <cell r="D128">
            <v>4.3390190000000004</v>
          </cell>
          <cell r="E128">
            <v>8.0375380000000014</v>
          </cell>
          <cell r="F128">
            <v>8.0375380000000014</v>
          </cell>
        </row>
        <row r="129">
          <cell r="B129">
            <v>23703.816470000002</v>
          </cell>
          <cell r="C129">
            <v>5832.1925060000003</v>
          </cell>
          <cell r="D129">
            <v>1192.330228</v>
          </cell>
          <cell r="E129">
            <v>7024.5227340000001</v>
          </cell>
          <cell r="F129">
            <v>30728.339204000004</v>
          </cell>
        </row>
        <row r="130">
          <cell r="B130">
            <v>0</v>
          </cell>
          <cell r="C130">
            <v>0</v>
          </cell>
          <cell r="D130">
            <v>24.458956000000001</v>
          </cell>
          <cell r="E130">
            <v>24.458956000000001</v>
          </cell>
          <cell r="F130">
            <v>24.458956000000001</v>
          </cell>
        </row>
        <row r="131">
          <cell r="B131">
            <v>0</v>
          </cell>
          <cell r="C131">
            <v>0</v>
          </cell>
          <cell r="D131">
            <v>0</v>
          </cell>
          <cell r="E131">
            <v>0</v>
          </cell>
          <cell r="F131">
            <v>0</v>
          </cell>
        </row>
        <row r="132">
          <cell r="B132">
            <v>138.00152299999999</v>
          </cell>
          <cell r="C132">
            <v>501.15504399999998</v>
          </cell>
          <cell r="D132">
            <v>110.470106</v>
          </cell>
          <cell r="E132">
            <v>611.62514999999996</v>
          </cell>
          <cell r="F132">
            <v>749.62667299999998</v>
          </cell>
        </row>
        <row r="133">
          <cell r="B133">
            <v>0</v>
          </cell>
          <cell r="C133">
            <v>2.168031</v>
          </cell>
          <cell r="D133">
            <v>2.9931299999999998</v>
          </cell>
          <cell r="E133">
            <v>5.1611609999999999</v>
          </cell>
          <cell r="F133">
            <v>5.1611609999999999</v>
          </cell>
        </row>
        <row r="134">
          <cell r="B134">
            <v>0</v>
          </cell>
          <cell r="C134">
            <v>0</v>
          </cell>
          <cell r="D134">
            <v>0</v>
          </cell>
          <cell r="E134">
            <v>0</v>
          </cell>
          <cell r="F134">
            <v>0</v>
          </cell>
        </row>
        <row r="135">
          <cell r="B135">
            <v>154.69566599999999</v>
          </cell>
          <cell r="C135">
            <v>201.66546700000001</v>
          </cell>
          <cell r="D135">
            <v>57.331243000000001</v>
          </cell>
          <cell r="E135">
            <v>258.99671000000001</v>
          </cell>
          <cell r="F135">
            <v>413.69237599999997</v>
          </cell>
        </row>
        <row r="136">
          <cell r="B136">
            <v>24.298120999999998</v>
          </cell>
          <cell r="C136">
            <v>12.407475</v>
          </cell>
          <cell r="D136">
            <v>0</v>
          </cell>
          <cell r="E136">
            <v>12.407475</v>
          </cell>
          <cell r="F136">
            <v>36.705596</v>
          </cell>
        </row>
        <row r="137">
          <cell r="B137">
            <v>0</v>
          </cell>
          <cell r="C137">
            <v>0</v>
          </cell>
          <cell r="D137">
            <v>0</v>
          </cell>
          <cell r="E137">
            <v>0</v>
          </cell>
          <cell r="F137">
            <v>0</v>
          </cell>
        </row>
        <row r="138">
          <cell r="B138">
            <v>0</v>
          </cell>
          <cell r="C138">
            <v>0</v>
          </cell>
          <cell r="D138">
            <v>0</v>
          </cell>
          <cell r="E138">
            <v>0</v>
          </cell>
          <cell r="F138">
            <v>0</v>
          </cell>
        </row>
        <row r="139">
          <cell r="B139">
            <v>9885.421413</v>
          </cell>
          <cell r="C139">
            <v>2.7566440000000001</v>
          </cell>
          <cell r="D139">
            <v>0</v>
          </cell>
          <cell r="E139">
            <v>2.7566440000000001</v>
          </cell>
          <cell r="F139">
            <v>9888.1780569999992</v>
          </cell>
        </row>
        <row r="140">
          <cell r="B140">
            <v>0</v>
          </cell>
          <cell r="C140">
            <v>0</v>
          </cell>
          <cell r="D140">
            <v>0</v>
          </cell>
          <cell r="E140">
            <v>0</v>
          </cell>
          <cell r="F140">
            <v>0</v>
          </cell>
        </row>
        <row r="141">
          <cell r="B141">
            <v>5388.0543420000004</v>
          </cell>
          <cell r="C141">
            <v>2552.9192210000001</v>
          </cell>
          <cell r="D141">
            <v>33.091748000000003</v>
          </cell>
          <cell r="E141">
            <v>2586.0109689999999</v>
          </cell>
          <cell r="F141">
            <v>7974.0653110000003</v>
          </cell>
        </row>
        <row r="142">
          <cell r="B142">
            <v>0</v>
          </cell>
          <cell r="C142">
            <v>0</v>
          </cell>
          <cell r="D142">
            <v>0</v>
          </cell>
          <cell r="E142">
            <v>0</v>
          </cell>
          <cell r="F142">
            <v>0</v>
          </cell>
        </row>
        <row r="143">
          <cell r="B143">
            <v>0</v>
          </cell>
          <cell r="C143">
            <v>0</v>
          </cell>
          <cell r="D143">
            <v>9.1087729999999993</v>
          </cell>
          <cell r="E143">
            <v>9.1087729999999993</v>
          </cell>
          <cell r="F143">
            <v>9.1087729999999993</v>
          </cell>
        </row>
        <row r="144">
          <cell r="B144">
            <v>0</v>
          </cell>
          <cell r="C144">
            <v>2.567987</v>
          </cell>
          <cell r="D144">
            <v>0</v>
          </cell>
          <cell r="E144">
            <v>2.567987</v>
          </cell>
          <cell r="F144">
            <v>2.567987</v>
          </cell>
        </row>
        <row r="145">
          <cell r="B145">
            <v>4.5319500000000001</v>
          </cell>
          <cell r="C145">
            <v>0.19892799999999999</v>
          </cell>
          <cell r="D145">
            <v>0</v>
          </cell>
          <cell r="E145">
            <v>0.19892799999999999</v>
          </cell>
          <cell r="F145">
            <v>4.7308780000000006</v>
          </cell>
        </row>
        <row r="146">
          <cell r="B146">
            <v>0</v>
          </cell>
          <cell r="C146">
            <v>0</v>
          </cell>
          <cell r="D146">
            <v>0</v>
          </cell>
          <cell r="E146">
            <v>0</v>
          </cell>
          <cell r="F146">
            <v>0</v>
          </cell>
        </row>
        <row r="147">
          <cell r="B147">
            <v>0</v>
          </cell>
          <cell r="C147">
            <v>0</v>
          </cell>
          <cell r="D147">
            <v>0</v>
          </cell>
          <cell r="E147">
            <v>0</v>
          </cell>
          <cell r="F147">
            <v>0</v>
          </cell>
        </row>
        <row r="148">
          <cell r="B148">
            <v>183.390311</v>
          </cell>
          <cell r="C148">
            <v>3.0279539999999998</v>
          </cell>
          <cell r="D148">
            <v>49.042423999999997</v>
          </cell>
          <cell r="E148">
            <v>52.070377999999998</v>
          </cell>
          <cell r="F148">
            <v>235.460689</v>
          </cell>
        </row>
        <row r="149">
          <cell r="B149">
            <v>0</v>
          </cell>
          <cell r="C149">
            <v>0</v>
          </cell>
          <cell r="D149">
            <v>0</v>
          </cell>
          <cell r="E149">
            <v>0</v>
          </cell>
          <cell r="F149">
            <v>0</v>
          </cell>
        </row>
        <row r="150">
          <cell r="B150">
            <v>0</v>
          </cell>
          <cell r="C150">
            <v>0</v>
          </cell>
          <cell r="D150">
            <v>2.0444800000000001</v>
          </cell>
          <cell r="E150">
            <v>2.0444800000000001</v>
          </cell>
          <cell r="F150">
            <v>2.0444800000000001</v>
          </cell>
        </row>
        <row r="151">
          <cell r="B151">
            <v>0.92449899999999996</v>
          </cell>
          <cell r="C151">
            <v>2.7205E-2</v>
          </cell>
          <cell r="D151">
            <v>0</v>
          </cell>
          <cell r="E151">
            <v>2.7205E-2</v>
          </cell>
          <cell r="F151">
            <v>0.95170399999999999</v>
          </cell>
        </row>
        <row r="152">
          <cell r="B152">
            <v>0</v>
          </cell>
          <cell r="C152">
            <v>0</v>
          </cell>
          <cell r="D152">
            <v>0</v>
          </cell>
          <cell r="E152">
            <v>0</v>
          </cell>
          <cell r="F152">
            <v>0</v>
          </cell>
        </row>
        <row r="153">
          <cell r="B153">
            <v>0</v>
          </cell>
          <cell r="C153">
            <v>0</v>
          </cell>
          <cell r="D153">
            <v>0</v>
          </cell>
          <cell r="E153">
            <v>0</v>
          </cell>
          <cell r="F153">
            <v>0</v>
          </cell>
        </row>
        <row r="154">
          <cell r="B154">
            <v>6185.5473140000004</v>
          </cell>
          <cell r="C154">
            <v>15353.011555999999</v>
          </cell>
          <cell r="D154">
            <v>28.663668000000001</v>
          </cell>
          <cell r="E154">
            <v>15381.675223999999</v>
          </cell>
          <cell r="F154">
            <v>21567.222537999998</v>
          </cell>
        </row>
        <row r="155">
          <cell r="B155">
            <v>0</v>
          </cell>
          <cell r="C155">
            <v>0</v>
          </cell>
          <cell r="D155">
            <v>0</v>
          </cell>
          <cell r="E155">
            <v>0</v>
          </cell>
          <cell r="F155">
            <v>0</v>
          </cell>
        </row>
        <row r="156">
          <cell r="B156">
            <v>16.806856</v>
          </cell>
          <cell r="C156">
            <v>601.21312599999999</v>
          </cell>
          <cell r="D156">
            <v>0</v>
          </cell>
          <cell r="E156">
            <v>601.21312599999999</v>
          </cell>
          <cell r="F156">
            <v>618.01998200000003</v>
          </cell>
        </row>
        <row r="157">
          <cell r="B157">
            <v>0</v>
          </cell>
          <cell r="C157">
            <v>0</v>
          </cell>
          <cell r="D157">
            <v>0</v>
          </cell>
          <cell r="E157">
            <v>0</v>
          </cell>
          <cell r="F157">
            <v>0</v>
          </cell>
        </row>
        <row r="158">
          <cell r="B158">
            <v>0</v>
          </cell>
          <cell r="C158">
            <v>33.533259000000001</v>
          </cell>
          <cell r="D158">
            <v>0</v>
          </cell>
          <cell r="E158">
            <v>33.533259000000001</v>
          </cell>
          <cell r="F158">
            <v>33.533259000000001</v>
          </cell>
        </row>
        <row r="159">
          <cell r="B159">
            <v>228.258791</v>
          </cell>
          <cell r="C159">
            <v>114.801568</v>
          </cell>
          <cell r="D159">
            <v>46.560406</v>
          </cell>
          <cell r="E159">
            <v>161.361974</v>
          </cell>
          <cell r="F159">
            <v>389.62076500000001</v>
          </cell>
        </row>
        <row r="160">
          <cell r="B160">
            <v>0</v>
          </cell>
          <cell r="C160">
            <v>0</v>
          </cell>
          <cell r="D160">
            <v>0</v>
          </cell>
          <cell r="E160">
            <v>0</v>
          </cell>
          <cell r="F160">
            <v>0</v>
          </cell>
        </row>
        <row r="161">
          <cell r="B161">
            <v>0</v>
          </cell>
          <cell r="C161">
            <v>0</v>
          </cell>
          <cell r="D161">
            <v>0</v>
          </cell>
          <cell r="E161">
            <v>0</v>
          </cell>
          <cell r="F161">
            <v>0</v>
          </cell>
        </row>
        <row r="162">
          <cell r="B162">
            <v>0</v>
          </cell>
          <cell r="C162">
            <v>0</v>
          </cell>
          <cell r="D162">
            <v>0</v>
          </cell>
          <cell r="E162">
            <v>0</v>
          </cell>
          <cell r="F162">
            <v>0</v>
          </cell>
        </row>
        <row r="163">
          <cell r="B163">
            <v>375.73742399999998</v>
          </cell>
          <cell r="C163">
            <v>2826.0750149999999</v>
          </cell>
          <cell r="D163">
            <v>48.133662000000001</v>
          </cell>
          <cell r="E163">
            <v>2874.2086770000001</v>
          </cell>
          <cell r="F163">
            <v>3249.946101</v>
          </cell>
        </row>
        <row r="164">
          <cell r="B164">
            <v>30.003205000000001</v>
          </cell>
          <cell r="C164">
            <v>86.107221999999993</v>
          </cell>
          <cell r="D164">
            <v>32.466191999999999</v>
          </cell>
          <cell r="E164">
            <v>118.57341399999999</v>
          </cell>
          <cell r="F164">
            <v>148.57661899999999</v>
          </cell>
        </row>
        <row r="165">
          <cell r="B165">
            <v>22.632957999999999</v>
          </cell>
          <cell r="C165">
            <v>1.615216</v>
          </cell>
          <cell r="D165">
            <v>0</v>
          </cell>
          <cell r="E165">
            <v>1.615216</v>
          </cell>
          <cell r="F165">
            <v>24.248173999999999</v>
          </cell>
        </row>
        <row r="166">
          <cell r="B166">
            <v>0</v>
          </cell>
          <cell r="C166">
            <v>0</v>
          </cell>
          <cell r="D166">
            <v>0</v>
          </cell>
          <cell r="E166">
            <v>0</v>
          </cell>
          <cell r="F166">
            <v>0</v>
          </cell>
        </row>
        <row r="167">
          <cell r="B167">
            <v>41.342478</v>
          </cell>
          <cell r="C167">
            <v>24.443909000000001</v>
          </cell>
          <cell r="D167">
            <v>7.041137</v>
          </cell>
          <cell r="E167">
            <v>31.485046000000001</v>
          </cell>
          <cell r="F167">
            <v>72.827523999999997</v>
          </cell>
        </row>
        <row r="168">
          <cell r="B168">
            <v>0</v>
          </cell>
          <cell r="C168">
            <v>0</v>
          </cell>
          <cell r="D168">
            <v>0</v>
          </cell>
          <cell r="E168">
            <v>0</v>
          </cell>
          <cell r="F168">
            <v>0</v>
          </cell>
        </row>
        <row r="169">
          <cell r="B169">
            <v>6.880617</v>
          </cell>
          <cell r="C169">
            <v>2.1882980000000001</v>
          </cell>
          <cell r="D169">
            <v>0</v>
          </cell>
          <cell r="E169">
            <v>2.1882980000000001</v>
          </cell>
          <cell r="F169">
            <v>9.0689150000000005</v>
          </cell>
        </row>
        <row r="170">
          <cell r="B170">
            <v>4.3003020000000003</v>
          </cell>
          <cell r="C170">
            <v>412.20964300000003</v>
          </cell>
          <cell r="D170">
            <v>61.832650000000001</v>
          </cell>
          <cell r="E170">
            <v>474.04229300000003</v>
          </cell>
          <cell r="F170">
            <v>478.34259500000002</v>
          </cell>
        </row>
        <row r="171">
          <cell r="B171">
            <v>305.132363</v>
          </cell>
          <cell r="C171">
            <v>206.28061400000001</v>
          </cell>
          <cell r="D171">
            <v>4.2800739999999999</v>
          </cell>
          <cell r="E171">
            <v>210.56068800000003</v>
          </cell>
          <cell r="F171">
            <v>515.69305099999997</v>
          </cell>
        </row>
        <row r="172">
          <cell r="B172">
            <v>0</v>
          </cell>
          <cell r="C172">
            <v>0</v>
          </cell>
          <cell r="D172">
            <v>0</v>
          </cell>
          <cell r="E172">
            <v>0</v>
          </cell>
          <cell r="F172">
            <v>0</v>
          </cell>
        </row>
        <row r="173">
          <cell r="B173">
            <v>202.694762</v>
          </cell>
          <cell r="C173">
            <v>201.27400499999999</v>
          </cell>
          <cell r="D173">
            <v>0.46756500000000001</v>
          </cell>
          <cell r="E173">
            <v>201.74157</v>
          </cell>
          <cell r="F173">
            <v>404.43633199999999</v>
          </cell>
        </row>
        <row r="174">
          <cell r="B174">
            <v>83.739962000000006</v>
          </cell>
          <cell r="C174">
            <v>52.889409999999998</v>
          </cell>
          <cell r="D174">
            <v>0</v>
          </cell>
          <cell r="E174">
            <v>52.889409999999998</v>
          </cell>
          <cell r="F174">
            <v>136.62937199999999</v>
          </cell>
        </row>
        <row r="175">
          <cell r="B175">
            <v>64.526056999999994</v>
          </cell>
          <cell r="C175">
            <v>791.84304999999995</v>
          </cell>
          <cell r="D175">
            <v>5.9540899999999999</v>
          </cell>
          <cell r="E175">
            <v>797.7971399999999</v>
          </cell>
          <cell r="F175">
            <v>862.32319699999994</v>
          </cell>
        </row>
        <row r="176">
          <cell r="B176">
            <v>102.099023</v>
          </cell>
          <cell r="C176">
            <v>73.587582999999995</v>
          </cell>
          <cell r="D176">
            <v>8.1002390000000002</v>
          </cell>
          <cell r="E176">
            <v>81.687821999999997</v>
          </cell>
          <cell r="F176">
            <v>183.786845</v>
          </cell>
        </row>
        <row r="177">
          <cell r="B177">
            <v>0</v>
          </cell>
          <cell r="C177">
            <v>0</v>
          </cell>
          <cell r="D177">
            <v>0</v>
          </cell>
          <cell r="E177">
            <v>0</v>
          </cell>
          <cell r="F177">
            <v>0</v>
          </cell>
        </row>
        <row r="178">
          <cell r="B178">
            <v>56.327573999999998</v>
          </cell>
          <cell r="C178">
            <v>57.281441000000001</v>
          </cell>
          <cell r="D178">
            <v>34.090426000000001</v>
          </cell>
          <cell r="E178">
            <v>91.371867000000009</v>
          </cell>
          <cell r="F178">
            <v>147.69944100000001</v>
          </cell>
        </row>
        <row r="179">
          <cell r="B179">
            <v>2836.2469339999998</v>
          </cell>
          <cell r="C179">
            <v>1226.6720190000001</v>
          </cell>
          <cell r="D179">
            <v>66.631778999999995</v>
          </cell>
          <cell r="E179">
            <v>1293.3037980000001</v>
          </cell>
          <cell r="F179">
            <v>4129.5507319999997</v>
          </cell>
        </row>
        <row r="180">
          <cell r="B180">
            <v>25.399967</v>
          </cell>
          <cell r="C180">
            <v>0</v>
          </cell>
          <cell r="D180">
            <v>0</v>
          </cell>
          <cell r="E180">
            <v>0</v>
          </cell>
          <cell r="F180">
            <v>25.399967</v>
          </cell>
        </row>
        <row r="181">
          <cell r="B181">
            <v>0.62790000000000001</v>
          </cell>
          <cell r="C181">
            <v>0</v>
          </cell>
          <cell r="D181">
            <v>0</v>
          </cell>
          <cell r="E181">
            <v>0</v>
          </cell>
          <cell r="F181">
            <v>0.62790000000000001</v>
          </cell>
        </row>
        <row r="182">
          <cell r="B182">
            <v>0</v>
          </cell>
          <cell r="C182">
            <v>0</v>
          </cell>
          <cell r="D182">
            <v>0</v>
          </cell>
          <cell r="E182">
            <v>0</v>
          </cell>
          <cell r="F182">
            <v>0</v>
          </cell>
        </row>
        <row r="183">
          <cell r="B183">
            <v>0</v>
          </cell>
          <cell r="C183">
            <v>0</v>
          </cell>
          <cell r="D183">
            <v>0</v>
          </cell>
          <cell r="E183">
            <v>0</v>
          </cell>
          <cell r="F183">
            <v>0</v>
          </cell>
        </row>
        <row r="184">
          <cell r="B184">
            <v>434.507363</v>
          </cell>
          <cell r="C184">
            <v>163.707438</v>
          </cell>
          <cell r="D184">
            <v>151.58099200000001</v>
          </cell>
          <cell r="E184">
            <v>315.28843000000001</v>
          </cell>
          <cell r="F184">
            <v>749.795793</v>
          </cell>
        </row>
        <row r="185">
          <cell r="B185">
            <v>5.9305979999999998</v>
          </cell>
          <cell r="C185">
            <v>0</v>
          </cell>
          <cell r="D185">
            <v>30.020671</v>
          </cell>
          <cell r="E185">
            <v>30.020671</v>
          </cell>
          <cell r="F185">
            <v>35.951268999999996</v>
          </cell>
        </row>
        <row r="186">
          <cell r="B186">
            <v>0</v>
          </cell>
          <cell r="C186">
            <v>0</v>
          </cell>
          <cell r="D186">
            <v>6.8977440000000003</v>
          </cell>
          <cell r="E186">
            <v>6.8977440000000003</v>
          </cell>
          <cell r="F186">
            <v>6.8977440000000003</v>
          </cell>
        </row>
        <row r="187">
          <cell r="B187">
            <v>0</v>
          </cell>
          <cell r="C187">
            <v>0</v>
          </cell>
          <cell r="D187">
            <v>0</v>
          </cell>
          <cell r="E187">
            <v>0</v>
          </cell>
          <cell r="F187">
            <v>0</v>
          </cell>
        </row>
        <row r="188">
          <cell r="B188">
            <v>0</v>
          </cell>
          <cell r="C188">
            <v>0</v>
          </cell>
          <cell r="D188">
            <v>0</v>
          </cell>
          <cell r="E188">
            <v>0</v>
          </cell>
          <cell r="F188">
            <v>0</v>
          </cell>
        </row>
        <row r="189">
          <cell r="B189">
            <v>6760.2390329999998</v>
          </cell>
          <cell r="C189">
            <v>786.24106400000005</v>
          </cell>
          <cell r="D189">
            <v>1082.8813170000001</v>
          </cell>
          <cell r="E189">
            <v>1869.1223810000001</v>
          </cell>
          <cell r="F189">
            <v>8629.3614139999991</v>
          </cell>
        </row>
        <row r="190">
          <cell r="B190">
            <v>0</v>
          </cell>
          <cell r="C190">
            <v>0</v>
          </cell>
          <cell r="D190">
            <v>0</v>
          </cell>
          <cell r="E190">
            <v>0</v>
          </cell>
          <cell r="F190">
            <v>0</v>
          </cell>
        </row>
        <row r="191">
          <cell r="B191">
            <v>0</v>
          </cell>
          <cell r="C191">
            <v>0</v>
          </cell>
          <cell r="D191">
            <v>0</v>
          </cell>
          <cell r="E191">
            <v>0</v>
          </cell>
          <cell r="F191">
            <v>0</v>
          </cell>
        </row>
        <row r="192">
          <cell r="B192">
            <v>6.167192</v>
          </cell>
          <cell r="C192">
            <v>1.532313</v>
          </cell>
          <cell r="D192">
            <v>0</v>
          </cell>
          <cell r="E192">
            <v>1.532313</v>
          </cell>
          <cell r="F192">
            <v>7.6995050000000003</v>
          </cell>
        </row>
        <row r="193">
          <cell r="B193">
            <v>0</v>
          </cell>
          <cell r="C193">
            <v>0</v>
          </cell>
          <cell r="D193">
            <v>0</v>
          </cell>
          <cell r="E193">
            <v>0</v>
          </cell>
          <cell r="F193">
            <v>0</v>
          </cell>
        </row>
        <row r="194">
          <cell r="B194">
            <v>0</v>
          </cell>
          <cell r="C194">
            <v>0</v>
          </cell>
          <cell r="D194">
            <v>0</v>
          </cell>
          <cell r="E194">
            <v>0</v>
          </cell>
          <cell r="F194">
            <v>0</v>
          </cell>
        </row>
        <row r="195">
          <cell r="B195">
            <v>435.86226499999998</v>
          </cell>
          <cell r="C195">
            <v>1897.11987</v>
          </cell>
          <cell r="D195">
            <v>217.52206799999999</v>
          </cell>
          <cell r="E195">
            <v>2114.6419379999998</v>
          </cell>
          <cell r="F195">
            <v>2550.5042029999995</v>
          </cell>
        </row>
        <row r="196">
          <cell r="B196">
            <v>0</v>
          </cell>
          <cell r="C196">
            <v>0</v>
          </cell>
          <cell r="D196">
            <v>0</v>
          </cell>
          <cell r="E196">
            <v>0</v>
          </cell>
          <cell r="F196">
            <v>0</v>
          </cell>
        </row>
        <row r="197">
          <cell r="B197">
            <v>550.96905700000002</v>
          </cell>
          <cell r="C197">
            <v>3918.6518850000002</v>
          </cell>
          <cell r="D197">
            <v>3477.6433780000002</v>
          </cell>
          <cell r="E197">
            <v>7396.295263</v>
          </cell>
          <cell r="F197">
            <v>7947.2643200000002</v>
          </cell>
        </row>
        <row r="198">
          <cell r="B198">
            <v>0</v>
          </cell>
          <cell r="C198">
            <v>2.9878529999999999</v>
          </cell>
          <cell r="D198">
            <v>0</v>
          </cell>
          <cell r="E198">
            <v>2.9878529999999999</v>
          </cell>
          <cell r="F198">
            <v>2.9878529999999999</v>
          </cell>
        </row>
        <row r="199">
          <cell r="B199">
            <v>0</v>
          </cell>
          <cell r="C199">
            <v>0</v>
          </cell>
          <cell r="D199">
            <v>0</v>
          </cell>
          <cell r="E199">
            <v>0</v>
          </cell>
          <cell r="F199">
            <v>0</v>
          </cell>
        </row>
        <row r="200">
          <cell r="B200">
            <v>0</v>
          </cell>
          <cell r="C200">
            <v>0</v>
          </cell>
          <cell r="D200">
            <v>0</v>
          </cell>
          <cell r="E200">
            <v>0</v>
          </cell>
          <cell r="F200">
            <v>0</v>
          </cell>
        </row>
        <row r="201">
          <cell r="B201">
            <v>0</v>
          </cell>
          <cell r="C201">
            <v>0</v>
          </cell>
          <cell r="D201">
            <v>0</v>
          </cell>
          <cell r="E201">
            <v>0</v>
          </cell>
          <cell r="F201">
            <v>0</v>
          </cell>
        </row>
        <row r="202">
          <cell r="B202">
            <v>0</v>
          </cell>
          <cell r="C202">
            <v>0</v>
          </cell>
          <cell r="D202">
            <v>0</v>
          </cell>
          <cell r="E202">
            <v>0</v>
          </cell>
          <cell r="F202">
            <v>0</v>
          </cell>
        </row>
        <row r="203">
          <cell r="B203">
            <v>0</v>
          </cell>
          <cell r="C203">
            <v>0</v>
          </cell>
          <cell r="D203">
            <v>0</v>
          </cell>
          <cell r="E203">
            <v>0</v>
          </cell>
          <cell r="F203">
            <v>0</v>
          </cell>
        </row>
        <row r="204">
          <cell r="B204">
            <v>0</v>
          </cell>
          <cell r="C204">
            <v>39.032398000000001</v>
          </cell>
          <cell r="D204">
            <v>0</v>
          </cell>
          <cell r="E204">
            <v>39.032398000000001</v>
          </cell>
          <cell r="F204">
            <v>39.032398000000001</v>
          </cell>
        </row>
        <row r="205">
          <cell r="B205">
            <v>0</v>
          </cell>
          <cell r="C205">
            <v>0</v>
          </cell>
          <cell r="D205">
            <v>0</v>
          </cell>
          <cell r="E205">
            <v>0</v>
          </cell>
          <cell r="F205">
            <v>0</v>
          </cell>
        </row>
        <row r="206">
          <cell r="B206">
            <v>1910.24413</v>
          </cell>
          <cell r="C206">
            <v>1074.864274</v>
          </cell>
          <cell r="D206">
            <v>182.201909</v>
          </cell>
          <cell r="E206">
            <v>1257.0661829999999</v>
          </cell>
          <cell r="F206">
            <v>3167.310313</v>
          </cell>
        </row>
        <row r="207">
          <cell r="B207">
            <v>8594.8274849999998</v>
          </cell>
          <cell r="C207">
            <v>4188.3107650000002</v>
          </cell>
          <cell r="D207">
            <v>62.829455000000003</v>
          </cell>
          <cell r="E207">
            <v>4251.1402200000002</v>
          </cell>
          <cell r="F207">
            <v>12845.967704999999</v>
          </cell>
        </row>
        <row r="208">
          <cell r="B208">
            <v>0</v>
          </cell>
          <cell r="C208">
            <v>0</v>
          </cell>
          <cell r="D208">
            <v>0</v>
          </cell>
          <cell r="E208">
            <v>0</v>
          </cell>
          <cell r="F208">
            <v>0</v>
          </cell>
        </row>
        <row r="209">
          <cell r="B209">
            <v>0</v>
          </cell>
          <cell r="C209">
            <v>0</v>
          </cell>
          <cell r="D209">
            <v>0</v>
          </cell>
          <cell r="E209">
            <v>0</v>
          </cell>
          <cell r="F209">
            <v>0</v>
          </cell>
        </row>
        <row r="210">
          <cell r="B210">
            <v>0</v>
          </cell>
          <cell r="C210">
            <v>1.3301149999999999</v>
          </cell>
          <cell r="D210">
            <v>0</v>
          </cell>
          <cell r="E210">
            <v>1.3301149999999999</v>
          </cell>
          <cell r="F210">
            <v>1.3301149999999999</v>
          </cell>
        </row>
        <row r="211">
          <cell r="B211">
            <v>22.380136</v>
          </cell>
          <cell r="C211">
            <v>15.451988</v>
          </cell>
          <cell r="D211">
            <v>15.780360999999999</v>
          </cell>
          <cell r="E211">
            <v>31.232348999999999</v>
          </cell>
          <cell r="F211">
            <v>53.612485</v>
          </cell>
        </row>
        <row r="212">
          <cell r="B212">
            <v>514.20881799999995</v>
          </cell>
          <cell r="C212">
            <v>292.08362199999999</v>
          </cell>
          <cell r="D212">
            <v>41.642372999999999</v>
          </cell>
          <cell r="E212">
            <v>333.72599500000001</v>
          </cell>
          <cell r="F212">
            <v>847.93481299999996</v>
          </cell>
        </row>
        <row r="213">
          <cell r="B213">
            <v>0</v>
          </cell>
          <cell r="C213">
            <v>0</v>
          </cell>
          <cell r="D213">
            <v>0</v>
          </cell>
          <cell r="E213">
            <v>0</v>
          </cell>
          <cell r="F213">
            <v>0</v>
          </cell>
        </row>
        <row r="214">
          <cell r="B214">
            <v>0.115137</v>
          </cell>
          <cell r="C214">
            <v>0.50615900000000003</v>
          </cell>
          <cell r="D214">
            <v>1.98552</v>
          </cell>
          <cell r="E214">
            <v>2.491679</v>
          </cell>
          <cell r="F214">
            <v>2.6068160000000002</v>
          </cell>
        </row>
        <row r="215">
          <cell r="B215">
            <v>0</v>
          </cell>
          <cell r="C215">
            <v>0</v>
          </cell>
          <cell r="D215">
            <v>0</v>
          </cell>
          <cell r="E215">
            <v>0</v>
          </cell>
          <cell r="F215">
            <v>0</v>
          </cell>
        </row>
        <row r="216">
          <cell r="B216">
            <v>0</v>
          </cell>
          <cell r="C216">
            <v>0</v>
          </cell>
          <cell r="D216">
            <v>0</v>
          </cell>
          <cell r="E216">
            <v>0</v>
          </cell>
          <cell r="F216">
            <v>0</v>
          </cell>
        </row>
        <row r="217">
          <cell r="B217">
            <v>0</v>
          </cell>
          <cell r="C217">
            <v>0</v>
          </cell>
          <cell r="D217">
            <v>0</v>
          </cell>
          <cell r="E217">
            <v>0</v>
          </cell>
          <cell r="F217">
            <v>0</v>
          </cell>
        </row>
        <row r="218">
          <cell r="B218">
            <v>4.4031289999999998</v>
          </cell>
          <cell r="C218">
            <v>0</v>
          </cell>
          <cell r="D218">
            <v>0</v>
          </cell>
          <cell r="E218">
            <v>0</v>
          </cell>
          <cell r="F218">
            <v>4.4031289999999998</v>
          </cell>
        </row>
        <row r="219">
          <cell r="B219">
            <v>50.570000999999998</v>
          </cell>
          <cell r="C219">
            <v>259.14260000000002</v>
          </cell>
          <cell r="D219">
            <v>81.666342999999998</v>
          </cell>
          <cell r="E219">
            <v>340.808943</v>
          </cell>
          <cell r="F219">
            <v>391.37894399999999</v>
          </cell>
        </row>
        <row r="220">
          <cell r="B220">
            <v>0</v>
          </cell>
          <cell r="C220">
            <v>0</v>
          </cell>
          <cell r="D220">
            <v>0</v>
          </cell>
          <cell r="E220">
            <v>0</v>
          </cell>
          <cell r="F220">
            <v>0</v>
          </cell>
        </row>
        <row r="221">
          <cell r="B221">
            <v>0</v>
          </cell>
          <cell r="C221">
            <v>0</v>
          </cell>
          <cell r="D221">
            <v>170.92670899999999</v>
          </cell>
          <cell r="E221">
            <v>170.92670899999999</v>
          </cell>
          <cell r="F221">
            <v>170.92670899999999</v>
          </cell>
        </row>
        <row r="222">
          <cell r="B222">
            <v>0</v>
          </cell>
          <cell r="C222">
            <v>0</v>
          </cell>
          <cell r="D222">
            <v>0</v>
          </cell>
          <cell r="E222">
            <v>0</v>
          </cell>
          <cell r="F222">
            <v>0</v>
          </cell>
        </row>
        <row r="223">
          <cell r="B223">
            <v>7.5395459999999996</v>
          </cell>
          <cell r="C223">
            <v>29.996675</v>
          </cell>
          <cell r="D223">
            <v>6.165502</v>
          </cell>
          <cell r="E223">
            <v>36.162177</v>
          </cell>
          <cell r="F223">
            <v>43.701723000000001</v>
          </cell>
        </row>
        <row r="224">
          <cell r="B224">
            <v>45.252986</v>
          </cell>
          <cell r="C224">
            <v>2087.3916909999998</v>
          </cell>
          <cell r="D224">
            <v>19.043731999999999</v>
          </cell>
          <cell r="E224">
            <v>2106.4354229999999</v>
          </cell>
          <cell r="F224">
            <v>2151.6884089999999</v>
          </cell>
        </row>
        <row r="225">
          <cell r="B225">
            <v>504.39596899999998</v>
          </cell>
          <cell r="C225">
            <v>1405.3620989999999</v>
          </cell>
          <cell r="D225">
            <v>154.12991099999999</v>
          </cell>
          <cell r="E225">
            <v>1559.4920099999999</v>
          </cell>
          <cell r="F225">
            <v>2063.8879790000001</v>
          </cell>
        </row>
        <row r="226">
          <cell r="B226">
            <v>25720.760878000001</v>
          </cell>
          <cell r="C226">
            <v>47300.238214999998</v>
          </cell>
          <cell r="D226">
            <v>12083.781389</v>
          </cell>
          <cell r="E226">
            <v>59384.019604000001</v>
          </cell>
          <cell r="F226">
            <v>85104.780481999987</v>
          </cell>
        </row>
        <row r="227">
          <cell r="B227">
            <v>957163.52711000002</v>
          </cell>
          <cell r="C227">
            <v>773193.46855300001</v>
          </cell>
          <cell r="D227">
            <v>158289.452349</v>
          </cell>
          <cell r="E227">
            <v>931482.92090200004</v>
          </cell>
          <cell r="F227">
            <v>1888646.4480119999</v>
          </cell>
        </row>
        <row r="228">
          <cell r="B228">
            <v>0</v>
          </cell>
          <cell r="C228">
            <v>634.76408500000002</v>
          </cell>
          <cell r="D228">
            <v>939.86665800000003</v>
          </cell>
          <cell r="E228">
            <v>1574.6307430000002</v>
          </cell>
          <cell r="F228">
            <v>1574.6307430000002</v>
          </cell>
        </row>
        <row r="229">
          <cell r="B229">
            <v>39.067441000000002</v>
          </cell>
          <cell r="C229">
            <v>2.4527139999999998</v>
          </cell>
          <cell r="D229">
            <v>4.6144689999999997</v>
          </cell>
          <cell r="E229">
            <v>7.067183</v>
          </cell>
          <cell r="F229">
            <v>46.134624000000002</v>
          </cell>
        </row>
        <row r="230">
          <cell r="B230">
            <v>29.922450000000001</v>
          </cell>
          <cell r="C230">
            <v>0</v>
          </cell>
          <cell r="D230">
            <v>11.090263</v>
          </cell>
          <cell r="E230">
            <v>11.090263</v>
          </cell>
          <cell r="F230">
            <v>41.012713000000005</v>
          </cell>
        </row>
        <row r="231">
          <cell r="B231">
            <v>0</v>
          </cell>
          <cell r="C231">
            <v>0</v>
          </cell>
          <cell r="D231">
            <v>0</v>
          </cell>
          <cell r="E231">
            <v>0</v>
          </cell>
          <cell r="F231">
            <v>0</v>
          </cell>
        </row>
        <row r="232">
          <cell r="B232">
            <v>0</v>
          </cell>
          <cell r="C232">
            <v>0</v>
          </cell>
          <cell r="D232">
            <v>0</v>
          </cell>
          <cell r="E232">
            <v>0</v>
          </cell>
          <cell r="F232">
            <v>0</v>
          </cell>
        </row>
        <row r="233">
          <cell r="B233">
            <v>57.441687000000002</v>
          </cell>
          <cell r="C233">
            <v>247.856437</v>
          </cell>
          <cell r="D233">
            <v>0</v>
          </cell>
          <cell r="E233">
            <v>247.856437</v>
          </cell>
          <cell r="F233">
            <v>305.29812400000003</v>
          </cell>
        </row>
        <row r="234">
          <cell r="B234">
            <v>1839.841363</v>
          </cell>
          <cell r="C234">
            <v>2.4168319999999999</v>
          </cell>
          <cell r="D234">
            <v>0</v>
          </cell>
          <cell r="E234">
            <v>2.4168319999999999</v>
          </cell>
          <cell r="F234">
            <v>1842.2581950000001</v>
          </cell>
        </row>
        <row r="235">
          <cell r="B235">
            <v>2964.0832359999999</v>
          </cell>
          <cell r="C235">
            <v>2362.8188449999998</v>
          </cell>
          <cell r="D235">
            <v>260.37744199999997</v>
          </cell>
          <cell r="E235">
            <v>2623.1962869999998</v>
          </cell>
          <cell r="F235">
            <v>5587.2795230000002</v>
          </cell>
        </row>
        <row r="236">
          <cell r="B236">
            <v>17.164650000000002</v>
          </cell>
          <cell r="C236">
            <v>1.3901520000000001</v>
          </cell>
          <cell r="D236">
            <v>0</v>
          </cell>
          <cell r="E236">
            <v>1.3901520000000001</v>
          </cell>
          <cell r="F236">
            <v>18.554802000000002</v>
          </cell>
        </row>
        <row r="237">
          <cell r="B237">
            <v>0</v>
          </cell>
          <cell r="C237">
            <v>0</v>
          </cell>
          <cell r="D237">
            <v>0</v>
          </cell>
          <cell r="E237">
            <v>0</v>
          </cell>
          <cell r="F237">
            <v>0</v>
          </cell>
        </row>
        <row r="238">
          <cell r="B238">
            <v>0</v>
          </cell>
          <cell r="C238">
            <v>0</v>
          </cell>
          <cell r="D238">
            <v>0</v>
          </cell>
          <cell r="E238">
            <v>0</v>
          </cell>
          <cell r="F238">
            <v>0</v>
          </cell>
        </row>
        <row r="239">
          <cell r="B239">
            <v>0</v>
          </cell>
          <cell r="C239">
            <v>0</v>
          </cell>
          <cell r="D239">
            <v>0</v>
          </cell>
          <cell r="E239">
            <v>0</v>
          </cell>
          <cell r="F239">
            <v>0</v>
          </cell>
        </row>
        <row r="240">
          <cell r="B240">
            <v>0</v>
          </cell>
          <cell r="C240">
            <v>0</v>
          </cell>
          <cell r="D240">
            <v>0</v>
          </cell>
          <cell r="E240">
            <v>0</v>
          </cell>
          <cell r="F240">
            <v>0</v>
          </cell>
        </row>
        <row r="241">
          <cell r="B241">
            <v>27.763418000000001</v>
          </cell>
          <cell r="C241">
            <v>337.83860499999997</v>
          </cell>
          <cell r="D241">
            <v>28.100929000000001</v>
          </cell>
          <cell r="E241">
            <v>365.93953399999998</v>
          </cell>
          <cell r="F241">
            <v>393.70295199999998</v>
          </cell>
        </row>
        <row r="242">
          <cell r="B242">
            <v>47.743550999999997</v>
          </cell>
          <cell r="C242">
            <v>2.8170000000000001E-3</v>
          </cell>
          <cell r="D242">
            <v>0</v>
          </cell>
          <cell r="E242">
            <v>2.8170000000000001E-3</v>
          </cell>
          <cell r="F242">
            <v>47.746367999999997</v>
          </cell>
        </row>
        <row r="243">
          <cell r="B243">
            <v>0</v>
          </cell>
          <cell r="C243">
            <v>0</v>
          </cell>
          <cell r="D243">
            <v>0</v>
          </cell>
          <cell r="E243">
            <v>0</v>
          </cell>
          <cell r="F243">
            <v>0</v>
          </cell>
        </row>
        <row r="244">
          <cell r="B244">
            <v>0.82474999999999998</v>
          </cell>
          <cell r="C244">
            <v>298.444682</v>
          </cell>
          <cell r="D244">
            <v>0.99354900000000002</v>
          </cell>
          <cell r="E244">
            <v>299.43823099999997</v>
          </cell>
          <cell r="F244">
            <v>300.26298099999997</v>
          </cell>
        </row>
      </sheetData>
      <sheetData sheetId="2"/>
      <sheetData sheetId="3"/>
      <sheetData sheetId="4">
        <row r="2">
          <cell r="B2">
            <v>0</v>
          </cell>
          <cell r="C2">
            <v>0</v>
          </cell>
          <cell r="D2">
            <v>0</v>
          </cell>
        </row>
        <row r="3">
          <cell r="B3">
            <v>0</v>
          </cell>
          <cell r="C3">
            <v>0</v>
          </cell>
          <cell r="D3">
            <v>0</v>
          </cell>
        </row>
        <row r="4">
          <cell r="B4">
            <v>0</v>
          </cell>
          <cell r="C4">
            <v>0</v>
          </cell>
          <cell r="D4">
            <v>0</v>
          </cell>
        </row>
        <row r="5">
          <cell r="B5">
            <v>0</v>
          </cell>
          <cell r="C5">
            <v>0</v>
          </cell>
          <cell r="D5">
            <v>0</v>
          </cell>
        </row>
        <row r="6">
          <cell r="B6">
            <v>0</v>
          </cell>
          <cell r="C6">
            <v>0</v>
          </cell>
          <cell r="D6">
            <v>0</v>
          </cell>
        </row>
        <row r="7">
          <cell r="B7">
            <v>0</v>
          </cell>
          <cell r="C7">
            <v>0</v>
          </cell>
          <cell r="D7">
            <v>0</v>
          </cell>
        </row>
        <row r="8">
          <cell r="B8">
            <v>0</v>
          </cell>
          <cell r="C8">
            <v>0</v>
          </cell>
          <cell r="D8">
            <v>0</v>
          </cell>
        </row>
        <row r="9">
          <cell r="B9">
            <v>0</v>
          </cell>
          <cell r="C9">
            <v>0</v>
          </cell>
          <cell r="D9">
            <v>0</v>
          </cell>
        </row>
        <row r="10">
          <cell r="B10">
            <v>-1.3915489999999999</v>
          </cell>
          <cell r="C10">
            <v>0</v>
          </cell>
          <cell r="D10">
            <v>-80.098737</v>
          </cell>
        </row>
        <row r="11">
          <cell r="B11">
            <v>0</v>
          </cell>
          <cell r="C11">
            <v>0</v>
          </cell>
          <cell r="D11">
            <v>0</v>
          </cell>
        </row>
        <row r="12">
          <cell r="B12">
            <v>0</v>
          </cell>
          <cell r="C12">
            <v>0</v>
          </cell>
          <cell r="D12">
            <v>0</v>
          </cell>
        </row>
        <row r="13">
          <cell r="B13">
            <v>-774.13791800000001</v>
          </cell>
          <cell r="C13">
            <v>-4327.7917040000002</v>
          </cell>
          <cell r="D13">
            <v>-1649.4242730000001</v>
          </cell>
        </row>
        <row r="14">
          <cell r="B14">
            <v>-21.93017</v>
          </cell>
          <cell r="C14">
            <v>-2244.7233729999998</v>
          </cell>
          <cell r="D14">
            <v>-1504.646342</v>
          </cell>
        </row>
        <row r="15">
          <cell r="B15">
            <v>0</v>
          </cell>
          <cell r="C15">
            <v>0</v>
          </cell>
          <cell r="D15">
            <v>0</v>
          </cell>
        </row>
        <row r="16">
          <cell r="B16">
            <v>0</v>
          </cell>
          <cell r="C16">
            <v>0</v>
          </cell>
          <cell r="D16">
            <v>0</v>
          </cell>
        </row>
        <row r="17">
          <cell r="B17">
            <v>0</v>
          </cell>
          <cell r="C17">
            <v>0</v>
          </cell>
          <cell r="D17">
            <v>0</v>
          </cell>
        </row>
        <row r="18">
          <cell r="B18">
            <v>0</v>
          </cell>
          <cell r="C18">
            <v>0</v>
          </cell>
          <cell r="D18">
            <v>0</v>
          </cell>
        </row>
        <row r="19">
          <cell r="B19">
            <v>0</v>
          </cell>
          <cell r="C19">
            <v>0</v>
          </cell>
          <cell r="D19">
            <v>0</v>
          </cell>
        </row>
        <row r="20">
          <cell r="B20">
            <v>0</v>
          </cell>
          <cell r="C20">
            <v>0</v>
          </cell>
          <cell r="D20">
            <v>0</v>
          </cell>
        </row>
        <row r="21">
          <cell r="B21">
            <v>-110.19530899999999</v>
          </cell>
          <cell r="C21">
            <v>-961.02515800000003</v>
          </cell>
          <cell r="D21">
            <v>-1386.681501</v>
          </cell>
        </row>
        <row r="22">
          <cell r="B22">
            <v>0</v>
          </cell>
          <cell r="C22">
            <v>0</v>
          </cell>
          <cell r="D22">
            <v>0</v>
          </cell>
        </row>
        <row r="23">
          <cell r="B23">
            <v>0</v>
          </cell>
          <cell r="C23">
            <v>0</v>
          </cell>
          <cell r="D23">
            <v>0</v>
          </cell>
        </row>
        <row r="24">
          <cell r="B24">
            <v>-342.86080800000002</v>
          </cell>
          <cell r="C24">
            <v>0</v>
          </cell>
          <cell r="D24">
            <v>0</v>
          </cell>
        </row>
        <row r="25">
          <cell r="B25">
            <v>0</v>
          </cell>
          <cell r="C25">
            <v>0</v>
          </cell>
          <cell r="D25">
            <v>0</v>
          </cell>
        </row>
        <row r="26">
          <cell r="B26">
            <v>0</v>
          </cell>
          <cell r="C26">
            <v>0</v>
          </cell>
          <cell r="D26">
            <v>0</v>
          </cell>
        </row>
        <row r="27">
          <cell r="B27">
            <v>0</v>
          </cell>
          <cell r="C27">
            <v>0</v>
          </cell>
          <cell r="D27">
            <v>0</v>
          </cell>
        </row>
        <row r="28">
          <cell r="B28">
            <v>0</v>
          </cell>
          <cell r="C28">
            <v>0</v>
          </cell>
          <cell r="D28">
            <v>0</v>
          </cell>
        </row>
        <row r="29">
          <cell r="B29">
            <v>0</v>
          </cell>
          <cell r="C29">
            <v>0</v>
          </cell>
          <cell r="D29">
            <v>0</v>
          </cell>
        </row>
        <row r="30">
          <cell r="B30">
            <v>-24.299434000000002</v>
          </cell>
          <cell r="C30">
            <v>-14.041980000000001</v>
          </cell>
          <cell r="D30">
            <v>-2.4860000000000002</v>
          </cell>
        </row>
        <row r="31">
          <cell r="B31">
            <v>0</v>
          </cell>
          <cell r="C31">
            <v>0</v>
          </cell>
          <cell r="D31">
            <v>0</v>
          </cell>
        </row>
        <row r="32">
          <cell r="B32">
            <v>0</v>
          </cell>
          <cell r="C32">
            <v>0</v>
          </cell>
          <cell r="D32">
            <v>0</v>
          </cell>
        </row>
        <row r="33">
          <cell r="B33">
            <v>0</v>
          </cell>
          <cell r="C33">
            <v>-4.5235079999999996</v>
          </cell>
          <cell r="D33">
            <v>0</v>
          </cell>
        </row>
        <row r="34">
          <cell r="B34">
            <v>0</v>
          </cell>
          <cell r="C34">
            <v>0</v>
          </cell>
          <cell r="D34">
            <v>0</v>
          </cell>
        </row>
        <row r="35">
          <cell r="B35">
            <v>0</v>
          </cell>
          <cell r="C35">
            <v>0</v>
          </cell>
          <cell r="D35">
            <v>0</v>
          </cell>
        </row>
        <row r="36">
          <cell r="B36">
            <v>0</v>
          </cell>
          <cell r="C36">
            <v>0</v>
          </cell>
          <cell r="D36">
            <v>0</v>
          </cell>
        </row>
        <row r="37">
          <cell r="B37">
            <v>0</v>
          </cell>
          <cell r="C37">
            <v>0</v>
          </cell>
          <cell r="D37">
            <v>0</v>
          </cell>
        </row>
        <row r="38">
          <cell r="B38">
            <v>0</v>
          </cell>
          <cell r="C38">
            <v>0</v>
          </cell>
          <cell r="D38">
            <v>0</v>
          </cell>
        </row>
        <row r="39">
          <cell r="B39">
            <v>-3771.2735459999999</v>
          </cell>
          <cell r="C39">
            <v>-19714.935120999999</v>
          </cell>
          <cell r="D39">
            <v>-5271.0052679999999</v>
          </cell>
        </row>
        <row r="40">
          <cell r="B40">
            <v>0</v>
          </cell>
          <cell r="C40">
            <v>0</v>
          </cell>
          <cell r="D40">
            <v>0</v>
          </cell>
        </row>
        <row r="41">
          <cell r="B41">
            <v>0</v>
          </cell>
          <cell r="C41">
            <v>0</v>
          </cell>
          <cell r="D41">
            <v>0</v>
          </cell>
        </row>
        <row r="42">
          <cell r="B42">
            <v>0</v>
          </cell>
          <cell r="C42">
            <v>0</v>
          </cell>
          <cell r="D42">
            <v>0</v>
          </cell>
        </row>
        <row r="43">
          <cell r="B43">
            <v>-1.333618</v>
          </cell>
          <cell r="C43">
            <v>-5.2750170000000001</v>
          </cell>
          <cell r="D43">
            <v>0</v>
          </cell>
        </row>
        <row r="44">
          <cell r="B44">
            <v>-1481.276278</v>
          </cell>
          <cell r="C44">
            <v>-177.04018099999999</v>
          </cell>
          <cell r="D44">
            <v>-77.149047999999993</v>
          </cell>
        </row>
        <row r="45">
          <cell r="B45">
            <v>-10.040018</v>
          </cell>
          <cell r="C45">
            <v>0</v>
          </cell>
          <cell r="D45">
            <v>0</v>
          </cell>
        </row>
        <row r="46">
          <cell r="B46">
            <v>-2247.3469719999998</v>
          </cell>
          <cell r="C46">
            <v>-125.619516</v>
          </cell>
          <cell r="D46">
            <v>-395.96065499999997</v>
          </cell>
        </row>
        <row r="47">
          <cell r="B47">
            <v>0</v>
          </cell>
          <cell r="C47">
            <v>0</v>
          </cell>
          <cell r="D47">
            <v>0</v>
          </cell>
        </row>
        <row r="48">
          <cell r="B48">
            <v>0</v>
          </cell>
          <cell r="C48">
            <v>0</v>
          </cell>
          <cell r="D48">
            <v>0</v>
          </cell>
        </row>
        <row r="49">
          <cell r="B49">
            <v>0</v>
          </cell>
          <cell r="C49">
            <v>-3.686178</v>
          </cell>
          <cell r="D49">
            <v>0</v>
          </cell>
        </row>
        <row r="50">
          <cell r="B50">
            <v>0</v>
          </cell>
          <cell r="C50">
            <v>0</v>
          </cell>
          <cell r="D50">
            <v>0</v>
          </cell>
        </row>
        <row r="51">
          <cell r="B51">
            <v>0</v>
          </cell>
          <cell r="C51">
            <v>0</v>
          </cell>
          <cell r="D51">
            <v>0</v>
          </cell>
        </row>
        <row r="52">
          <cell r="B52">
            <v>0</v>
          </cell>
          <cell r="C52">
            <v>0</v>
          </cell>
          <cell r="D52">
            <v>0</v>
          </cell>
        </row>
        <row r="53">
          <cell r="B53">
            <v>0</v>
          </cell>
          <cell r="C53">
            <v>0</v>
          </cell>
          <cell r="D53">
            <v>0</v>
          </cell>
        </row>
        <row r="54">
          <cell r="B54">
            <v>0</v>
          </cell>
          <cell r="C54">
            <v>0</v>
          </cell>
          <cell r="D54">
            <v>0</v>
          </cell>
        </row>
        <row r="55">
          <cell r="B55">
            <v>0</v>
          </cell>
          <cell r="C55">
            <v>0</v>
          </cell>
          <cell r="D55">
            <v>0</v>
          </cell>
        </row>
        <row r="56">
          <cell r="B56">
            <v>0</v>
          </cell>
          <cell r="C56">
            <v>0</v>
          </cell>
          <cell r="D56">
            <v>0</v>
          </cell>
        </row>
        <row r="57">
          <cell r="B57">
            <v>0</v>
          </cell>
          <cell r="C57">
            <v>0</v>
          </cell>
          <cell r="D57">
            <v>0</v>
          </cell>
        </row>
        <row r="58">
          <cell r="B58">
            <v>0</v>
          </cell>
          <cell r="C58">
            <v>0</v>
          </cell>
          <cell r="D58">
            <v>0</v>
          </cell>
        </row>
        <row r="59">
          <cell r="B59">
            <v>0</v>
          </cell>
          <cell r="C59">
            <v>0</v>
          </cell>
          <cell r="D59">
            <v>0</v>
          </cell>
        </row>
        <row r="60">
          <cell r="B60">
            <v>0</v>
          </cell>
          <cell r="C60">
            <v>0</v>
          </cell>
          <cell r="D60">
            <v>0</v>
          </cell>
        </row>
        <row r="61">
          <cell r="B61">
            <v>-32.847709999999999</v>
          </cell>
          <cell r="C61">
            <v>0</v>
          </cell>
          <cell r="D61">
            <v>0</v>
          </cell>
        </row>
        <row r="62">
          <cell r="B62">
            <v>0</v>
          </cell>
          <cell r="C62">
            <v>0</v>
          </cell>
          <cell r="D62">
            <v>0</v>
          </cell>
        </row>
        <row r="63">
          <cell r="B63">
            <v>0</v>
          </cell>
          <cell r="C63">
            <v>0</v>
          </cell>
          <cell r="D63">
            <v>0</v>
          </cell>
        </row>
        <row r="64">
          <cell r="B64">
            <v>0</v>
          </cell>
          <cell r="C64">
            <v>0</v>
          </cell>
          <cell r="D64">
            <v>0</v>
          </cell>
        </row>
        <row r="65">
          <cell r="B65">
            <v>0</v>
          </cell>
          <cell r="C65">
            <v>0</v>
          </cell>
          <cell r="D65">
            <v>0</v>
          </cell>
        </row>
        <row r="66">
          <cell r="B66">
            <v>0</v>
          </cell>
          <cell r="C66">
            <v>0</v>
          </cell>
          <cell r="D66">
            <v>-7.349081</v>
          </cell>
        </row>
        <row r="67">
          <cell r="B67">
            <v>0</v>
          </cell>
          <cell r="C67">
            <v>0</v>
          </cell>
          <cell r="D67">
            <v>0</v>
          </cell>
        </row>
        <row r="68">
          <cell r="B68">
            <v>0</v>
          </cell>
          <cell r="C68">
            <v>0</v>
          </cell>
          <cell r="D68">
            <v>0</v>
          </cell>
        </row>
        <row r="69">
          <cell r="B69">
            <v>0</v>
          </cell>
          <cell r="C69">
            <v>0</v>
          </cell>
          <cell r="D69">
            <v>0</v>
          </cell>
        </row>
        <row r="70">
          <cell r="B70">
            <v>0</v>
          </cell>
          <cell r="C70">
            <v>0</v>
          </cell>
          <cell r="D70">
            <v>0</v>
          </cell>
        </row>
        <row r="71">
          <cell r="B71">
            <v>0</v>
          </cell>
          <cell r="C71">
            <v>0</v>
          </cell>
          <cell r="D71">
            <v>0</v>
          </cell>
        </row>
        <row r="72">
          <cell r="B72">
            <v>0</v>
          </cell>
          <cell r="C72">
            <v>0</v>
          </cell>
          <cell r="D72">
            <v>0</v>
          </cell>
        </row>
        <row r="73">
          <cell r="B73">
            <v>0</v>
          </cell>
          <cell r="C73">
            <v>0</v>
          </cell>
          <cell r="D73">
            <v>0</v>
          </cell>
        </row>
        <row r="74">
          <cell r="B74">
            <v>0</v>
          </cell>
          <cell r="C74">
            <v>0</v>
          </cell>
          <cell r="D74">
            <v>0</v>
          </cell>
        </row>
        <row r="75">
          <cell r="B75">
            <v>0</v>
          </cell>
          <cell r="C75">
            <v>0</v>
          </cell>
          <cell r="D75">
            <v>0</v>
          </cell>
        </row>
        <row r="76">
          <cell r="B76">
            <v>-1.006777</v>
          </cell>
          <cell r="C76">
            <v>-13.316392</v>
          </cell>
          <cell r="D76">
            <v>-639.39006300000005</v>
          </cell>
        </row>
        <row r="77">
          <cell r="B77">
            <v>-49.905329000000002</v>
          </cell>
          <cell r="C77">
            <v>-73631.920285</v>
          </cell>
          <cell r="D77">
            <v>-11751.637559000001</v>
          </cell>
        </row>
        <row r="78">
          <cell r="B78">
            <v>0</v>
          </cell>
          <cell r="C78">
            <v>0</v>
          </cell>
          <cell r="D78">
            <v>0</v>
          </cell>
        </row>
        <row r="79">
          <cell r="B79">
            <v>0</v>
          </cell>
          <cell r="C79">
            <v>0</v>
          </cell>
          <cell r="D79">
            <v>0</v>
          </cell>
        </row>
        <row r="80">
          <cell r="B80">
            <v>0</v>
          </cell>
          <cell r="C80">
            <v>0</v>
          </cell>
          <cell r="D80">
            <v>0</v>
          </cell>
        </row>
        <row r="81">
          <cell r="B81">
            <v>0</v>
          </cell>
          <cell r="C81">
            <v>0</v>
          </cell>
          <cell r="D81">
            <v>0</v>
          </cell>
        </row>
        <row r="82">
          <cell r="B82">
            <v>0</v>
          </cell>
          <cell r="C82">
            <v>0</v>
          </cell>
          <cell r="D82">
            <v>0</v>
          </cell>
        </row>
        <row r="83">
          <cell r="B83">
            <v>-0.94956700000000005</v>
          </cell>
          <cell r="C83">
            <v>0</v>
          </cell>
          <cell r="D83">
            <v>0</v>
          </cell>
        </row>
        <row r="84">
          <cell r="B84">
            <v>-276.17559399999999</v>
          </cell>
          <cell r="C84">
            <v>-160208.720719</v>
          </cell>
          <cell r="D84">
            <v>-8744.7127670000009</v>
          </cell>
        </row>
        <row r="85">
          <cell r="B85">
            <v>0</v>
          </cell>
          <cell r="C85">
            <v>0</v>
          </cell>
          <cell r="D85">
            <v>-9.3679900000000007</v>
          </cell>
        </row>
        <row r="86">
          <cell r="B86">
            <v>0</v>
          </cell>
          <cell r="C86">
            <v>0</v>
          </cell>
          <cell r="D86">
            <v>0</v>
          </cell>
        </row>
        <row r="87">
          <cell r="B87">
            <v>0</v>
          </cell>
          <cell r="C87">
            <v>0</v>
          </cell>
          <cell r="D87">
            <v>0</v>
          </cell>
        </row>
        <row r="88">
          <cell r="B88">
            <v>0</v>
          </cell>
          <cell r="C88">
            <v>0</v>
          </cell>
          <cell r="D88">
            <v>0</v>
          </cell>
        </row>
        <row r="89">
          <cell r="B89">
            <v>0</v>
          </cell>
          <cell r="C89">
            <v>0</v>
          </cell>
          <cell r="D89">
            <v>0</v>
          </cell>
        </row>
        <row r="90">
          <cell r="B90">
            <v>0</v>
          </cell>
          <cell r="C90">
            <v>0</v>
          </cell>
          <cell r="D90">
            <v>0</v>
          </cell>
        </row>
        <row r="91">
          <cell r="B91">
            <v>0</v>
          </cell>
          <cell r="C91">
            <v>0</v>
          </cell>
          <cell r="D91">
            <v>0</v>
          </cell>
        </row>
        <row r="92">
          <cell r="B92">
            <v>0</v>
          </cell>
          <cell r="C92">
            <v>0</v>
          </cell>
          <cell r="D92">
            <v>0</v>
          </cell>
        </row>
        <row r="93">
          <cell r="B93">
            <v>0</v>
          </cell>
          <cell r="C93">
            <v>0</v>
          </cell>
          <cell r="D93">
            <v>0</v>
          </cell>
        </row>
        <row r="94">
          <cell r="B94">
            <v>0</v>
          </cell>
          <cell r="C94">
            <v>0</v>
          </cell>
          <cell r="D94">
            <v>0</v>
          </cell>
        </row>
        <row r="95">
          <cell r="B95">
            <v>0</v>
          </cell>
          <cell r="C95">
            <v>0</v>
          </cell>
          <cell r="D95">
            <v>0</v>
          </cell>
        </row>
        <row r="96">
          <cell r="B96">
            <v>0</v>
          </cell>
          <cell r="C96">
            <v>0</v>
          </cell>
          <cell r="D96">
            <v>0</v>
          </cell>
        </row>
        <row r="97">
          <cell r="B97">
            <v>0</v>
          </cell>
          <cell r="C97">
            <v>0</v>
          </cell>
          <cell r="D97">
            <v>0</v>
          </cell>
        </row>
        <row r="98">
          <cell r="B98">
            <v>0</v>
          </cell>
          <cell r="C98">
            <v>0</v>
          </cell>
          <cell r="D98">
            <v>0</v>
          </cell>
        </row>
        <row r="99">
          <cell r="B99">
            <v>0</v>
          </cell>
          <cell r="C99">
            <v>0</v>
          </cell>
          <cell r="D99">
            <v>-0.61634</v>
          </cell>
        </row>
        <row r="100">
          <cell r="B100">
            <v>0</v>
          </cell>
          <cell r="C100">
            <v>0</v>
          </cell>
          <cell r="D100">
            <v>0</v>
          </cell>
        </row>
        <row r="101">
          <cell r="B101">
            <v>-2.9132000000000002E-2</v>
          </cell>
          <cell r="C101">
            <v>0</v>
          </cell>
          <cell r="D101">
            <v>0</v>
          </cell>
        </row>
        <row r="102">
          <cell r="B102">
            <v>0</v>
          </cell>
          <cell r="C102">
            <v>0</v>
          </cell>
          <cell r="D102">
            <v>0</v>
          </cell>
        </row>
        <row r="103">
          <cell r="B103">
            <v>0</v>
          </cell>
          <cell r="C103">
            <v>0</v>
          </cell>
          <cell r="D103">
            <v>0</v>
          </cell>
        </row>
        <row r="104">
          <cell r="B104">
            <v>0</v>
          </cell>
          <cell r="C104">
            <v>0</v>
          </cell>
          <cell r="D104">
            <v>0</v>
          </cell>
        </row>
        <row r="105">
          <cell r="B105">
            <v>-141.62320700000001</v>
          </cell>
          <cell r="C105">
            <v>-150.448789</v>
          </cell>
          <cell r="D105">
            <v>-82.146305999999996</v>
          </cell>
        </row>
        <row r="106">
          <cell r="B106">
            <v>0</v>
          </cell>
          <cell r="C106">
            <v>0</v>
          </cell>
          <cell r="D106">
            <v>0</v>
          </cell>
        </row>
        <row r="107">
          <cell r="B107">
            <v>-158.19262000000001</v>
          </cell>
          <cell r="C107">
            <v>0</v>
          </cell>
          <cell r="D107">
            <v>-161.92701299999999</v>
          </cell>
        </row>
        <row r="108">
          <cell r="B108">
            <v>-2.119853</v>
          </cell>
          <cell r="C108">
            <v>-9462.1853769999998</v>
          </cell>
          <cell r="D108">
            <v>-6071.2348359999996</v>
          </cell>
        </row>
        <row r="109">
          <cell r="B109">
            <v>0</v>
          </cell>
          <cell r="C109">
            <v>0</v>
          </cell>
          <cell r="D109">
            <v>0</v>
          </cell>
        </row>
        <row r="110">
          <cell r="B110">
            <v>-414.57113800000002</v>
          </cell>
          <cell r="C110">
            <v>-3469.1967920000002</v>
          </cell>
          <cell r="D110">
            <v>-3133.9647399999999</v>
          </cell>
        </row>
        <row r="111">
          <cell r="B111">
            <v>-191.32220100000001</v>
          </cell>
          <cell r="C111">
            <v>0</v>
          </cell>
          <cell r="D111">
            <v>0</v>
          </cell>
        </row>
        <row r="112">
          <cell r="B112">
            <v>-0.39012999999999998</v>
          </cell>
          <cell r="C112">
            <v>0</v>
          </cell>
          <cell r="D112">
            <v>0</v>
          </cell>
        </row>
        <row r="113">
          <cell r="B113">
            <v>0</v>
          </cell>
          <cell r="C113">
            <v>0</v>
          </cell>
          <cell r="D113">
            <v>0</v>
          </cell>
        </row>
        <row r="114">
          <cell r="B114">
            <v>0</v>
          </cell>
          <cell r="C114">
            <v>0</v>
          </cell>
          <cell r="D114">
            <v>0</v>
          </cell>
        </row>
        <row r="115">
          <cell r="B115">
            <v>0</v>
          </cell>
          <cell r="C115">
            <v>0</v>
          </cell>
          <cell r="D115">
            <v>0</v>
          </cell>
        </row>
        <row r="116">
          <cell r="B116">
            <v>0</v>
          </cell>
          <cell r="C116">
            <v>0</v>
          </cell>
          <cell r="D116">
            <v>0</v>
          </cell>
        </row>
        <row r="117">
          <cell r="B117">
            <v>-0.88250499999999998</v>
          </cell>
          <cell r="C117">
            <v>0</v>
          </cell>
          <cell r="D117">
            <v>0</v>
          </cell>
        </row>
        <row r="118">
          <cell r="B118">
            <v>0</v>
          </cell>
          <cell r="C118">
            <v>0</v>
          </cell>
          <cell r="D118">
            <v>0</v>
          </cell>
        </row>
        <row r="119">
          <cell r="B119">
            <v>0</v>
          </cell>
          <cell r="C119">
            <v>0</v>
          </cell>
          <cell r="D119">
            <v>0</v>
          </cell>
        </row>
        <row r="120">
          <cell r="B120">
            <v>0</v>
          </cell>
          <cell r="C120">
            <v>0</v>
          </cell>
          <cell r="D120">
            <v>0</v>
          </cell>
        </row>
        <row r="121">
          <cell r="B121">
            <v>0</v>
          </cell>
          <cell r="C121">
            <v>0</v>
          </cell>
          <cell r="D121">
            <v>0</v>
          </cell>
        </row>
        <row r="122">
          <cell r="B122">
            <v>0</v>
          </cell>
          <cell r="C122">
            <v>0</v>
          </cell>
          <cell r="D122">
            <v>0</v>
          </cell>
        </row>
        <row r="123">
          <cell r="B123">
            <v>0</v>
          </cell>
          <cell r="C123">
            <v>0</v>
          </cell>
          <cell r="D123">
            <v>0</v>
          </cell>
        </row>
        <row r="124">
          <cell r="B124">
            <v>0</v>
          </cell>
          <cell r="C124">
            <v>0</v>
          </cell>
          <cell r="D124">
            <v>0</v>
          </cell>
        </row>
        <row r="125">
          <cell r="B125">
            <v>0</v>
          </cell>
          <cell r="C125">
            <v>0</v>
          </cell>
          <cell r="D125">
            <v>0</v>
          </cell>
        </row>
        <row r="126">
          <cell r="B126">
            <v>0</v>
          </cell>
          <cell r="C126">
            <v>0</v>
          </cell>
          <cell r="D126">
            <v>0</v>
          </cell>
        </row>
        <row r="127">
          <cell r="B127">
            <v>0</v>
          </cell>
          <cell r="C127">
            <v>0</v>
          </cell>
          <cell r="D127">
            <v>-2.9009999999999998</v>
          </cell>
        </row>
        <row r="128">
          <cell r="B128">
            <v>0</v>
          </cell>
          <cell r="C128">
            <v>0</v>
          </cell>
          <cell r="D128">
            <v>0</v>
          </cell>
        </row>
        <row r="129">
          <cell r="B129">
            <v>-3.1411220000000002</v>
          </cell>
          <cell r="C129">
            <v>-6.0480119999999999</v>
          </cell>
          <cell r="D129">
            <v>0</v>
          </cell>
        </row>
        <row r="130">
          <cell r="B130">
            <v>0</v>
          </cell>
          <cell r="C130">
            <v>0</v>
          </cell>
          <cell r="D130">
            <v>0</v>
          </cell>
        </row>
        <row r="131">
          <cell r="B131">
            <v>0</v>
          </cell>
          <cell r="C131">
            <v>0</v>
          </cell>
          <cell r="D131">
            <v>0</v>
          </cell>
        </row>
        <row r="132">
          <cell r="B132">
            <v>-7.1773000000000003E-2</v>
          </cell>
          <cell r="C132">
            <v>0</v>
          </cell>
          <cell r="D132">
            <v>0</v>
          </cell>
        </row>
        <row r="133">
          <cell r="B133">
            <v>0</v>
          </cell>
          <cell r="C133">
            <v>0</v>
          </cell>
          <cell r="D133">
            <v>0</v>
          </cell>
        </row>
        <row r="134">
          <cell r="B134">
            <v>0</v>
          </cell>
          <cell r="C134">
            <v>0</v>
          </cell>
          <cell r="D134">
            <v>0</v>
          </cell>
        </row>
        <row r="135">
          <cell r="B135">
            <v>0</v>
          </cell>
          <cell r="C135">
            <v>0</v>
          </cell>
          <cell r="D135">
            <v>0</v>
          </cell>
        </row>
        <row r="136">
          <cell r="B136">
            <v>-4.997414</v>
          </cell>
          <cell r="C136">
            <v>0</v>
          </cell>
          <cell r="D136">
            <v>0</v>
          </cell>
        </row>
        <row r="137">
          <cell r="B137">
            <v>0</v>
          </cell>
          <cell r="C137">
            <v>0</v>
          </cell>
          <cell r="D137">
            <v>0</v>
          </cell>
        </row>
        <row r="138">
          <cell r="B138">
            <v>0</v>
          </cell>
          <cell r="C138">
            <v>0</v>
          </cell>
          <cell r="D138">
            <v>0</v>
          </cell>
        </row>
        <row r="139">
          <cell r="B139">
            <v>0</v>
          </cell>
          <cell r="C139">
            <v>0</v>
          </cell>
          <cell r="D139">
            <v>0</v>
          </cell>
        </row>
        <row r="140">
          <cell r="B140">
            <v>0</v>
          </cell>
          <cell r="C140">
            <v>0</v>
          </cell>
          <cell r="D140">
            <v>0</v>
          </cell>
        </row>
        <row r="141">
          <cell r="B141">
            <v>0</v>
          </cell>
          <cell r="C141">
            <v>-287.22688199999999</v>
          </cell>
          <cell r="D141">
            <v>-5.8524E-2</v>
          </cell>
        </row>
        <row r="142">
          <cell r="B142">
            <v>0</v>
          </cell>
          <cell r="C142">
            <v>0</v>
          </cell>
          <cell r="D142">
            <v>0</v>
          </cell>
        </row>
        <row r="143">
          <cell r="B143">
            <v>0</v>
          </cell>
          <cell r="C143">
            <v>0</v>
          </cell>
          <cell r="D143">
            <v>0</v>
          </cell>
        </row>
        <row r="144">
          <cell r="B144">
            <v>0</v>
          </cell>
          <cell r="C144">
            <v>0</v>
          </cell>
          <cell r="D144">
            <v>0</v>
          </cell>
        </row>
        <row r="145">
          <cell r="B145">
            <v>0</v>
          </cell>
          <cell r="C145">
            <v>0</v>
          </cell>
          <cell r="D145">
            <v>0</v>
          </cell>
        </row>
        <row r="146">
          <cell r="B146">
            <v>0</v>
          </cell>
          <cell r="C146">
            <v>0</v>
          </cell>
          <cell r="D146">
            <v>0</v>
          </cell>
        </row>
        <row r="147">
          <cell r="B147">
            <v>0</v>
          </cell>
          <cell r="C147">
            <v>0</v>
          </cell>
          <cell r="D147">
            <v>0</v>
          </cell>
        </row>
        <row r="148">
          <cell r="B148">
            <v>0</v>
          </cell>
          <cell r="C148">
            <v>0</v>
          </cell>
          <cell r="D148">
            <v>0</v>
          </cell>
        </row>
        <row r="149">
          <cell r="B149">
            <v>0</v>
          </cell>
          <cell r="C149">
            <v>0</v>
          </cell>
          <cell r="D149">
            <v>0</v>
          </cell>
        </row>
        <row r="150">
          <cell r="B150">
            <v>0</v>
          </cell>
          <cell r="C150">
            <v>0</v>
          </cell>
          <cell r="D150">
            <v>0</v>
          </cell>
        </row>
        <row r="151">
          <cell r="B151">
            <v>0</v>
          </cell>
          <cell r="C151">
            <v>0</v>
          </cell>
          <cell r="D151">
            <v>0</v>
          </cell>
        </row>
        <row r="152">
          <cell r="B152">
            <v>0</v>
          </cell>
          <cell r="C152">
            <v>0</v>
          </cell>
          <cell r="D152">
            <v>0</v>
          </cell>
        </row>
        <row r="153">
          <cell r="B153">
            <v>0</v>
          </cell>
          <cell r="C153">
            <v>0</v>
          </cell>
          <cell r="D153">
            <v>0</v>
          </cell>
        </row>
        <row r="154">
          <cell r="B154">
            <v>-320.22568100000001</v>
          </cell>
          <cell r="C154">
            <v>-340.664851</v>
          </cell>
          <cell r="D154">
            <v>-1502.862791</v>
          </cell>
        </row>
        <row r="155">
          <cell r="B155">
            <v>0</v>
          </cell>
          <cell r="C155">
            <v>0</v>
          </cell>
          <cell r="D155">
            <v>0</v>
          </cell>
        </row>
        <row r="156">
          <cell r="B156">
            <v>0</v>
          </cell>
          <cell r="C156">
            <v>0</v>
          </cell>
          <cell r="D156">
            <v>0</v>
          </cell>
        </row>
        <row r="157">
          <cell r="B157">
            <v>0</v>
          </cell>
          <cell r="C157">
            <v>0</v>
          </cell>
          <cell r="D157">
            <v>0</v>
          </cell>
        </row>
        <row r="158">
          <cell r="B158">
            <v>0</v>
          </cell>
          <cell r="C158">
            <v>0</v>
          </cell>
          <cell r="D158">
            <v>-55.459533</v>
          </cell>
        </row>
        <row r="159">
          <cell r="B159">
            <v>0</v>
          </cell>
          <cell r="C159">
            <v>0</v>
          </cell>
          <cell r="D159">
            <v>0</v>
          </cell>
        </row>
        <row r="160">
          <cell r="B160">
            <v>0</v>
          </cell>
          <cell r="C160">
            <v>0</v>
          </cell>
          <cell r="D160">
            <v>0</v>
          </cell>
        </row>
        <row r="161">
          <cell r="B161">
            <v>0</v>
          </cell>
          <cell r="C161">
            <v>0</v>
          </cell>
          <cell r="D161">
            <v>0</v>
          </cell>
        </row>
        <row r="162">
          <cell r="B162">
            <v>0</v>
          </cell>
          <cell r="C162">
            <v>0</v>
          </cell>
          <cell r="D162">
            <v>0</v>
          </cell>
        </row>
        <row r="163">
          <cell r="B163">
            <v>-0.46506199999999998</v>
          </cell>
          <cell r="C163">
            <v>0</v>
          </cell>
          <cell r="D163">
            <v>0</v>
          </cell>
        </row>
        <row r="164">
          <cell r="B164">
            <v>0</v>
          </cell>
          <cell r="C164">
            <v>0</v>
          </cell>
          <cell r="D164">
            <v>0</v>
          </cell>
        </row>
        <row r="165">
          <cell r="B165">
            <v>0</v>
          </cell>
          <cell r="C165">
            <v>0</v>
          </cell>
          <cell r="D165">
            <v>0</v>
          </cell>
        </row>
        <row r="166">
          <cell r="B166">
            <v>0</v>
          </cell>
          <cell r="C166">
            <v>0</v>
          </cell>
          <cell r="D166">
            <v>0</v>
          </cell>
        </row>
        <row r="167">
          <cell r="B167">
            <v>0</v>
          </cell>
          <cell r="C167">
            <v>-2.1857220000000002</v>
          </cell>
          <cell r="D167">
            <v>-7.7280699999999998</v>
          </cell>
        </row>
        <row r="168">
          <cell r="B168">
            <v>0</v>
          </cell>
          <cell r="C168">
            <v>0</v>
          </cell>
          <cell r="D168">
            <v>0</v>
          </cell>
        </row>
        <row r="169">
          <cell r="B169">
            <v>0</v>
          </cell>
          <cell r="C169">
            <v>0</v>
          </cell>
          <cell r="D169">
            <v>0</v>
          </cell>
        </row>
        <row r="170">
          <cell r="B170">
            <v>0</v>
          </cell>
          <cell r="C170">
            <v>0</v>
          </cell>
          <cell r="D170">
            <v>0</v>
          </cell>
        </row>
        <row r="171">
          <cell r="B171">
            <v>0</v>
          </cell>
          <cell r="C171">
            <v>0</v>
          </cell>
          <cell r="D171">
            <v>0</v>
          </cell>
        </row>
        <row r="172">
          <cell r="B172">
            <v>0</v>
          </cell>
          <cell r="C172">
            <v>0</v>
          </cell>
          <cell r="D172">
            <v>0</v>
          </cell>
        </row>
        <row r="173">
          <cell r="B173">
            <v>-8.3560000000000006E-3</v>
          </cell>
          <cell r="C173">
            <v>-6.297784</v>
          </cell>
          <cell r="D173">
            <v>0</v>
          </cell>
        </row>
        <row r="174">
          <cell r="B174">
            <v>0</v>
          </cell>
          <cell r="C174">
            <v>-2454.8733269999998</v>
          </cell>
          <cell r="D174">
            <v>-202.30074300000001</v>
          </cell>
        </row>
        <row r="175">
          <cell r="B175">
            <v>-4.0634519999999998</v>
          </cell>
          <cell r="C175">
            <v>0</v>
          </cell>
          <cell r="D175">
            <v>0</v>
          </cell>
        </row>
        <row r="176">
          <cell r="B176">
            <v>0</v>
          </cell>
          <cell r="C176">
            <v>0</v>
          </cell>
          <cell r="D176">
            <v>0</v>
          </cell>
        </row>
        <row r="177">
          <cell r="B177">
            <v>0</v>
          </cell>
          <cell r="C177">
            <v>0</v>
          </cell>
          <cell r="D177">
            <v>0</v>
          </cell>
        </row>
        <row r="178">
          <cell r="B178">
            <v>0</v>
          </cell>
          <cell r="C178">
            <v>0</v>
          </cell>
          <cell r="D178">
            <v>-9.4840699999999991</v>
          </cell>
        </row>
        <row r="179">
          <cell r="B179">
            <v>0</v>
          </cell>
          <cell r="C179">
            <v>0</v>
          </cell>
          <cell r="D179">
            <v>0</v>
          </cell>
        </row>
        <row r="180">
          <cell r="B180">
            <v>0</v>
          </cell>
          <cell r="C180">
            <v>0</v>
          </cell>
          <cell r="D180">
            <v>0</v>
          </cell>
        </row>
        <row r="181">
          <cell r="B181">
            <v>0</v>
          </cell>
          <cell r="C181">
            <v>0</v>
          </cell>
          <cell r="D181">
            <v>0</v>
          </cell>
        </row>
        <row r="182">
          <cell r="B182">
            <v>0</v>
          </cell>
          <cell r="C182">
            <v>0</v>
          </cell>
          <cell r="D182">
            <v>0</v>
          </cell>
        </row>
        <row r="183">
          <cell r="B183">
            <v>0</v>
          </cell>
          <cell r="C183">
            <v>0</v>
          </cell>
          <cell r="D183">
            <v>0</v>
          </cell>
        </row>
        <row r="184">
          <cell r="B184">
            <v>0</v>
          </cell>
          <cell r="C184">
            <v>-14.332288</v>
          </cell>
          <cell r="D184">
            <v>-5.9356799999999996</v>
          </cell>
        </row>
        <row r="185">
          <cell r="B185">
            <v>0</v>
          </cell>
          <cell r="C185">
            <v>0</v>
          </cell>
          <cell r="D185">
            <v>0</v>
          </cell>
        </row>
        <row r="186">
          <cell r="B186">
            <v>0</v>
          </cell>
          <cell r="C186">
            <v>0</v>
          </cell>
          <cell r="D186">
            <v>0</v>
          </cell>
        </row>
        <row r="187">
          <cell r="B187">
            <v>0</v>
          </cell>
          <cell r="C187">
            <v>0</v>
          </cell>
          <cell r="D187">
            <v>0</v>
          </cell>
        </row>
        <row r="188">
          <cell r="B188">
            <v>0</v>
          </cell>
          <cell r="C188">
            <v>0</v>
          </cell>
          <cell r="D188">
            <v>0</v>
          </cell>
        </row>
        <row r="189">
          <cell r="B189">
            <v>-233.26139000000001</v>
          </cell>
          <cell r="C189">
            <v>0</v>
          </cell>
          <cell r="D189">
            <v>0</v>
          </cell>
        </row>
        <row r="190">
          <cell r="B190">
            <v>0</v>
          </cell>
          <cell r="C190">
            <v>0</v>
          </cell>
          <cell r="D190">
            <v>0</v>
          </cell>
        </row>
        <row r="191">
          <cell r="B191">
            <v>0</v>
          </cell>
          <cell r="C191">
            <v>0</v>
          </cell>
          <cell r="D191">
            <v>0</v>
          </cell>
        </row>
        <row r="192">
          <cell r="B192">
            <v>0</v>
          </cell>
          <cell r="C192">
            <v>0</v>
          </cell>
          <cell r="D192">
            <v>0</v>
          </cell>
        </row>
        <row r="193">
          <cell r="B193">
            <v>0</v>
          </cell>
          <cell r="C193">
            <v>0</v>
          </cell>
          <cell r="D193">
            <v>0</v>
          </cell>
        </row>
        <row r="194">
          <cell r="B194">
            <v>0</v>
          </cell>
          <cell r="C194">
            <v>0</v>
          </cell>
          <cell r="D194">
            <v>0</v>
          </cell>
        </row>
        <row r="195">
          <cell r="B195">
            <v>0</v>
          </cell>
          <cell r="C195">
            <v>0</v>
          </cell>
          <cell r="D195">
            <v>-8.7235759999999996</v>
          </cell>
        </row>
        <row r="196">
          <cell r="B196">
            <v>0</v>
          </cell>
          <cell r="C196">
            <v>0</v>
          </cell>
          <cell r="D196">
            <v>0</v>
          </cell>
        </row>
        <row r="197">
          <cell r="B197">
            <v>-0.68147400000000002</v>
          </cell>
          <cell r="C197">
            <v>-5914.2600199999997</v>
          </cell>
          <cell r="D197">
            <v>-5161.3531940000003</v>
          </cell>
        </row>
        <row r="198">
          <cell r="B198">
            <v>0</v>
          </cell>
          <cell r="C198">
            <v>0</v>
          </cell>
          <cell r="D198">
            <v>0</v>
          </cell>
        </row>
        <row r="199">
          <cell r="B199">
            <v>0</v>
          </cell>
          <cell r="C199">
            <v>0</v>
          </cell>
          <cell r="D199">
            <v>0</v>
          </cell>
        </row>
        <row r="200">
          <cell r="B200">
            <v>0</v>
          </cell>
          <cell r="C200">
            <v>0</v>
          </cell>
          <cell r="D200">
            <v>0</v>
          </cell>
        </row>
        <row r="201">
          <cell r="B201">
            <v>0</v>
          </cell>
          <cell r="C201">
            <v>0</v>
          </cell>
          <cell r="D201">
            <v>0</v>
          </cell>
        </row>
        <row r="202">
          <cell r="B202">
            <v>0</v>
          </cell>
          <cell r="C202">
            <v>0</v>
          </cell>
          <cell r="D202">
            <v>0</v>
          </cell>
        </row>
        <row r="203">
          <cell r="B203">
            <v>0</v>
          </cell>
          <cell r="C203">
            <v>0</v>
          </cell>
          <cell r="D203">
            <v>0</v>
          </cell>
        </row>
        <row r="204">
          <cell r="B204">
            <v>0</v>
          </cell>
          <cell r="C204">
            <v>0</v>
          </cell>
          <cell r="D204">
            <v>0</v>
          </cell>
        </row>
        <row r="205">
          <cell r="B205">
            <v>0</v>
          </cell>
          <cell r="C205">
            <v>0</v>
          </cell>
          <cell r="D205">
            <v>0</v>
          </cell>
        </row>
        <row r="206">
          <cell r="B206">
            <v>-109.92155700000001</v>
          </cell>
          <cell r="C206">
            <v>-1186.0889790000001</v>
          </cell>
          <cell r="D206">
            <v>0</v>
          </cell>
        </row>
        <row r="207">
          <cell r="B207">
            <v>-355.650238</v>
          </cell>
          <cell r="C207">
            <v>0</v>
          </cell>
          <cell r="D207">
            <v>-4081.9411190000001</v>
          </cell>
        </row>
        <row r="208">
          <cell r="B208">
            <v>0</v>
          </cell>
          <cell r="C208">
            <v>0</v>
          </cell>
          <cell r="D208">
            <v>0</v>
          </cell>
        </row>
        <row r="209">
          <cell r="B209">
            <v>0</v>
          </cell>
          <cell r="C209">
            <v>0</v>
          </cell>
          <cell r="D209">
            <v>0</v>
          </cell>
        </row>
        <row r="210">
          <cell r="B210">
            <v>0</v>
          </cell>
          <cell r="C210">
            <v>0</v>
          </cell>
          <cell r="D210">
            <v>0</v>
          </cell>
        </row>
        <row r="211">
          <cell r="B211">
            <v>0</v>
          </cell>
          <cell r="C211">
            <v>0</v>
          </cell>
          <cell r="D211">
            <v>0</v>
          </cell>
        </row>
        <row r="212">
          <cell r="B212">
            <v>-0.84122699999999995</v>
          </cell>
          <cell r="C212">
            <v>0</v>
          </cell>
          <cell r="D212">
            <v>0</v>
          </cell>
        </row>
        <row r="213">
          <cell r="B213">
            <v>0</v>
          </cell>
          <cell r="C213">
            <v>0</v>
          </cell>
          <cell r="D213">
            <v>0</v>
          </cell>
        </row>
        <row r="214">
          <cell r="B214">
            <v>0</v>
          </cell>
          <cell r="C214">
            <v>0</v>
          </cell>
          <cell r="D214">
            <v>0</v>
          </cell>
        </row>
        <row r="215">
          <cell r="B215">
            <v>0</v>
          </cell>
          <cell r="C215">
            <v>0</v>
          </cell>
          <cell r="D215">
            <v>0</v>
          </cell>
        </row>
        <row r="216">
          <cell r="B216">
            <v>0</v>
          </cell>
          <cell r="C216">
            <v>0</v>
          </cell>
          <cell r="D216">
            <v>0</v>
          </cell>
        </row>
        <row r="217">
          <cell r="B217">
            <v>0</v>
          </cell>
          <cell r="C217">
            <v>0</v>
          </cell>
          <cell r="D217">
            <v>0</v>
          </cell>
        </row>
        <row r="218">
          <cell r="B218">
            <v>0</v>
          </cell>
          <cell r="C218">
            <v>0</v>
          </cell>
          <cell r="D218">
            <v>0</v>
          </cell>
        </row>
        <row r="219">
          <cell r="B219">
            <v>0</v>
          </cell>
          <cell r="C219">
            <v>-54.661113</v>
          </cell>
          <cell r="D219">
            <v>0</v>
          </cell>
        </row>
        <row r="220">
          <cell r="B220">
            <v>0</v>
          </cell>
          <cell r="C220">
            <v>0</v>
          </cell>
          <cell r="D220">
            <v>0</v>
          </cell>
        </row>
        <row r="221">
          <cell r="B221">
            <v>0</v>
          </cell>
          <cell r="C221">
            <v>0</v>
          </cell>
          <cell r="D221">
            <v>0</v>
          </cell>
        </row>
        <row r="222">
          <cell r="B222">
            <v>0</v>
          </cell>
          <cell r="C222">
            <v>0</v>
          </cell>
          <cell r="D222">
            <v>0</v>
          </cell>
        </row>
        <row r="223">
          <cell r="B223">
            <v>0</v>
          </cell>
          <cell r="C223">
            <v>0</v>
          </cell>
          <cell r="D223">
            <v>0</v>
          </cell>
        </row>
        <row r="224">
          <cell r="B224">
            <v>0</v>
          </cell>
          <cell r="C224">
            <v>0</v>
          </cell>
          <cell r="D224">
            <v>0</v>
          </cell>
        </row>
        <row r="225">
          <cell r="B225">
            <v>-1.674776</v>
          </cell>
          <cell r="C225">
            <v>-8.8643000000000001</v>
          </cell>
          <cell r="D225">
            <v>0</v>
          </cell>
        </row>
        <row r="226">
          <cell r="B226">
            <v>-1250.4413569999999</v>
          </cell>
          <cell r="C226">
            <v>-62670.90956</v>
          </cell>
          <cell r="D226">
            <v>-23189.437409999999</v>
          </cell>
        </row>
        <row r="227">
          <cell r="B227">
            <v>-29506.22611</v>
          </cell>
          <cell r="C227">
            <v>-64560.857089999998</v>
          </cell>
          <cell r="D227">
            <v>-60197.927836000003</v>
          </cell>
        </row>
        <row r="228">
          <cell r="B228">
            <v>-4.802117</v>
          </cell>
          <cell r="C228">
            <v>-0.124057</v>
          </cell>
          <cell r="D228">
            <v>0</v>
          </cell>
        </row>
        <row r="229">
          <cell r="B229">
            <v>0</v>
          </cell>
          <cell r="C229">
            <v>0</v>
          </cell>
          <cell r="D229">
            <v>-7.2784000000000001E-2</v>
          </cell>
        </row>
        <row r="230">
          <cell r="B230">
            <v>0</v>
          </cell>
          <cell r="C230">
            <v>0</v>
          </cell>
          <cell r="D230">
            <v>0</v>
          </cell>
        </row>
        <row r="231">
          <cell r="B231">
            <v>0</v>
          </cell>
          <cell r="C231">
            <v>0</v>
          </cell>
          <cell r="D231">
            <v>0</v>
          </cell>
        </row>
        <row r="232">
          <cell r="B232">
            <v>0</v>
          </cell>
          <cell r="C232">
            <v>0</v>
          </cell>
          <cell r="D232">
            <v>0</v>
          </cell>
        </row>
        <row r="233">
          <cell r="B233">
            <v>0</v>
          </cell>
          <cell r="C233">
            <v>0</v>
          </cell>
          <cell r="D233">
            <v>0</v>
          </cell>
        </row>
        <row r="234">
          <cell r="B234">
            <v>0</v>
          </cell>
          <cell r="C234">
            <v>0</v>
          </cell>
          <cell r="D234">
            <v>0</v>
          </cell>
        </row>
        <row r="235">
          <cell r="B235">
            <v>0</v>
          </cell>
          <cell r="C235">
            <v>-22.773747</v>
          </cell>
          <cell r="D235">
            <v>-2.8140070000000001</v>
          </cell>
        </row>
        <row r="236">
          <cell r="B236">
            <v>0</v>
          </cell>
          <cell r="C236">
            <v>0</v>
          </cell>
          <cell r="D236">
            <v>0</v>
          </cell>
        </row>
        <row r="237">
          <cell r="B237">
            <v>0</v>
          </cell>
          <cell r="C237">
            <v>0</v>
          </cell>
          <cell r="D237">
            <v>0</v>
          </cell>
        </row>
        <row r="238">
          <cell r="B238">
            <v>0</v>
          </cell>
          <cell r="C238">
            <v>0</v>
          </cell>
          <cell r="D238">
            <v>0</v>
          </cell>
        </row>
        <row r="239">
          <cell r="B239">
            <v>0</v>
          </cell>
          <cell r="C239">
            <v>0</v>
          </cell>
          <cell r="D239">
            <v>0</v>
          </cell>
        </row>
        <row r="240">
          <cell r="B240">
            <v>0</v>
          </cell>
          <cell r="C240">
            <v>0</v>
          </cell>
          <cell r="D240">
            <v>0</v>
          </cell>
        </row>
        <row r="241">
          <cell r="B241">
            <v>0</v>
          </cell>
          <cell r="C241">
            <v>0</v>
          </cell>
          <cell r="D241">
            <v>0</v>
          </cell>
        </row>
        <row r="242">
          <cell r="B242">
            <v>0</v>
          </cell>
          <cell r="C242">
            <v>0</v>
          </cell>
          <cell r="D242">
            <v>0</v>
          </cell>
        </row>
        <row r="243">
          <cell r="B243">
            <v>0</v>
          </cell>
          <cell r="C243">
            <v>0</v>
          </cell>
          <cell r="D243">
            <v>0</v>
          </cell>
        </row>
        <row r="244">
          <cell r="B244">
            <v>0</v>
          </cell>
          <cell r="C244">
            <v>0</v>
          </cell>
          <cell r="D244">
            <v>0</v>
          </cell>
        </row>
      </sheetData>
      <sheetData sheetId="5"/>
      <sheetData sheetId="6"/>
      <sheetData sheetId="7">
        <row r="2">
          <cell r="B2">
            <v>0</v>
          </cell>
          <cell r="C2">
            <v>0</v>
          </cell>
          <cell r="D2">
            <v>0</v>
          </cell>
          <cell r="E2">
            <v>0</v>
          </cell>
          <cell r="F2">
            <v>0</v>
          </cell>
        </row>
        <row r="3">
          <cell r="B3">
            <v>0</v>
          </cell>
          <cell r="C3">
            <v>0</v>
          </cell>
          <cell r="D3">
            <v>0</v>
          </cell>
          <cell r="E3">
            <v>0</v>
          </cell>
          <cell r="F3">
            <v>0</v>
          </cell>
        </row>
        <row r="4">
          <cell r="B4">
            <v>0</v>
          </cell>
          <cell r="C4">
            <v>0</v>
          </cell>
          <cell r="D4">
            <v>0</v>
          </cell>
          <cell r="E4">
            <v>0</v>
          </cell>
          <cell r="F4">
            <v>0</v>
          </cell>
        </row>
        <row r="5">
          <cell r="B5">
            <v>0</v>
          </cell>
          <cell r="C5">
            <v>0</v>
          </cell>
          <cell r="D5">
            <v>0</v>
          </cell>
          <cell r="E5">
            <v>0</v>
          </cell>
          <cell r="F5">
            <v>0</v>
          </cell>
        </row>
        <row r="6">
          <cell r="B6">
            <v>0</v>
          </cell>
          <cell r="C6">
            <v>0</v>
          </cell>
          <cell r="D6">
            <v>0</v>
          </cell>
          <cell r="E6">
            <v>0</v>
          </cell>
          <cell r="F6">
            <v>0</v>
          </cell>
        </row>
        <row r="7">
          <cell r="B7">
            <v>0</v>
          </cell>
          <cell r="C7">
            <v>0</v>
          </cell>
          <cell r="D7">
            <v>0</v>
          </cell>
          <cell r="E7">
            <v>0</v>
          </cell>
          <cell r="F7">
            <v>0</v>
          </cell>
        </row>
        <row r="8">
          <cell r="B8">
            <v>0</v>
          </cell>
          <cell r="C8">
            <v>0</v>
          </cell>
          <cell r="D8">
            <v>0</v>
          </cell>
          <cell r="E8">
            <v>0</v>
          </cell>
          <cell r="F8">
            <v>0</v>
          </cell>
        </row>
        <row r="9">
          <cell r="B9">
            <v>0</v>
          </cell>
          <cell r="C9">
            <v>0</v>
          </cell>
          <cell r="D9">
            <v>0</v>
          </cell>
          <cell r="E9">
            <v>0</v>
          </cell>
          <cell r="F9">
            <v>0</v>
          </cell>
        </row>
        <row r="10">
          <cell r="B10">
            <v>0.65361764</v>
          </cell>
          <cell r="C10">
            <v>15.42679832</v>
          </cell>
          <cell r="D10">
            <v>1.36448652</v>
          </cell>
          <cell r="E10">
            <v>16.791284839999999</v>
          </cell>
          <cell r="F10">
            <v>17.44490248</v>
          </cell>
        </row>
        <row r="11">
          <cell r="B11">
            <v>0</v>
          </cell>
          <cell r="C11">
            <v>0</v>
          </cell>
          <cell r="D11">
            <v>0</v>
          </cell>
          <cell r="E11">
            <v>0</v>
          </cell>
          <cell r="F11">
            <v>0</v>
          </cell>
        </row>
        <row r="12">
          <cell r="B12">
            <v>0</v>
          </cell>
          <cell r="C12">
            <v>5.4795990000000003</v>
          </cell>
          <cell r="D12">
            <v>0</v>
          </cell>
          <cell r="E12">
            <v>5.4795990000000003</v>
          </cell>
          <cell r="F12">
            <v>5.4795990000000003</v>
          </cell>
        </row>
        <row r="13">
          <cell r="B13">
            <v>2.6614934799999999</v>
          </cell>
          <cell r="C13">
            <v>48.96797411</v>
          </cell>
          <cell r="D13">
            <v>236.773044</v>
          </cell>
          <cell r="E13">
            <v>285.74101811000003</v>
          </cell>
          <cell r="F13">
            <v>288.40251159000002</v>
          </cell>
        </row>
        <row r="14">
          <cell r="B14">
            <v>0.17633420000000002</v>
          </cell>
          <cell r="C14">
            <v>5.0500850499999999</v>
          </cell>
          <cell r="D14">
            <v>1.373173</v>
          </cell>
          <cell r="E14">
            <v>6.4232580499999994</v>
          </cell>
          <cell r="F14">
            <v>6.5995922500000006</v>
          </cell>
        </row>
        <row r="15">
          <cell r="B15">
            <v>0</v>
          </cell>
          <cell r="C15">
            <v>0</v>
          </cell>
          <cell r="D15">
            <v>0</v>
          </cell>
          <cell r="E15">
            <v>0</v>
          </cell>
          <cell r="F15">
            <v>0</v>
          </cell>
        </row>
        <row r="16">
          <cell r="B16">
            <v>0</v>
          </cell>
          <cell r="C16">
            <v>0.94750999999999996</v>
          </cell>
          <cell r="D16">
            <v>0</v>
          </cell>
          <cell r="E16">
            <v>0.94750999999999996</v>
          </cell>
          <cell r="F16">
            <v>0.94750999999999996</v>
          </cell>
        </row>
        <row r="17">
          <cell r="B17">
            <v>0</v>
          </cell>
          <cell r="C17">
            <v>0</v>
          </cell>
          <cell r="D17">
            <v>0</v>
          </cell>
          <cell r="E17">
            <v>0</v>
          </cell>
          <cell r="F17">
            <v>0</v>
          </cell>
        </row>
        <row r="18">
          <cell r="B18">
            <v>0</v>
          </cell>
          <cell r="C18">
            <v>0</v>
          </cell>
          <cell r="D18">
            <v>0</v>
          </cell>
          <cell r="E18">
            <v>0</v>
          </cell>
          <cell r="F18">
            <v>0</v>
          </cell>
        </row>
        <row r="19">
          <cell r="B19">
            <v>0.116521</v>
          </cell>
          <cell r="C19">
            <v>14.641949</v>
          </cell>
          <cell r="D19">
            <v>0.15382569000000001</v>
          </cell>
          <cell r="E19">
            <v>14.79577469</v>
          </cell>
          <cell r="F19">
            <v>14.912295690000001</v>
          </cell>
        </row>
        <row r="20">
          <cell r="B20">
            <v>0</v>
          </cell>
          <cell r="C20">
            <v>0</v>
          </cell>
          <cell r="D20">
            <v>0</v>
          </cell>
          <cell r="E20">
            <v>0</v>
          </cell>
          <cell r="F20">
            <v>0</v>
          </cell>
        </row>
        <row r="21">
          <cell r="B21">
            <v>2.53186007</v>
          </cell>
          <cell r="C21">
            <v>1.6178674</v>
          </cell>
          <cell r="D21">
            <v>0.14549300000000001</v>
          </cell>
          <cell r="E21">
            <v>1.7633604000000001</v>
          </cell>
          <cell r="F21">
            <v>4.2952204700000003</v>
          </cell>
        </row>
        <row r="22">
          <cell r="B22">
            <v>0</v>
          </cell>
          <cell r="C22">
            <v>0</v>
          </cell>
          <cell r="D22">
            <v>0</v>
          </cell>
          <cell r="E22">
            <v>0</v>
          </cell>
          <cell r="F22">
            <v>0</v>
          </cell>
        </row>
        <row r="23">
          <cell r="B23">
            <v>0</v>
          </cell>
          <cell r="C23">
            <v>0</v>
          </cell>
          <cell r="D23">
            <v>0</v>
          </cell>
          <cell r="E23">
            <v>0</v>
          </cell>
          <cell r="F23">
            <v>0</v>
          </cell>
        </row>
        <row r="24">
          <cell r="B24">
            <v>111.593441</v>
          </cell>
          <cell r="C24">
            <v>47.189214999999997</v>
          </cell>
          <cell r="D24">
            <v>115.68258302</v>
          </cell>
          <cell r="E24">
            <v>162.87179802</v>
          </cell>
          <cell r="F24">
            <v>274.46523902000001</v>
          </cell>
        </row>
        <row r="25">
          <cell r="B25">
            <v>0</v>
          </cell>
          <cell r="C25">
            <v>0</v>
          </cell>
          <cell r="D25">
            <v>0</v>
          </cell>
          <cell r="E25">
            <v>0</v>
          </cell>
          <cell r="F25">
            <v>0</v>
          </cell>
        </row>
        <row r="26">
          <cell r="B26">
            <v>0</v>
          </cell>
          <cell r="C26">
            <v>0</v>
          </cell>
          <cell r="D26">
            <v>0</v>
          </cell>
          <cell r="E26">
            <v>0</v>
          </cell>
          <cell r="F26">
            <v>0</v>
          </cell>
        </row>
        <row r="27">
          <cell r="B27">
            <v>0</v>
          </cell>
          <cell r="C27">
            <v>0</v>
          </cell>
          <cell r="D27">
            <v>0</v>
          </cell>
          <cell r="E27">
            <v>0</v>
          </cell>
          <cell r="F27">
            <v>0</v>
          </cell>
        </row>
        <row r="28">
          <cell r="B28">
            <v>0</v>
          </cell>
          <cell r="C28">
            <v>0</v>
          </cell>
          <cell r="D28">
            <v>0</v>
          </cell>
          <cell r="E28">
            <v>0</v>
          </cell>
          <cell r="F28">
            <v>0</v>
          </cell>
        </row>
        <row r="29">
          <cell r="B29">
            <v>0</v>
          </cell>
          <cell r="C29">
            <v>0</v>
          </cell>
          <cell r="D29">
            <v>0</v>
          </cell>
          <cell r="E29">
            <v>0</v>
          </cell>
          <cell r="F29">
            <v>0</v>
          </cell>
        </row>
        <row r="30">
          <cell r="B30">
            <v>5.3587931500000003</v>
          </cell>
          <cell r="C30">
            <v>41.119584840000002</v>
          </cell>
          <cell r="D30">
            <v>8.4298594999999992</v>
          </cell>
          <cell r="E30">
            <v>49.549444340000001</v>
          </cell>
          <cell r="F30">
            <v>54.908237489999998</v>
          </cell>
        </row>
        <row r="31">
          <cell r="B31">
            <v>0</v>
          </cell>
          <cell r="C31">
            <v>0</v>
          </cell>
          <cell r="D31">
            <v>0</v>
          </cell>
          <cell r="E31">
            <v>0</v>
          </cell>
          <cell r="F31">
            <v>0</v>
          </cell>
        </row>
        <row r="32">
          <cell r="B32">
            <v>0</v>
          </cell>
          <cell r="C32">
            <v>0</v>
          </cell>
          <cell r="D32">
            <v>0</v>
          </cell>
          <cell r="E32">
            <v>0</v>
          </cell>
          <cell r="F32">
            <v>0</v>
          </cell>
        </row>
        <row r="33">
          <cell r="B33">
            <v>0</v>
          </cell>
          <cell r="C33">
            <v>0</v>
          </cell>
          <cell r="D33">
            <v>0</v>
          </cell>
          <cell r="E33">
            <v>0</v>
          </cell>
          <cell r="F33">
            <v>0</v>
          </cell>
        </row>
        <row r="34">
          <cell r="B34">
            <v>0</v>
          </cell>
          <cell r="C34">
            <v>0</v>
          </cell>
          <cell r="D34">
            <v>0</v>
          </cell>
          <cell r="E34">
            <v>0</v>
          </cell>
          <cell r="F34">
            <v>0</v>
          </cell>
        </row>
        <row r="35">
          <cell r="B35">
            <v>0</v>
          </cell>
          <cell r="C35">
            <v>0</v>
          </cell>
          <cell r="D35">
            <v>0</v>
          </cell>
          <cell r="E35">
            <v>0</v>
          </cell>
          <cell r="F35">
            <v>0</v>
          </cell>
        </row>
        <row r="36">
          <cell r="B36">
            <v>0</v>
          </cell>
          <cell r="C36">
            <v>0</v>
          </cell>
          <cell r="D36">
            <v>0</v>
          </cell>
          <cell r="E36">
            <v>0</v>
          </cell>
          <cell r="F36">
            <v>0</v>
          </cell>
        </row>
        <row r="37">
          <cell r="B37">
            <v>0</v>
          </cell>
          <cell r="C37">
            <v>0</v>
          </cell>
          <cell r="D37">
            <v>0</v>
          </cell>
          <cell r="E37">
            <v>0</v>
          </cell>
          <cell r="F37">
            <v>0</v>
          </cell>
        </row>
        <row r="38">
          <cell r="B38">
            <v>0</v>
          </cell>
          <cell r="C38">
            <v>0</v>
          </cell>
          <cell r="D38">
            <v>0</v>
          </cell>
          <cell r="E38">
            <v>0</v>
          </cell>
          <cell r="F38">
            <v>0</v>
          </cell>
        </row>
        <row r="39">
          <cell r="B39">
            <v>25.460078299999999</v>
          </cell>
          <cell r="C39">
            <v>542.78073193</v>
          </cell>
          <cell r="D39">
            <v>255.87541111000002</v>
          </cell>
          <cell r="E39">
            <v>798.65614303999996</v>
          </cell>
          <cell r="F39">
            <v>824.11622134000004</v>
          </cell>
        </row>
        <row r="41">
          <cell r="B41">
            <v>0</v>
          </cell>
          <cell r="C41">
            <v>0</v>
          </cell>
          <cell r="D41">
            <v>0</v>
          </cell>
          <cell r="E41">
            <v>0</v>
          </cell>
          <cell r="F41">
            <v>0</v>
          </cell>
        </row>
        <row r="42">
          <cell r="B42">
            <v>0</v>
          </cell>
          <cell r="C42">
            <v>0</v>
          </cell>
          <cell r="D42">
            <v>0</v>
          </cell>
          <cell r="E42">
            <v>0</v>
          </cell>
          <cell r="F42">
            <v>0</v>
          </cell>
        </row>
        <row r="43">
          <cell r="B43">
            <v>0.19536582</v>
          </cell>
          <cell r="C43">
            <v>46.059740499999997</v>
          </cell>
          <cell r="D43">
            <v>12.726042</v>
          </cell>
          <cell r="E43">
            <v>58.785782499999996</v>
          </cell>
          <cell r="F43">
            <v>58.981148319999996</v>
          </cell>
        </row>
        <row r="44">
          <cell r="B44">
            <v>8.7644160500000012</v>
          </cell>
          <cell r="C44">
            <v>3.6397680000000001</v>
          </cell>
          <cell r="D44">
            <v>26.092285</v>
          </cell>
          <cell r="E44">
            <v>29.732053000000001</v>
          </cell>
          <cell r="F44">
            <v>38.496469050000002</v>
          </cell>
        </row>
        <row r="45">
          <cell r="B45">
            <v>1.5774E-2</v>
          </cell>
          <cell r="C45">
            <v>1.5925499999999999</v>
          </cell>
          <cell r="D45">
            <v>0</v>
          </cell>
          <cell r="E45">
            <v>1.5925499999999999</v>
          </cell>
          <cell r="F45">
            <v>1.6083239999999999</v>
          </cell>
        </row>
        <row r="46">
          <cell r="B46">
            <v>21.156372179999998</v>
          </cell>
          <cell r="C46">
            <v>20.47959908</v>
          </cell>
          <cell r="D46">
            <v>5.9926360000000001</v>
          </cell>
          <cell r="E46">
            <v>26.472235080000001</v>
          </cell>
          <cell r="F46">
            <v>47.628607259999995</v>
          </cell>
        </row>
        <row r="47">
          <cell r="B47">
            <v>0</v>
          </cell>
          <cell r="C47">
            <v>0</v>
          </cell>
          <cell r="D47">
            <v>0</v>
          </cell>
          <cell r="E47">
            <v>0</v>
          </cell>
          <cell r="F47">
            <v>0</v>
          </cell>
        </row>
        <row r="48">
          <cell r="B48">
            <v>0</v>
          </cell>
          <cell r="C48">
            <v>0</v>
          </cell>
          <cell r="D48">
            <v>0</v>
          </cell>
          <cell r="E48">
            <v>0</v>
          </cell>
          <cell r="F48">
            <v>0</v>
          </cell>
        </row>
        <row r="49">
          <cell r="B49">
            <v>0</v>
          </cell>
          <cell r="C49">
            <v>20.4446029</v>
          </cell>
          <cell r="D49">
            <v>0.51740771000000008</v>
          </cell>
          <cell r="E49">
            <v>20.96201061</v>
          </cell>
          <cell r="F49">
            <v>20.96201061</v>
          </cell>
        </row>
        <row r="50">
          <cell r="B50">
            <v>0</v>
          </cell>
          <cell r="C50">
            <v>0</v>
          </cell>
          <cell r="D50">
            <v>0</v>
          </cell>
          <cell r="E50">
            <v>0</v>
          </cell>
          <cell r="F50">
            <v>0</v>
          </cell>
        </row>
        <row r="51">
          <cell r="B51">
            <v>0</v>
          </cell>
          <cell r="C51">
            <v>0</v>
          </cell>
          <cell r="D51">
            <v>0</v>
          </cell>
          <cell r="E51">
            <v>0</v>
          </cell>
          <cell r="F51">
            <v>0</v>
          </cell>
        </row>
        <row r="52">
          <cell r="B52">
            <v>0</v>
          </cell>
          <cell r="C52">
            <v>0</v>
          </cell>
          <cell r="D52">
            <v>0</v>
          </cell>
          <cell r="E52">
            <v>0</v>
          </cell>
          <cell r="F52">
            <v>0</v>
          </cell>
        </row>
        <row r="53">
          <cell r="B53">
            <v>4.4989000000000001E-2</v>
          </cell>
          <cell r="C53">
            <v>0</v>
          </cell>
          <cell r="D53">
            <v>0</v>
          </cell>
          <cell r="E53">
            <v>0</v>
          </cell>
          <cell r="F53">
            <v>4.4989000000000001E-2</v>
          </cell>
        </row>
        <row r="54">
          <cell r="B54">
            <v>0</v>
          </cell>
          <cell r="C54">
            <v>7.0033376799999996</v>
          </cell>
          <cell r="D54">
            <v>0</v>
          </cell>
          <cell r="E54">
            <v>7.0033376799999996</v>
          </cell>
          <cell r="F54">
            <v>7.0033376799999996</v>
          </cell>
        </row>
        <row r="55">
          <cell r="B55">
            <v>0</v>
          </cell>
          <cell r="C55">
            <v>0.17137107000000001</v>
          </cell>
          <cell r="D55">
            <v>0</v>
          </cell>
          <cell r="E55">
            <v>0.17137107000000001</v>
          </cell>
          <cell r="F55">
            <v>0.17137107000000001</v>
          </cell>
        </row>
        <row r="56">
          <cell r="B56">
            <v>0</v>
          </cell>
          <cell r="C56">
            <v>0</v>
          </cell>
          <cell r="D56">
            <v>0</v>
          </cell>
          <cell r="E56">
            <v>0</v>
          </cell>
          <cell r="F56">
            <v>0</v>
          </cell>
        </row>
        <row r="57">
          <cell r="B57">
            <v>0</v>
          </cell>
          <cell r="C57">
            <v>0</v>
          </cell>
          <cell r="D57">
            <v>0</v>
          </cell>
          <cell r="E57">
            <v>0</v>
          </cell>
          <cell r="F57">
            <v>0</v>
          </cell>
        </row>
        <row r="58">
          <cell r="B58">
            <v>8.4827E-2</v>
          </cell>
          <cell r="C58">
            <v>0</v>
          </cell>
          <cell r="D58">
            <v>2.4982500000000001E-2</v>
          </cell>
          <cell r="E58">
            <v>2.4982500000000001E-2</v>
          </cell>
          <cell r="F58">
            <v>0.1098095</v>
          </cell>
        </row>
        <row r="59">
          <cell r="B59">
            <v>0</v>
          </cell>
          <cell r="C59">
            <v>0</v>
          </cell>
          <cell r="D59">
            <v>0</v>
          </cell>
          <cell r="E59">
            <v>0</v>
          </cell>
          <cell r="F59">
            <v>0</v>
          </cell>
        </row>
        <row r="60">
          <cell r="B60">
            <v>0</v>
          </cell>
          <cell r="C60">
            <v>0</v>
          </cell>
          <cell r="D60">
            <v>0</v>
          </cell>
          <cell r="E60">
            <v>0</v>
          </cell>
          <cell r="F60">
            <v>0</v>
          </cell>
        </row>
        <row r="61">
          <cell r="B61">
            <v>45.415435090000003</v>
          </cell>
          <cell r="C61">
            <v>1.65631605</v>
          </cell>
          <cell r="D61">
            <v>0.20464025</v>
          </cell>
          <cell r="E61">
            <v>1.8609563</v>
          </cell>
          <cell r="F61">
            <v>47.276391390000001</v>
          </cell>
        </row>
        <row r="62">
          <cell r="B62">
            <v>0</v>
          </cell>
          <cell r="C62">
            <v>0</v>
          </cell>
          <cell r="D62">
            <v>0</v>
          </cell>
          <cell r="E62">
            <v>0</v>
          </cell>
          <cell r="F62">
            <v>0</v>
          </cell>
        </row>
        <row r="63">
          <cell r="B63">
            <v>0</v>
          </cell>
          <cell r="C63">
            <v>0</v>
          </cell>
          <cell r="D63">
            <v>0</v>
          </cell>
          <cell r="E63">
            <v>0</v>
          </cell>
          <cell r="F63">
            <v>0</v>
          </cell>
        </row>
        <row r="64">
          <cell r="B64">
            <v>0</v>
          </cell>
          <cell r="C64">
            <v>0</v>
          </cell>
          <cell r="D64">
            <v>0</v>
          </cell>
          <cell r="E64">
            <v>0</v>
          </cell>
          <cell r="F64">
            <v>0</v>
          </cell>
        </row>
        <row r="65">
          <cell r="B65">
            <v>0</v>
          </cell>
          <cell r="C65">
            <v>0</v>
          </cell>
          <cell r="D65">
            <v>0</v>
          </cell>
          <cell r="E65">
            <v>0</v>
          </cell>
          <cell r="F65">
            <v>0</v>
          </cell>
        </row>
        <row r="66">
          <cell r="B66">
            <v>0</v>
          </cell>
          <cell r="C66">
            <v>0.28077000000000002</v>
          </cell>
          <cell r="D66">
            <v>0.204731</v>
          </cell>
          <cell r="E66">
            <v>0.48550100000000002</v>
          </cell>
          <cell r="F66">
            <v>0.48550100000000002</v>
          </cell>
        </row>
        <row r="67">
          <cell r="B67">
            <v>0</v>
          </cell>
          <cell r="C67">
            <v>0</v>
          </cell>
          <cell r="D67">
            <v>0</v>
          </cell>
          <cell r="E67">
            <v>0</v>
          </cell>
          <cell r="F67">
            <v>0</v>
          </cell>
        </row>
        <row r="68">
          <cell r="B68">
            <v>0</v>
          </cell>
          <cell r="C68">
            <v>0</v>
          </cell>
          <cell r="D68">
            <v>0</v>
          </cell>
          <cell r="E68">
            <v>0</v>
          </cell>
          <cell r="F68">
            <v>0</v>
          </cell>
        </row>
        <row r="69">
          <cell r="B69">
            <v>0</v>
          </cell>
          <cell r="C69">
            <v>0</v>
          </cell>
          <cell r="D69">
            <v>0</v>
          </cell>
          <cell r="E69">
            <v>0</v>
          </cell>
          <cell r="F69">
            <v>0</v>
          </cell>
        </row>
        <row r="70">
          <cell r="B70">
            <v>0</v>
          </cell>
          <cell r="C70">
            <v>1.6406149999999999</v>
          </cell>
          <cell r="D70">
            <v>0</v>
          </cell>
          <cell r="E70">
            <v>1.6406149999999999</v>
          </cell>
          <cell r="F70">
            <v>1.6406149999999999</v>
          </cell>
        </row>
        <row r="71">
          <cell r="B71">
            <v>0.47160400000000002</v>
          </cell>
          <cell r="C71">
            <v>3.3682539999999999</v>
          </cell>
          <cell r="D71">
            <v>0</v>
          </cell>
          <cell r="E71">
            <v>3.3682539999999999</v>
          </cell>
          <cell r="F71">
            <v>3.839858</v>
          </cell>
        </row>
        <row r="72">
          <cell r="B72">
            <v>0</v>
          </cell>
          <cell r="C72">
            <v>0</v>
          </cell>
          <cell r="D72">
            <v>0</v>
          </cell>
          <cell r="E72">
            <v>0</v>
          </cell>
          <cell r="F72">
            <v>0</v>
          </cell>
        </row>
        <row r="73">
          <cell r="B73">
            <v>0</v>
          </cell>
          <cell r="C73">
            <v>0</v>
          </cell>
          <cell r="D73">
            <v>0</v>
          </cell>
          <cell r="E73">
            <v>0</v>
          </cell>
          <cell r="F73">
            <v>0</v>
          </cell>
        </row>
        <row r="74">
          <cell r="B74">
            <v>0</v>
          </cell>
          <cell r="C74">
            <v>0</v>
          </cell>
          <cell r="D74">
            <v>0</v>
          </cell>
          <cell r="E74">
            <v>0</v>
          </cell>
          <cell r="F74">
            <v>0</v>
          </cell>
        </row>
        <row r="75">
          <cell r="B75">
            <v>0</v>
          </cell>
          <cell r="C75">
            <v>0</v>
          </cell>
          <cell r="D75">
            <v>0</v>
          </cell>
          <cell r="E75">
            <v>0</v>
          </cell>
          <cell r="F75">
            <v>0</v>
          </cell>
        </row>
        <row r="76">
          <cell r="B76">
            <v>1.68602648</v>
          </cell>
          <cell r="C76">
            <v>5.4776948000000001</v>
          </cell>
          <cell r="D76">
            <v>0</v>
          </cell>
          <cell r="E76">
            <v>5.4776948000000001</v>
          </cell>
          <cell r="F76">
            <v>7.1637212799999999</v>
          </cell>
        </row>
        <row r="77">
          <cell r="B77">
            <v>73.210002860000003</v>
          </cell>
          <cell r="C77">
            <v>39.361047729999996</v>
          </cell>
          <cell r="D77">
            <v>27.257134239999999</v>
          </cell>
          <cell r="E77">
            <v>66.618181969999995</v>
          </cell>
          <cell r="F77">
            <v>139.82818483</v>
          </cell>
        </row>
        <row r="78">
          <cell r="B78">
            <v>0</v>
          </cell>
          <cell r="C78">
            <v>0</v>
          </cell>
          <cell r="D78">
            <v>0</v>
          </cell>
          <cell r="E78">
            <v>0</v>
          </cell>
          <cell r="F78">
            <v>0</v>
          </cell>
        </row>
        <row r="79">
          <cell r="B79">
            <v>0</v>
          </cell>
          <cell r="C79">
            <v>0</v>
          </cell>
          <cell r="D79">
            <v>0</v>
          </cell>
          <cell r="E79">
            <v>0</v>
          </cell>
          <cell r="F79">
            <v>0</v>
          </cell>
        </row>
        <row r="80">
          <cell r="B80">
            <v>0</v>
          </cell>
          <cell r="C80">
            <v>0</v>
          </cell>
          <cell r="D80">
            <v>0</v>
          </cell>
          <cell r="E80">
            <v>0</v>
          </cell>
          <cell r="F80">
            <v>0</v>
          </cell>
        </row>
        <row r="81">
          <cell r="B81">
            <v>0</v>
          </cell>
          <cell r="C81">
            <v>0</v>
          </cell>
          <cell r="D81">
            <v>0</v>
          </cell>
          <cell r="E81">
            <v>0</v>
          </cell>
          <cell r="F81">
            <v>0</v>
          </cell>
        </row>
        <row r="82">
          <cell r="B82">
            <v>0</v>
          </cell>
          <cell r="C82">
            <v>0</v>
          </cell>
          <cell r="D82">
            <v>0</v>
          </cell>
          <cell r="E82">
            <v>0</v>
          </cell>
          <cell r="F82">
            <v>0</v>
          </cell>
        </row>
        <row r="83">
          <cell r="B83">
            <v>0</v>
          </cell>
          <cell r="C83">
            <v>0</v>
          </cell>
          <cell r="D83">
            <v>0</v>
          </cell>
          <cell r="E83">
            <v>0</v>
          </cell>
          <cell r="F83">
            <v>0</v>
          </cell>
        </row>
        <row r="84">
          <cell r="B84">
            <v>11.693390170000001</v>
          </cell>
          <cell r="C84">
            <v>20.386304719999998</v>
          </cell>
          <cell r="D84">
            <v>123.55480643999999</v>
          </cell>
          <cell r="E84">
            <v>143.94111115999999</v>
          </cell>
          <cell r="F84">
            <v>155.63450132999998</v>
          </cell>
        </row>
        <row r="85">
          <cell r="B85">
            <v>0</v>
          </cell>
          <cell r="C85">
            <v>0.2525</v>
          </cell>
          <cell r="D85">
            <v>0</v>
          </cell>
          <cell r="E85">
            <v>0.2525</v>
          </cell>
          <cell r="F85">
            <v>0.2525</v>
          </cell>
        </row>
        <row r="86">
          <cell r="B86">
            <v>0</v>
          </cell>
          <cell r="C86">
            <v>0</v>
          </cell>
          <cell r="D86">
            <v>0</v>
          </cell>
          <cell r="E86">
            <v>0</v>
          </cell>
          <cell r="F86">
            <v>0</v>
          </cell>
        </row>
        <row r="87">
          <cell r="B87">
            <v>8.0756321399999997</v>
          </cell>
          <cell r="C87">
            <v>24.162322</v>
          </cell>
          <cell r="D87">
            <v>0</v>
          </cell>
          <cell r="E87">
            <v>24.162322</v>
          </cell>
          <cell r="F87">
            <v>32.237954139999999</v>
          </cell>
        </row>
        <row r="88">
          <cell r="B88">
            <v>0</v>
          </cell>
          <cell r="C88">
            <v>0</v>
          </cell>
          <cell r="D88">
            <v>0</v>
          </cell>
          <cell r="E88">
            <v>0</v>
          </cell>
          <cell r="F88">
            <v>0</v>
          </cell>
        </row>
        <row r="89">
          <cell r="B89">
            <v>0</v>
          </cell>
          <cell r="C89">
            <v>0</v>
          </cell>
          <cell r="D89">
            <v>0</v>
          </cell>
          <cell r="E89">
            <v>0</v>
          </cell>
          <cell r="F89">
            <v>0</v>
          </cell>
        </row>
        <row r="90">
          <cell r="B90">
            <v>0</v>
          </cell>
          <cell r="C90">
            <v>0</v>
          </cell>
          <cell r="D90">
            <v>0</v>
          </cell>
          <cell r="E90">
            <v>0</v>
          </cell>
          <cell r="F90">
            <v>0</v>
          </cell>
        </row>
        <row r="91">
          <cell r="B91">
            <v>0</v>
          </cell>
          <cell r="C91">
            <v>0</v>
          </cell>
          <cell r="D91">
            <v>0</v>
          </cell>
          <cell r="E91">
            <v>0</v>
          </cell>
          <cell r="F91">
            <v>0</v>
          </cell>
        </row>
        <row r="92">
          <cell r="B92">
            <v>0</v>
          </cell>
          <cell r="C92">
            <v>10.5620069</v>
          </cell>
          <cell r="D92">
            <v>0.70849799999999996</v>
          </cell>
          <cell r="E92">
            <v>11.270504900000001</v>
          </cell>
          <cell r="F92">
            <v>11.270504900000001</v>
          </cell>
        </row>
        <row r="93">
          <cell r="B93">
            <v>27.785810999999999</v>
          </cell>
          <cell r="C93">
            <v>9.8816850000000012E-2</v>
          </cell>
          <cell r="D93">
            <v>4.7956719999999997</v>
          </cell>
          <cell r="E93">
            <v>4.8944888500000001</v>
          </cell>
          <cell r="F93">
            <v>32.680299849999997</v>
          </cell>
        </row>
        <row r="94">
          <cell r="B94">
            <v>0</v>
          </cell>
          <cell r="C94">
            <v>0</v>
          </cell>
          <cell r="D94">
            <v>0</v>
          </cell>
          <cell r="E94">
            <v>0</v>
          </cell>
          <cell r="F94">
            <v>0</v>
          </cell>
        </row>
        <row r="95">
          <cell r="B95">
            <v>0</v>
          </cell>
          <cell r="C95">
            <v>0</v>
          </cell>
          <cell r="D95">
            <v>0</v>
          </cell>
          <cell r="E95">
            <v>0</v>
          </cell>
          <cell r="F95">
            <v>0</v>
          </cell>
        </row>
        <row r="96">
          <cell r="B96">
            <v>0</v>
          </cell>
          <cell r="C96">
            <v>0</v>
          </cell>
          <cell r="D96">
            <v>0</v>
          </cell>
          <cell r="E96">
            <v>0</v>
          </cell>
          <cell r="F96">
            <v>0</v>
          </cell>
        </row>
        <row r="97">
          <cell r="B97">
            <v>0</v>
          </cell>
          <cell r="C97">
            <v>0</v>
          </cell>
          <cell r="D97">
            <v>0</v>
          </cell>
          <cell r="E97">
            <v>0</v>
          </cell>
          <cell r="F97">
            <v>0</v>
          </cell>
        </row>
        <row r="98">
          <cell r="B98">
            <v>0</v>
          </cell>
          <cell r="C98">
            <v>0</v>
          </cell>
          <cell r="D98">
            <v>0</v>
          </cell>
          <cell r="E98">
            <v>0</v>
          </cell>
          <cell r="F98">
            <v>0</v>
          </cell>
        </row>
        <row r="99">
          <cell r="B99">
            <v>0</v>
          </cell>
          <cell r="C99">
            <v>3.797698</v>
          </cell>
          <cell r="D99">
            <v>0</v>
          </cell>
          <cell r="E99">
            <v>3.797698</v>
          </cell>
          <cell r="F99">
            <v>3.797698</v>
          </cell>
        </row>
        <row r="100">
          <cell r="B100">
            <v>0</v>
          </cell>
          <cell r="C100">
            <v>4.1852799999999996E-3</v>
          </cell>
          <cell r="D100">
            <v>0</v>
          </cell>
          <cell r="E100">
            <v>4.1852799999999996E-3</v>
          </cell>
          <cell r="F100">
            <v>4.1852799999999996E-3</v>
          </cell>
        </row>
        <row r="101">
          <cell r="B101">
            <v>3.1757525899999997</v>
          </cell>
          <cell r="C101">
            <v>4.9473385999999993</v>
          </cell>
          <cell r="D101">
            <v>7.2467709999999999</v>
          </cell>
          <cell r="E101">
            <v>12.194109599999999</v>
          </cell>
          <cell r="F101">
            <v>15.369862189999999</v>
          </cell>
        </row>
        <row r="102">
          <cell r="B102">
            <v>0.82029837999999999</v>
          </cell>
          <cell r="C102">
            <v>0.99413810000000002</v>
          </cell>
          <cell r="D102">
            <v>34.429949000000001</v>
          </cell>
          <cell r="E102">
            <v>35.424087100000001</v>
          </cell>
          <cell r="F102">
            <v>36.244385479999998</v>
          </cell>
        </row>
        <row r="103">
          <cell r="B103">
            <v>0</v>
          </cell>
          <cell r="C103">
            <v>0</v>
          </cell>
          <cell r="D103">
            <v>0</v>
          </cell>
          <cell r="E103">
            <v>0</v>
          </cell>
          <cell r="F103">
            <v>0</v>
          </cell>
        </row>
        <row r="104">
          <cell r="B104">
            <v>0</v>
          </cell>
          <cell r="C104">
            <v>0</v>
          </cell>
          <cell r="D104">
            <v>0</v>
          </cell>
          <cell r="E104">
            <v>0</v>
          </cell>
          <cell r="F104">
            <v>0</v>
          </cell>
        </row>
        <row r="105">
          <cell r="B105">
            <v>747.4909564400001</v>
          </cell>
          <cell r="C105">
            <v>285.83614706000003</v>
          </cell>
          <cell r="D105">
            <v>195.11405794999999</v>
          </cell>
          <cell r="E105">
            <v>480.95020500999999</v>
          </cell>
          <cell r="F105">
            <v>1228.4411614500002</v>
          </cell>
        </row>
        <row r="106">
          <cell r="B106">
            <v>5.2389390000000002</v>
          </cell>
          <cell r="C106">
            <v>0</v>
          </cell>
          <cell r="D106">
            <v>3.61287E-2</v>
          </cell>
          <cell r="E106">
            <v>3.61287E-2</v>
          </cell>
          <cell r="F106">
            <v>5.2750677000000001</v>
          </cell>
        </row>
        <row r="107">
          <cell r="B107">
            <v>0.88913941000000007</v>
          </cell>
          <cell r="C107">
            <v>0.25445139999999999</v>
          </cell>
          <cell r="D107">
            <v>0.41592059999999997</v>
          </cell>
          <cell r="E107">
            <v>0.67037199999999997</v>
          </cell>
          <cell r="F107">
            <v>1.55951141</v>
          </cell>
        </row>
        <row r="108">
          <cell r="B108">
            <v>3.5252319900000004</v>
          </cell>
          <cell r="C108">
            <v>11.23640531</v>
          </cell>
          <cell r="D108">
            <v>0</v>
          </cell>
          <cell r="E108">
            <v>11.23640531</v>
          </cell>
          <cell r="F108">
            <v>14.7616373</v>
          </cell>
        </row>
        <row r="109">
          <cell r="B109">
            <v>0</v>
          </cell>
          <cell r="C109">
            <v>9.3350460000000002</v>
          </cell>
          <cell r="D109">
            <v>1.658002</v>
          </cell>
          <cell r="E109">
            <v>10.993048</v>
          </cell>
          <cell r="F109">
            <v>10.993048</v>
          </cell>
        </row>
        <row r="110">
          <cell r="B110">
            <v>7.4420686900000002</v>
          </cell>
          <cell r="C110">
            <v>42.281391590000005</v>
          </cell>
          <cell r="D110">
            <v>86.218665770000001</v>
          </cell>
          <cell r="E110">
            <v>128.50005736</v>
          </cell>
          <cell r="F110">
            <v>135.94212605000001</v>
          </cell>
        </row>
        <row r="111">
          <cell r="B111">
            <v>2.4149415599999999</v>
          </cell>
          <cell r="C111">
            <v>4.9760749999999998</v>
          </cell>
          <cell r="D111">
            <v>0.23595517000000002</v>
          </cell>
          <cell r="E111">
            <v>5.2120301700000002</v>
          </cell>
          <cell r="F111">
            <v>7.6269717300000002</v>
          </cell>
        </row>
        <row r="112">
          <cell r="B112">
            <v>0</v>
          </cell>
          <cell r="C112">
            <v>0</v>
          </cell>
          <cell r="D112">
            <v>0</v>
          </cell>
          <cell r="E112">
            <v>0</v>
          </cell>
          <cell r="F112">
            <v>0</v>
          </cell>
        </row>
        <row r="113">
          <cell r="B113">
            <v>2.4365000000000001E-2</v>
          </cell>
          <cell r="C113">
            <v>0.23907999999999999</v>
          </cell>
          <cell r="D113">
            <v>0</v>
          </cell>
          <cell r="E113">
            <v>0.23907999999999999</v>
          </cell>
          <cell r="F113">
            <v>0.26344499999999998</v>
          </cell>
        </row>
        <row r="114">
          <cell r="B114">
            <v>0</v>
          </cell>
          <cell r="C114">
            <v>0.22045799999999999</v>
          </cell>
          <cell r="D114">
            <v>0</v>
          </cell>
          <cell r="E114">
            <v>0.22045799999999999</v>
          </cell>
          <cell r="F114">
            <v>0.22045799999999999</v>
          </cell>
        </row>
        <row r="115">
          <cell r="B115">
            <v>0</v>
          </cell>
          <cell r="C115">
            <v>0</v>
          </cell>
          <cell r="D115">
            <v>0</v>
          </cell>
          <cell r="E115">
            <v>0</v>
          </cell>
          <cell r="F115">
            <v>0</v>
          </cell>
        </row>
        <row r="116">
          <cell r="B116">
            <v>0</v>
          </cell>
          <cell r="C116">
            <v>0</v>
          </cell>
          <cell r="D116">
            <v>0</v>
          </cell>
          <cell r="E116">
            <v>0</v>
          </cell>
          <cell r="F116">
            <v>0</v>
          </cell>
        </row>
        <row r="117">
          <cell r="B117">
            <v>9.3554996300000006</v>
          </cell>
          <cell r="C117">
            <v>0.85562400000000005</v>
          </cell>
          <cell r="D117">
            <v>145.32988</v>
          </cell>
          <cell r="E117">
            <v>146.18550400000001</v>
          </cell>
          <cell r="F117">
            <v>155.54100363000001</v>
          </cell>
        </row>
        <row r="118">
          <cell r="B118">
            <v>0</v>
          </cell>
          <cell r="C118">
            <v>0</v>
          </cell>
          <cell r="D118">
            <v>0</v>
          </cell>
          <cell r="E118">
            <v>0</v>
          </cell>
          <cell r="F118">
            <v>0</v>
          </cell>
        </row>
        <row r="119">
          <cell r="B119">
            <v>0</v>
          </cell>
          <cell r="C119">
            <v>0.7544592</v>
          </cell>
          <cell r="D119">
            <v>0.30548550000000002</v>
          </cell>
          <cell r="E119">
            <v>1.0599447</v>
          </cell>
          <cell r="F119">
            <v>1.0599447</v>
          </cell>
        </row>
        <row r="120">
          <cell r="B120">
            <v>0</v>
          </cell>
          <cell r="C120">
            <v>0</v>
          </cell>
          <cell r="D120">
            <v>0</v>
          </cell>
          <cell r="E120">
            <v>0</v>
          </cell>
          <cell r="F120">
            <v>0</v>
          </cell>
        </row>
        <row r="121">
          <cell r="B121">
            <v>0</v>
          </cell>
          <cell r="C121">
            <v>0</v>
          </cell>
          <cell r="D121">
            <v>0</v>
          </cell>
          <cell r="E121">
            <v>0</v>
          </cell>
          <cell r="F121">
            <v>0</v>
          </cell>
        </row>
        <row r="122">
          <cell r="B122">
            <v>4.3220000000000001E-2</v>
          </cell>
          <cell r="C122">
            <v>0</v>
          </cell>
          <cell r="D122">
            <v>0</v>
          </cell>
          <cell r="E122">
            <v>0</v>
          </cell>
          <cell r="F122">
            <v>4.3220000000000001E-2</v>
          </cell>
        </row>
        <row r="123">
          <cell r="B123">
            <v>0</v>
          </cell>
          <cell r="C123">
            <v>0</v>
          </cell>
          <cell r="D123">
            <v>0</v>
          </cell>
          <cell r="E123">
            <v>0</v>
          </cell>
          <cell r="F123">
            <v>0</v>
          </cell>
        </row>
        <row r="124">
          <cell r="B124">
            <v>0</v>
          </cell>
          <cell r="C124">
            <v>0</v>
          </cell>
          <cell r="D124">
            <v>0</v>
          </cell>
          <cell r="E124">
            <v>0</v>
          </cell>
          <cell r="F124">
            <v>0</v>
          </cell>
        </row>
        <row r="125">
          <cell r="B125">
            <v>0</v>
          </cell>
          <cell r="C125">
            <v>0</v>
          </cell>
          <cell r="D125">
            <v>0.15446360000000001</v>
          </cell>
          <cell r="E125">
            <v>0.15446360000000001</v>
          </cell>
          <cell r="F125">
            <v>0.15446360000000001</v>
          </cell>
        </row>
        <row r="126">
          <cell r="B126">
            <v>0</v>
          </cell>
          <cell r="C126">
            <v>0</v>
          </cell>
          <cell r="D126">
            <v>0</v>
          </cell>
          <cell r="E126">
            <v>0</v>
          </cell>
          <cell r="F126">
            <v>0</v>
          </cell>
        </row>
        <row r="127">
          <cell r="B127">
            <v>0.76418399999999997</v>
          </cell>
          <cell r="C127">
            <v>0</v>
          </cell>
          <cell r="D127">
            <v>0</v>
          </cell>
          <cell r="E127">
            <v>0</v>
          </cell>
          <cell r="F127">
            <v>0.76418399999999997</v>
          </cell>
        </row>
        <row r="128">
          <cell r="B128">
            <v>0</v>
          </cell>
          <cell r="C128">
            <v>0</v>
          </cell>
          <cell r="D128">
            <v>0</v>
          </cell>
          <cell r="E128">
            <v>0</v>
          </cell>
          <cell r="F128">
            <v>0</v>
          </cell>
        </row>
        <row r="129">
          <cell r="B129">
            <v>558.456816</v>
          </cell>
          <cell r="C129">
            <v>128.7059533</v>
          </cell>
          <cell r="D129">
            <v>34.654365320000004</v>
          </cell>
          <cell r="E129">
            <v>163.36031862000002</v>
          </cell>
          <cell r="F129">
            <v>721.81713462000005</v>
          </cell>
        </row>
        <row r="130">
          <cell r="B130">
            <v>0</v>
          </cell>
          <cell r="C130">
            <v>0</v>
          </cell>
          <cell r="D130">
            <v>0</v>
          </cell>
          <cell r="E130">
            <v>0</v>
          </cell>
          <cell r="F130">
            <v>0</v>
          </cell>
        </row>
        <row r="131">
          <cell r="B131">
            <v>0</v>
          </cell>
          <cell r="C131">
            <v>0</v>
          </cell>
          <cell r="D131">
            <v>0</v>
          </cell>
          <cell r="E131">
            <v>0</v>
          </cell>
          <cell r="F131">
            <v>0</v>
          </cell>
        </row>
        <row r="132">
          <cell r="B132">
            <v>9.6546000000000007E-2</v>
          </cell>
          <cell r="C132">
            <v>0</v>
          </cell>
          <cell r="D132">
            <v>6.851178</v>
          </cell>
          <cell r="E132">
            <v>6.851178</v>
          </cell>
          <cell r="F132">
            <v>6.947724</v>
          </cell>
        </row>
        <row r="133">
          <cell r="B133">
            <v>0</v>
          </cell>
          <cell r="C133">
            <v>0</v>
          </cell>
          <cell r="D133">
            <v>0</v>
          </cell>
          <cell r="E133">
            <v>0</v>
          </cell>
          <cell r="F133">
            <v>0</v>
          </cell>
        </row>
        <row r="134">
          <cell r="B134">
            <v>0</v>
          </cell>
          <cell r="C134">
            <v>0</v>
          </cell>
          <cell r="D134">
            <v>0</v>
          </cell>
          <cell r="E134">
            <v>0</v>
          </cell>
          <cell r="F134">
            <v>0</v>
          </cell>
        </row>
        <row r="135">
          <cell r="B135">
            <v>29.581883000000001</v>
          </cell>
          <cell r="C135">
            <v>1.0338620000000001</v>
          </cell>
          <cell r="D135">
            <v>0</v>
          </cell>
          <cell r="E135">
            <v>1.0338620000000001</v>
          </cell>
          <cell r="F135">
            <v>30.615745</v>
          </cell>
        </row>
        <row r="136">
          <cell r="B136">
            <v>0.115337</v>
          </cell>
          <cell r="C136">
            <v>0</v>
          </cell>
          <cell r="D136">
            <v>0.34534845000000003</v>
          </cell>
          <cell r="E136">
            <v>0.34534845000000003</v>
          </cell>
          <cell r="F136">
            <v>0.46068545000000005</v>
          </cell>
        </row>
        <row r="137">
          <cell r="B137">
            <v>0</v>
          </cell>
          <cell r="C137">
            <v>0</v>
          </cell>
          <cell r="D137">
            <v>0</v>
          </cell>
          <cell r="E137">
            <v>0</v>
          </cell>
          <cell r="F137">
            <v>0</v>
          </cell>
        </row>
        <row r="138">
          <cell r="B138">
            <v>0</v>
          </cell>
          <cell r="C138">
            <v>0</v>
          </cell>
          <cell r="D138">
            <v>0</v>
          </cell>
          <cell r="E138">
            <v>0</v>
          </cell>
          <cell r="F138">
            <v>0</v>
          </cell>
        </row>
        <row r="139">
          <cell r="B139">
            <v>1.0120830000000001</v>
          </cell>
          <cell r="C139">
            <v>3.1606730000000001</v>
          </cell>
          <cell r="D139">
            <v>0.25474999999999998</v>
          </cell>
          <cell r="E139">
            <v>3.4154230000000001</v>
          </cell>
          <cell r="F139">
            <v>4.4275059999999993</v>
          </cell>
        </row>
        <row r="140">
          <cell r="B140">
            <v>0</v>
          </cell>
          <cell r="C140">
            <v>0</v>
          </cell>
          <cell r="D140">
            <v>0</v>
          </cell>
          <cell r="E140">
            <v>0</v>
          </cell>
          <cell r="F140">
            <v>0</v>
          </cell>
        </row>
        <row r="141">
          <cell r="B141">
            <v>0.5726966</v>
          </cell>
          <cell r="C141">
            <v>38.662389929999996</v>
          </cell>
          <cell r="D141">
            <v>16.62585451</v>
          </cell>
          <cell r="E141">
            <v>55.28824444</v>
          </cell>
          <cell r="F141">
            <v>55.86094104</v>
          </cell>
        </row>
        <row r="142">
          <cell r="B142">
            <v>0</v>
          </cell>
          <cell r="C142">
            <v>0</v>
          </cell>
          <cell r="D142">
            <v>0</v>
          </cell>
          <cell r="E142">
            <v>0</v>
          </cell>
          <cell r="F142">
            <v>0</v>
          </cell>
        </row>
        <row r="143">
          <cell r="B143">
            <v>0</v>
          </cell>
          <cell r="C143">
            <v>0</v>
          </cell>
          <cell r="D143">
            <v>0</v>
          </cell>
          <cell r="E143">
            <v>0</v>
          </cell>
          <cell r="F143">
            <v>0</v>
          </cell>
        </row>
        <row r="144">
          <cell r="B144">
            <v>0</v>
          </cell>
          <cell r="C144">
            <v>0</v>
          </cell>
          <cell r="D144">
            <v>0</v>
          </cell>
          <cell r="E144">
            <v>0</v>
          </cell>
          <cell r="F144">
            <v>0</v>
          </cell>
        </row>
        <row r="145">
          <cell r="B145">
            <v>0</v>
          </cell>
          <cell r="C145">
            <v>0</v>
          </cell>
          <cell r="D145">
            <v>0</v>
          </cell>
          <cell r="E145">
            <v>0</v>
          </cell>
          <cell r="F145">
            <v>0</v>
          </cell>
        </row>
        <row r="146">
          <cell r="B146">
            <v>0</v>
          </cell>
          <cell r="C146">
            <v>0</v>
          </cell>
          <cell r="D146">
            <v>0</v>
          </cell>
          <cell r="E146">
            <v>0</v>
          </cell>
          <cell r="F146">
            <v>0</v>
          </cell>
        </row>
        <row r="147">
          <cell r="B147">
            <v>0</v>
          </cell>
          <cell r="C147">
            <v>0</v>
          </cell>
          <cell r="D147">
            <v>0</v>
          </cell>
          <cell r="E147">
            <v>0</v>
          </cell>
          <cell r="F147">
            <v>0</v>
          </cell>
        </row>
        <row r="148">
          <cell r="B148">
            <v>0</v>
          </cell>
          <cell r="C148">
            <v>0.21620720000000002</v>
          </cell>
          <cell r="D148">
            <v>0</v>
          </cell>
          <cell r="E148">
            <v>0.21620720000000002</v>
          </cell>
          <cell r="F148">
            <v>0.21620720000000002</v>
          </cell>
        </row>
        <row r="149">
          <cell r="B149">
            <v>0</v>
          </cell>
          <cell r="C149">
            <v>0</v>
          </cell>
          <cell r="D149">
            <v>0</v>
          </cell>
          <cell r="E149">
            <v>0</v>
          </cell>
          <cell r="F149">
            <v>0</v>
          </cell>
        </row>
        <row r="150">
          <cell r="B150">
            <v>0</v>
          </cell>
          <cell r="C150">
            <v>0</v>
          </cell>
          <cell r="D150">
            <v>0</v>
          </cell>
          <cell r="E150">
            <v>0</v>
          </cell>
          <cell r="F150">
            <v>0</v>
          </cell>
        </row>
        <row r="151">
          <cell r="B151">
            <v>0</v>
          </cell>
          <cell r="C151">
            <v>0</v>
          </cell>
          <cell r="D151">
            <v>0</v>
          </cell>
          <cell r="E151">
            <v>0</v>
          </cell>
          <cell r="F151">
            <v>0</v>
          </cell>
        </row>
        <row r="152">
          <cell r="B152">
            <v>0</v>
          </cell>
          <cell r="C152">
            <v>0</v>
          </cell>
          <cell r="D152">
            <v>0</v>
          </cell>
          <cell r="E152">
            <v>0</v>
          </cell>
          <cell r="F152">
            <v>0</v>
          </cell>
        </row>
        <row r="153">
          <cell r="B153">
            <v>0</v>
          </cell>
          <cell r="C153">
            <v>0</v>
          </cell>
          <cell r="D153">
            <v>0</v>
          </cell>
          <cell r="E153">
            <v>0</v>
          </cell>
          <cell r="F153">
            <v>0</v>
          </cell>
        </row>
        <row r="154">
          <cell r="B154">
            <v>7.4593184900000002</v>
          </cell>
          <cell r="C154">
            <v>50.534835080000001</v>
          </cell>
          <cell r="D154">
            <v>41.377922049999995</v>
          </cell>
          <cell r="E154">
            <v>91.912757129999989</v>
          </cell>
          <cell r="F154">
            <v>99.372075620000004</v>
          </cell>
        </row>
        <row r="155">
          <cell r="B155">
            <v>0</v>
          </cell>
          <cell r="C155">
            <v>0</v>
          </cell>
          <cell r="D155">
            <v>0</v>
          </cell>
          <cell r="E155">
            <v>0</v>
          </cell>
          <cell r="F155">
            <v>0</v>
          </cell>
        </row>
        <row r="156">
          <cell r="B156">
            <v>0.58199999999999996</v>
          </cell>
          <cell r="C156">
            <v>75.105562000000006</v>
          </cell>
          <cell r="D156">
            <v>0</v>
          </cell>
          <cell r="E156">
            <v>75.105562000000006</v>
          </cell>
          <cell r="F156">
            <v>75.687562</v>
          </cell>
        </row>
        <row r="157">
          <cell r="B157">
            <v>0</v>
          </cell>
          <cell r="C157">
            <v>0</v>
          </cell>
          <cell r="D157">
            <v>0</v>
          </cell>
          <cell r="E157">
            <v>0</v>
          </cell>
          <cell r="F157">
            <v>0</v>
          </cell>
        </row>
        <row r="158">
          <cell r="B158">
            <v>0</v>
          </cell>
          <cell r="C158">
            <v>0</v>
          </cell>
          <cell r="D158">
            <v>0</v>
          </cell>
          <cell r="E158">
            <v>0</v>
          </cell>
          <cell r="F158">
            <v>0</v>
          </cell>
        </row>
        <row r="159">
          <cell r="B159">
            <v>0</v>
          </cell>
          <cell r="C159">
            <v>0.22681365000000001</v>
          </cell>
          <cell r="D159">
            <v>0</v>
          </cell>
          <cell r="E159">
            <v>0.22681365000000001</v>
          </cell>
          <cell r="F159">
            <v>0.22681365000000001</v>
          </cell>
        </row>
        <row r="160">
          <cell r="B160">
            <v>0</v>
          </cell>
          <cell r="C160">
            <v>0</v>
          </cell>
          <cell r="D160">
            <v>0</v>
          </cell>
          <cell r="E160">
            <v>0</v>
          </cell>
          <cell r="F160">
            <v>0</v>
          </cell>
        </row>
        <row r="161">
          <cell r="B161">
            <v>0</v>
          </cell>
          <cell r="C161">
            <v>0</v>
          </cell>
          <cell r="D161">
            <v>0</v>
          </cell>
          <cell r="E161">
            <v>0</v>
          </cell>
          <cell r="F161">
            <v>0</v>
          </cell>
        </row>
        <row r="162">
          <cell r="B162">
            <v>0</v>
          </cell>
          <cell r="C162">
            <v>0</v>
          </cell>
          <cell r="D162">
            <v>0</v>
          </cell>
          <cell r="E162">
            <v>0</v>
          </cell>
          <cell r="F162">
            <v>0</v>
          </cell>
        </row>
        <row r="163">
          <cell r="B163">
            <v>0.68895731999999998</v>
          </cell>
          <cell r="C163">
            <v>6.8924610199999998</v>
          </cell>
          <cell r="D163">
            <v>0.10001699999999999</v>
          </cell>
          <cell r="E163">
            <v>6.9924780200000001</v>
          </cell>
          <cell r="F163">
            <v>7.6814353400000002</v>
          </cell>
        </row>
        <row r="164">
          <cell r="B164">
            <v>0</v>
          </cell>
          <cell r="C164">
            <v>0</v>
          </cell>
          <cell r="D164">
            <v>0</v>
          </cell>
          <cell r="E164">
            <v>0</v>
          </cell>
          <cell r="F164">
            <v>0</v>
          </cell>
        </row>
        <row r="165">
          <cell r="B165">
            <v>0</v>
          </cell>
          <cell r="C165">
            <v>0</v>
          </cell>
          <cell r="D165">
            <v>0</v>
          </cell>
          <cell r="E165">
            <v>0</v>
          </cell>
          <cell r="F165">
            <v>0</v>
          </cell>
        </row>
        <row r="166">
          <cell r="B166">
            <v>0</v>
          </cell>
          <cell r="C166">
            <v>0</v>
          </cell>
          <cell r="D166">
            <v>0</v>
          </cell>
          <cell r="E166">
            <v>0</v>
          </cell>
          <cell r="F166">
            <v>0</v>
          </cell>
        </row>
        <row r="167">
          <cell r="B167">
            <v>7.522E-3</v>
          </cell>
          <cell r="C167">
            <v>11.14052148</v>
          </cell>
          <cell r="D167">
            <v>0.18750510000000001</v>
          </cell>
          <cell r="E167">
            <v>11.32802658</v>
          </cell>
          <cell r="F167">
            <v>11.335548579999999</v>
          </cell>
        </row>
        <row r="168">
          <cell r="B168">
            <v>0</v>
          </cell>
          <cell r="C168">
            <v>0</v>
          </cell>
          <cell r="D168">
            <v>0</v>
          </cell>
          <cell r="E168">
            <v>0</v>
          </cell>
          <cell r="F168">
            <v>0</v>
          </cell>
        </row>
        <row r="169">
          <cell r="B169">
            <v>0</v>
          </cell>
          <cell r="C169">
            <v>0</v>
          </cell>
          <cell r="D169">
            <v>0</v>
          </cell>
          <cell r="E169">
            <v>0</v>
          </cell>
          <cell r="F169">
            <v>0</v>
          </cell>
        </row>
        <row r="170">
          <cell r="B170">
            <v>8.6393999999999999E-2</v>
          </cell>
          <cell r="C170">
            <v>6.38721037</v>
          </cell>
          <cell r="D170">
            <v>0.47583944</v>
          </cell>
          <cell r="E170">
            <v>6.8630498099999997</v>
          </cell>
          <cell r="F170">
            <v>6.94944381</v>
          </cell>
        </row>
        <row r="171">
          <cell r="B171">
            <v>0</v>
          </cell>
          <cell r="C171">
            <v>3.29860036</v>
          </cell>
          <cell r="D171">
            <v>2.3475000000000001</v>
          </cell>
          <cell r="E171">
            <v>5.6461003600000002</v>
          </cell>
          <cell r="F171">
            <v>5.6461003600000002</v>
          </cell>
        </row>
        <row r="172">
          <cell r="B172">
            <v>0</v>
          </cell>
          <cell r="C172">
            <v>0</v>
          </cell>
          <cell r="D172">
            <v>0</v>
          </cell>
          <cell r="E172">
            <v>0</v>
          </cell>
          <cell r="F172">
            <v>0</v>
          </cell>
        </row>
        <row r="173">
          <cell r="B173">
            <v>0.1868455</v>
          </cell>
          <cell r="C173">
            <v>0.15237096</v>
          </cell>
          <cell r="D173">
            <v>0</v>
          </cell>
          <cell r="E173">
            <v>0.15237096</v>
          </cell>
          <cell r="F173">
            <v>0.33921646</v>
          </cell>
        </row>
        <row r="174">
          <cell r="B174">
            <v>0.21962883</v>
          </cell>
          <cell r="C174">
            <v>0.36687399999999998</v>
          </cell>
          <cell r="D174">
            <v>2.6018889999999999E-2</v>
          </cell>
          <cell r="E174">
            <v>0.39289288999999999</v>
          </cell>
          <cell r="F174">
            <v>0.61252171999999994</v>
          </cell>
        </row>
        <row r="175">
          <cell r="B175">
            <v>0.515127</v>
          </cell>
          <cell r="C175">
            <v>1.92E-3</v>
          </cell>
          <cell r="D175">
            <v>2.5496000000000001E-2</v>
          </cell>
          <cell r="E175">
            <v>2.7416000000000003E-2</v>
          </cell>
          <cell r="F175">
            <v>0.542543</v>
          </cell>
        </row>
        <row r="176">
          <cell r="B176">
            <v>0</v>
          </cell>
          <cell r="C176">
            <v>4.1315107599999994</v>
          </cell>
          <cell r="D176">
            <v>0</v>
          </cell>
          <cell r="E176">
            <v>4.1315107599999994</v>
          </cell>
          <cell r="F176">
            <v>4.1315107599999994</v>
          </cell>
        </row>
        <row r="177">
          <cell r="B177">
            <v>0</v>
          </cell>
          <cell r="C177">
            <v>0</v>
          </cell>
          <cell r="D177">
            <v>0</v>
          </cell>
          <cell r="E177">
            <v>0</v>
          </cell>
          <cell r="F177">
            <v>0</v>
          </cell>
        </row>
        <row r="178">
          <cell r="B178">
            <v>0</v>
          </cell>
          <cell r="C178">
            <v>1.2291488400000001</v>
          </cell>
          <cell r="D178">
            <v>0</v>
          </cell>
          <cell r="E178">
            <v>1.2291488400000001</v>
          </cell>
          <cell r="F178">
            <v>1.2291488400000001</v>
          </cell>
        </row>
        <row r="179">
          <cell r="B179">
            <v>0.37356149999999999</v>
          </cell>
          <cell r="C179">
            <v>0.82869749999999998</v>
          </cell>
          <cell r="D179">
            <v>0.23908736</v>
          </cell>
          <cell r="E179">
            <v>1.0677848599999999</v>
          </cell>
          <cell r="F179">
            <v>1.44134636</v>
          </cell>
        </row>
        <row r="180">
          <cell r="B180">
            <v>0</v>
          </cell>
          <cell r="C180">
            <v>0</v>
          </cell>
          <cell r="D180">
            <v>0</v>
          </cell>
          <cell r="E180">
            <v>0</v>
          </cell>
          <cell r="F180">
            <v>0</v>
          </cell>
        </row>
        <row r="181">
          <cell r="B181">
            <v>0</v>
          </cell>
          <cell r="C181">
            <v>0</v>
          </cell>
          <cell r="D181">
            <v>0</v>
          </cell>
          <cell r="E181">
            <v>0</v>
          </cell>
          <cell r="F181">
            <v>0</v>
          </cell>
        </row>
        <row r="182">
          <cell r="B182">
            <v>0</v>
          </cell>
          <cell r="C182">
            <v>0</v>
          </cell>
          <cell r="D182">
            <v>0</v>
          </cell>
          <cell r="E182">
            <v>0</v>
          </cell>
          <cell r="F182">
            <v>0</v>
          </cell>
        </row>
        <row r="183">
          <cell r="B183">
            <v>0</v>
          </cell>
          <cell r="C183">
            <v>0</v>
          </cell>
          <cell r="D183">
            <v>0</v>
          </cell>
          <cell r="E183">
            <v>0</v>
          </cell>
          <cell r="F183">
            <v>0</v>
          </cell>
        </row>
        <row r="184">
          <cell r="B184">
            <v>3.0730000000000002E-3</v>
          </cell>
          <cell r="C184">
            <v>10.271523220000001</v>
          </cell>
          <cell r="D184">
            <v>2.3562020000000001</v>
          </cell>
          <cell r="E184">
            <v>12.62772522</v>
          </cell>
          <cell r="F184">
            <v>12.630798220000001</v>
          </cell>
        </row>
        <row r="185">
          <cell r="B185">
            <v>0</v>
          </cell>
          <cell r="C185">
            <v>0</v>
          </cell>
          <cell r="D185">
            <v>0</v>
          </cell>
          <cell r="E185">
            <v>0</v>
          </cell>
          <cell r="F185">
            <v>0</v>
          </cell>
        </row>
        <row r="186">
          <cell r="B186">
            <v>0</v>
          </cell>
          <cell r="C186">
            <v>0</v>
          </cell>
          <cell r="D186">
            <v>0</v>
          </cell>
          <cell r="E186">
            <v>0</v>
          </cell>
          <cell r="F186">
            <v>0</v>
          </cell>
        </row>
        <row r="187">
          <cell r="B187">
            <v>0</v>
          </cell>
          <cell r="C187">
            <v>0</v>
          </cell>
          <cell r="D187">
            <v>0</v>
          </cell>
          <cell r="E187">
            <v>0</v>
          </cell>
          <cell r="F187">
            <v>0</v>
          </cell>
        </row>
        <row r="188">
          <cell r="B188">
            <v>0</v>
          </cell>
          <cell r="C188">
            <v>0</v>
          </cell>
          <cell r="D188">
            <v>0</v>
          </cell>
          <cell r="E188">
            <v>0</v>
          </cell>
          <cell r="F188">
            <v>0</v>
          </cell>
        </row>
        <row r="189">
          <cell r="B189">
            <v>2.0224962</v>
          </cell>
          <cell r="C189">
            <v>6.4756054400000007</v>
          </cell>
          <cell r="D189">
            <v>14.140592</v>
          </cell>
          <cell r="E189">
            <v>20.616197440000001</v>
          </cell>
          <cell r="F189">
            <v>22.63869364</v>
          </cell>
        </row>
        <row r="190">
          <cell r="B190">
            <v>0</v>
          </cell>
          <cell r="C190">
            <v>0</v>
          </cell>
          <cell r="D190">
            <v>0</v>
          </cell>
          <cell r="E190">
            <v>0</v>
          </cell>
          <cell r="F190">
            <v>0</v>
          </cell>
        </row>
        <row r="191">
          <cell r="B191">
            <v>0</v>
          </cell>
          <cell r="C191">
            <v>0.15330935999999998</v>
          </cell>
          <cell r="D191">
            <v>0</v>
          </cell>
          <cell r="E191">
            <v>0.15330935999999998</v>
          </cell>
          <cell r="F191">
            <v>0.15330935999999998</v>
          </cell>
        </row>
        <row r="192">
          <cell r="B192">
            <v>0</v>
          </cell>
          <cell r="C192">
            <v>0</v>
          </cell>
          <cell r="D192">
            <v>0</v>
          </cell>
          <cell r="E192">
            <v>0</v>
          </cell>
          <cell r="F192">
            <v>0</v>
          </cell>
        </row>
        <row r="193">
          <cell r="B193">
            <v>0</v>
          </cell>
          <cell r="C193">
            <v>0</v>
          </cell>
          <cell r="D193">
            <v>0</v>
          </cell>
          <cell r="E193">
            <v>0</v>
          </cell>
          <cell r="F193">
            <v>0</v>
          </cell>
        </row>
        <row r="194">
          <cell r="B194">
            <v>0</v>
          </cell>
          <cell r="C194">
            <v>0</v>
          </cell>
          <cell r="D194">
            <v>0</v>
          </cell>
          <cell r="E194">
            <v>0</v>
          </cell>
          <cell r="F194">
            <v>0</v>
          </cell>
        </row>
        <row r="195">
          <cell r="B195">
            <v>0.88621000000000005</v>
          </cell>
          <cell r="C195">
            <v>3.4955131400000004</v>
          </cell>
          <cell r="D195">
            <v>0</v>
          </cell>
          <cell r="E195">
            <v>3.4955131400000004</v>
          </cell>
          <cell r="F195">
            <v>4.3817231400000001</v>
          </cell>
        </row>
        <row r="196">
          <cell r="B196">
            <v>0</v>
          </cell>
          <cell r="C196">
            <v>0</v>
          </cell>
          <cell r="D196">
            <v>0</v>
          </cell>
          <cell r="E196">
            <v>0</v>
          </cell>
          <cell r="F196">
            <v>0</v>
          </cell>
        </row>
        <row r="197">
          <cell r="B197">
            <v>2.38098359</v>
          </cell>
          <cell r="C197">
            <v>5.27039992</v>
          </cell>
          <cell r="D197">
            <v>0.36773203999999998</v>
          </cell>
          <cell r="E197">
            <v>5.6381319599999999</v>
          </cell>
          <cell r="F197">
            <v>8.0191155500000004</v>
          </cell>
        </row>
        <row r="198">
          <cell r="B198">
            <v>0</v>
          </cell>
          <cell r="C198">
            <v>0</v>
          </cell>
          <cell r="D198">
            <v>3.3516405099999997</v>
          </cell>
          <cell r="E198">
            <v>3.3516405099999997</v>
          </cell>
          <cell r="F198">
            <v>3.3516405099999997</v>
          </cell>
        </row>
        <row r="199">
          <cell r="B199">
            <v>0</v>
          </cell>
          <cell r="C199">
            <v>0</v>
          </cell>
          <cell r="D199">
            <v>0</v>
          </cell>
          <cell r="E199">
            <v>0</v>
          </cell>
          <cell r="F199">
            <v>0</v>
          </cell>
        </row>
        <row r="200">
          <cell r="B200">
            <v>0</v>
          </cell>
          <cell r="C200">
            <v>0</v>
          </cell>
          <cell r="D200">
            <v>0</v>
          </cell>
          <cell r="E200">
            <v>0</v>
          </cell>
          <cell r="F200">
            <v>0</v>
          </cell>
        </row>
        <row r="201">
          <cell r="B201">
            <v>0</v>
          </cell>
          <cell r="C201">
            <v>0</v>
          </cell>
          <cell r="D201">
            <v>0</v>
          </cell>
          <cell r="E201">
            <v>0</v>
          </cell>
          <cell r="F201">
            <v>0</v>
          </cell>
        </row>
        <row r="202">
          <cell r="B202">
            <v>0</v>
          </cell>
          <cell r="C202">
            <v>0</v>
          </cell>
          <cell r="D202">
            <v>0</v>
          </cell>
          <cell r="E202">
            <v>0</v>
          </cell>
          <cell r="F202">
            <v>0</v>
          </cell>
        </row>
        <row r="203">
          <cell r="B203">
            <v>0</v>
          </cell>
          <cell r="C203">
            <v>0</v>
          </cell>
          <cell r="D203">
            <v>0</v>
          </cell>
          <cell r="E203">
            <v>0</v>
          </cell>
          <cell r="F203">
            <v>0</v>
          </cell>
        </row>
        <row r="204">
          <cell r="B204">
            <v>0</v>
          </cell>
          <cell r="C204">
            <v>0</v>
          </cell>
          <cell r="D204">
            <v>0</v>
          </cell>
          <cell r="E204">
            <v>0</v>
          </cell>
          <cell r="F204">
            <v>0</v>
          </cell>
        </row>
        <row r="205">
          <cell r="B205">
            <v>0</v>
          </cell>
          <cell r="C205">
            <v>0</v>
          </cell>
          <cell r="D205">
            <v>0</v>
          </cell>
          <cell r="E205">
            <v>0</v>
          </cell>
          <cell r="F205">
            <v>0</v>
          </cell>
        </row>
        <row r="206">
          <cell r="B206">
            <v>25.112102059999998</v>
          </cell>
          <cell r="C206">
            <v>4.1808247099999996</v>
          </cell>
          <cell r="D206">
            <v>76.158056999999999</v>
          </cell>
          <cell r="E206">
            <v>80.338881709999995</v>
          </cell>
          <cell r="F206">
            <v>105.45098376999999</v>
          </cell>
        </row>
        <row r="207">
          <cell r="B207">
            <v>38.19822783</v>
          </cell>
          <cell r="C207">
            <v>6.6930224900000006</v>
          </cell>
          <cell r="D207">
            <v>18.744814030000001</v>
          </cell>
          <cell r="E207">
            <v>25.437836520000001</v>
          </cell>
          <cell r="F207">
            <v>63.636064349999998</v>
          </cell>
        </row>
        <row r="208">
          <cell r="B208">
            <v>0</v>
          </cell>
          <cell r="C208">
            <v>0</v>
          </cell>
          <cell r="D208">
            <v>0</v>
          </cell>
          <cell r="E208">
            <v>0</v>
          </cell>
          <cell r="F208">
            <v>0</v>
          </cell>
        </row>
        <row r="209">
          <cell r="B209">
            <v>0</v>
          </cell>
          <cell r="C209">
            <v>0</v>
          </cell>
          <cell r="D209">
            <v>0</v>
          </cell>
          <cell r="E209">
            <v>0</v>
          </cell>
          <cell r="F209">
            <v>0</v>
          </cell>
        </row>
        <row r="210">
          <cell r="B210">
            <v>0</v>
          </cell>
          <cell r="C210">
            <v>0</v>
          </cell>
          <cell r="D210">
            <v>0</v>
          </cell>
          <cell r="E210">
            <v>0</v>
          </cell>
          <cell r="F210">
            <v>0</v>
          </cell>
        </row>
        <row r="211">
          <cell r="B211">
            <v>0</v>
          </cell>
          <cell r="C211">
            <v>0</v>
          </cell>
          <cell r="D211">
            <v>0</v>
          </cell>
          <cell r="E211">
            <v>0</v>
          </cell>
          <cell r="F211">
            <v>0</v>
          </cell>
        </row>
        <row r="212">
          <cell r="B212">
            <v>8.7360550000000009E-2</v>
          </cell>
          <cell r="C212">
            <v>0</v>
          </cell>
          <cell r="D212">
            <v>7.7759900000000002</v>
          </cell>
          <cell r="E212">
            <v>7.7759900000000002</v>
          </cell>
          <cell r="F212">
            <v>7.8633505499999998</v>
          </cell>
        </row>
        <row r="213">
          <cell r="B213">
            <v>0</v>
          </cell>
          <cell r="C213">
            <v>0</v>
          </cell>
          <cell r="D213">
            <v>0</v>
          </cell>
          <cell r="E213">
            <v>0</v>
          </cell>
          <cell r="F213">
            <v>0</v>
          </cell>
        </row>
        <row r="214">
          <cell r="B214">
            <v>0</v>
          </cell>
          <cell r="C214">
            <v>0</v>
          </cell>
          <cell r="D214">
            <v>0</v>
          </cell>
          <cell r="E214">
            <v>0</v>
          </cell>
          <cell r="F214">
            <v>0</v>
          </cell>
        </row>
        <row r="215">
          <cell r="B215">
            <v>0</v>
          </cell>
          <cell r="C215">
            <v>0</v>
          </cell>
          <cell r="D215">
            <v>0</v>
          </cell>
          <cell r="E215">
            <v>0</v>
          </cell>
          <cell r="F215">
            <v>0</v>
          </cell>
        </row>
        <row r="216">
          <cell r="B216">
            <v>0</v>
          </cell>
          <cell r="C216">
            <v>0</v>
          </cell>
          <cell r="D216">
            <v>0</v>
          </cell>
          <cell r="E216">
            <v>0</v>
          </cell>
          <cell r="F216">
            <v>0</v>
          </cell>
        </row>
        <row r="217">
          <cell r="B217">
            <v>0</v>
          </cell>
          <cell r="C217">
            <v>50.424982</v>
          </cell>
          <cell r="D217">
            <v>0</v>
          </cell>
          <cell r="E217">
            <v>50.424982</v>
          </cell>
          <cell r="F217">
            <v>50.424982</v>
          </cell>
        </row>
        <row r="218">
          <cell r="B218">
            <v>0</v>
          </cell>
          <cell r="C218">
            <v>0</v>
          </cell>
          <cell r="D218">
            <v>0</v>
          </cell>
          <cell r="E218">
            <v>0</v>
          </cell>
          <cell r="F218">
            <v>0</v>
          </cell>
        </row>
        <row r="219">
          <cell r="B219">
            <v>1.571372</v>
          </cell>
          <cell r="C219">
            <v>0</v>
          </cell>
          <cell r="D219">
            <v>3.9712480600000002</v>
          </cell>
          <cell r="E219">
            <v>3.9712480600000002</v>
          </cell>
          <cell r="F219">
            <v>5.54262006</v>
          </cell>
        </row>
        <row r="220">
          <cell r="B220">
            <v>0</v>
          </cell>
          <cell r="C220">
            <v>0</v>
          </cell>
          <cell r="D220">
            <v>0</v>
          </cell>
          <cell r="E220">
            <v>0</v>
          </cell>
          <cell r="F220">
            <v>0</v>
          </cell>
        </row>
        <row r="221">
          <cell r="B221">
            <v>0</v>
          </cell>
          <cell r="C221">
            <v>0</v>
          </cell>
          <cell r="D221">
            <v>0</v>
          </cell>
          <cell r="E221">
            <v>0</v>
          </cell>
          <cell r="F221">
            <v>0</v>
          </cell>
        </row>
        <row r="222">
          <cell r="B222">
            <v>0</v>
          </cell>
          <cell r="C222">
            <v>0</v>
          </cell>
          <cell r="D222">
            <v>0</v>
          </cell>
          <cell r="E222">
            <v>0</v>
          </cell>
          <cell r="F222">
            <v>0</v>
          </cell>
        </row>
        <row r="223">
          <cell r="B223">
            <v>0</v>
          </cell>
          <cell r="C223">
            <v>0</v>
          </cell>
          <cell r="D223">
            <v>0</v>
          </cell>
          <cell r="E223">
            <v>0</v>
          </cell>
          <cell r="F223">
            <v>0</v>
          </cell>
        </row>
        <row r="224">
          <cell r="B224">
            <v>0</v>
          </cell>
          <cell r="C224">
            <v>0</v>
          </cell>
          <cell r="D224">
            <v>0</v>
          </cell>
          <cell r="E224">
            <v>0</v>
          </cell>
          <cell r="F224">
            <v>0</v>
          </cell>
        </row>
        <row r="225">
          <cell r="B225">
            <v>0</v>
          </cell>
          <cell r="C225">
            <v>24.712564</v>
          </cell>
          <cell r="D225">
            <v>7.4274399999999998</v>
          </cell>
          <cell r="E225">
            <v>32.140003999999998</v>
          </cell>
          <cell r="F225">
            <v>32.140003999999998</v>
          </cell>
        </row>
        <row r="226">
          <cell r="B226">
            <v>83.79718982</v>
          </cell>
          <cell r="C226">
            <v>82.596394950000004</v>
          </cell>
          <cell r="D226">
            <v>40.82679804</v>
          </cell>
          <cell r="E226">
            <v>123.42319299</v>
          </cell>
          <cell r="F226">
            <v>207.22038281000002</v>
          </cell>
        </row>
        <row r="227">
          <cell r="B227">
            <v>5506.37304038</v>
          </cell>
          <cell r="C227">
            <v>11404.062549600001</v>
          </cell>
          <cell r="D227">
            <v>3141.78763931</v>
          </cell>
          <cell r="E227">
            <v>14545.850188910001</v>
          </cell>
          <cell r="F227">
            <v>20052.223229290001</v>
          </cell>
        </row>
        <row r="228">
          <cell r="B228">
            <v>0</v>
          </cell>
          <cell r="C228">
            <v>0</v>
          </cell>
          <cell r="D228">
            <v>0</v>
          </cell>
          <cell r="E228">
            <v>0</v>
          </cell>
          <cell r="F228">
            <v>0</v>
          </cell>
        </row>
        <row r="229">
          <cell r="B229">
            <v>4.6121339999999997E-2</v>
          </cell>
          <cell r="C229">
            <v>4.7161792499999997</v>
          </cell>
          <cell r="D229">
            <v>1.0350969999999999E-2</v>
          </cell>
          <cell r="E229">
            <v>4.7265302199999999</v>
          </cell>
          <cell r="F229">
            <v>4.7726515599999999</v>
          </cell>
        </row>
        <row r="230">
          <cell r="B230">
            <v>0</v>
          </cell>
          <cell r="C230">
            <v>0</v>
          </cell>
          <cell r="D230">
            <v>0</v>
          </cell>
          <cell r="E230">
            <v>0</v>
          </cell>
          <cell r="F230">
            <v>0</v>
          </cell>
        </row>
        <row r="231">
          <cell r="B231">
            <v>0</v>
          </cell>
          <cell r="C231">
            <v>0</v>
          </cell>
          <cell r="D231">
            <v>0</v>
          </cell>
          <cell r="E231">
            <v>0</v>
          </cell>
          <cell r="F231">
            <v>0</v>
          </cell>
        </row>
        <row r="232">
          <cell r="B232">
            <v>0</v>
          </cell>
          <cell r="C232">
            <v>0</v>
          </cell>
          <cell r="D232">
            <v>0</v>
          </cell>
          <cell r="E232">
            <v>0</v>
          </cell>
          <cell r="F232">
            <v>0</v>
          </cell>
        </row>
        <row r="233">
          <cell r="B233">
            <v>0</v>
          </cell>
          <cell r="C233">
            <v>0</v>
          </cell>
          <cell r="D233">
            <v>0.50454673999999999</v>
          </cell>
          <cell r="E233">
            <v>0.50454673999999999</v>
          </cell>
          <cell r="F233">
            <v>0.50454673999999999</v>
          </cell>
        </row>
        <row r="234">
          <cell r="B234">
            <v>0.29274600000000001</v>
          </cell>
          <cell r="C234">
            <v>0</v>
          </cell>
          <cell r="D234">
            <v>0</v>
          </cell>
          <cell r="E234">
            <v>0</v>
          </cell>
          <cell r="F234">
            <v>0.29274600000000001</v>
          </cell>
        </row>
        <row r="235">
          <cell r="B235">
            <v>6.3816810000000004</v>
          </cell>
          <cell r="C235">
            <v>18.469937000000002</v>
          </cell>
          <cell r="D235">
            <v>82.466706000000002</v>
          </cell>
          <cell r="E235">
            <v>100.936643</v>
          </cell>
          <cell r="F235">
            <v>107.318324</v>
          </cell>
        </row>
        <row r="236">
          <cell r="B236">
            <v>0</v>
          </cell>
          <cell r="C236">
            <v>0</v>
          </cell>
          <cell r="D236">
            <v>0</v>
          </cell>
          <cell r="E236">
            <v>0</v>
          </cell>
          <cell r="F236">
            <v>0</v>
          </cell>
        </row>
        <row r="237">
          <cell r="B237">
            <v>0</v>
          </cell>
          <cell r="C237">
            <v>0</v>
          </cell>
          <cell r="D237">
            <v>0</v>
          </cell>
          <cell r="E237">
            <v>0</v>
          </cell>
          <cell r="F237">
            <v>0</v>
          </cell>
        </row>
        <row r="238">
          <cell r="B238">
            <v>0</v>
          </cell>
          <cell r="C238">
            <v>0</v>
          </cell>
          <cell r="D238">
            <v>0</v>
          </cell>
          <cell r="E238">
            <v>0</v>
          </cell>
          <cell r="F238">
            <v>0</v>
          </cell>
        </row>
        <row r="239">
          <cell r="B239">
            <v>0</v>
          </cell>
          <cell r="C239">
            <v>0</v>
          </cell>
          <cell r="D239">
            <v>0</v>
          </cell>
          <cell r="E239">
            <v>0</v>
          </cell>
          <cell r="F239">
            <v>0</v>
          </cell>
        </row>
        <row r="240">
          <cell r="B240">
            <v>0</v>
          </cell>
          <cell r="C240">
            <v>0</v>
          </cell>
          <cell r="D240">
            <v>0</v>
          </cell>
          <cell r="E240">
            <v>0</v>
          </cell>
          <cell r="F240">
            <v>0</v>
          </cell>
        </row>
        <row r="241">
          <cell r="B241">
            <v>0</v>
          </cell>
          <cell r="C241">
            <v>0</v>
          </cell>
          <cell r="D241">
            <v>0</v>
          </cell>
          <cell r="E241">
            <v>0</v>
          </cell>
          <cell r="F241">
            <v>0</v>
          </cell>
        </row>
        <row r="242">
          <cell r="B242">
            <v>0</v>
          </cell>
          <cell r="C242">
            <v>0</v>
          </cell>
          <cell r="D242">
            <v>0</v>
          </cell>
          <cell r="E242">
            <v>0</v>
          </cell>
          <cell r="F242">
            <v>0</v>
          </cell>
        </row>
        <row r="243">
          <cell r="B243">
            <v>0</v>
          </cell>
          <cell r="C243">
            <v>0</v>
          </cell>
          <cell r="D243">
            <v>0</v>
          </cell>
          <cell r="E243">
            <v>0</v>
          </cell>
          <cell r="F243">
            <v>0</v>
          </cell>
        </row>
        <row r="244">
          <cell r="B244">
            <v>0</v>
          </cell>
          <cell r="C244">
            <v>0</v>
          </cell>
          <cell r="D244">
            <v>0</v>
          </cell>
          <cell r="E244">
            <v>0</v>
          </cell>
          <cell r="F244">
            <v>0</v>
          </cell>
        </row>
      </sheetData>
      <sheetData sheetId="8"/>
      <sheetData sheetId="9"/>
      <sheetData sheetId="10"/>
      <sheetData sheetId="11"/>
      <sheetData sheetId="12"/>
      <sheetData sheetId="13">
        <row r="2">
          <cell r="B2">
            <v>0</v>
          </cell>
          <cell r="C2">
            <v>0</v>
          </cell>
          <cell r="D2">
            <v>0</v>
          </cell>
          <cell r="E2">
            <v>0</v>
          </cell>
          <cell r="F2">
            <v>0</v>
          </cell>
        </row>
        <row r="3">
          <cell r="B3">
            <v>0</v>
          </cell>
          <cell r="C3">
            <v>0</v>
          </cell>
          <cell r="D3">
            <v>0</v>
          </cell>
          <cell r="E3">
            <v>0</v>
          </cell>
          <cell r="F3">
            <v>0</v>
          </cell>
        </row>
        <row r="4">
          <cell r="B4">
            <v>0</v>
          </cell>
          <cell r="C4">
            <v>0</v>
          </cell>
          <cell r="D4">
            <v>0</v>
          </cell>
          <cell r="E4">
            <v>0</v>
          </cell>
          <cell r="F4">
            <v>0</v>
          </cell>
        </row>
        <row r="5">
          <cell r="B5">
            <v>0</v>
          </cell>
          <cell r="C5">
            <v>0</v>
          </cell>
          <cell r="D5">
            <v>0</v>
          </cell>
          <cell r="E5">
            <v>0</v>
          </cell>
          <cell r="F5">
            <v>0</v>
          </cell>
        </row>
        <row r="6">
          <cell r="B6">
            <v>0</v>
          </cell>
          <cell r="C6">
            <v>0</v>
          </cell>
          <cell r="D6">
            <v>0</v>
          </cell>
          <cell r="E6">
            <v>0</v>
          </cell>
          <cell r="F6">
            <v>0</v>
          </cell>
        </row>
        <row r="7">
          <cell r="B7">
            <v>0</v>
          </cell>
          <cell r="C7">
            <v>0</v>
          </cell>
          <cell r="D7">
            <v>0</v>
          </cell>
          <cell r="E7">
            <v>0</v>
          </cell>
          <cell r="F7">
            <v>0</v>
          </cell>
        </row>
        <row r="8">
          <cell r="B8">
            <v>0</v>
          </cell>
          <cell r="C8">
            <v>0</v>
          </cell>
          <cell r="D8">
            <v>0</v>
          </cell>
          <cell r="E8">
            <v>0</v>
          </cell>
          <cell r="F8">
            <v>0</v>
          </cell>
        </row>
        <row r="9">
          <cell r="B9">
            <v>0</v>
          </cell>
          <cell r="C9">
            <v>0</v>
          </cell>
          <cell r="D9">
            <v>0</v>
          </cell>
          <cell r="E9">
            <v>0</v>
          </cell>
          <cell r="F9">
            <v>0</v>
          </cell>
        </row>
        <row r="10">
          <cell r="B10">
            <v>0</v>
          </cell>
          <cell r="C10">
            <v>1</v>
          </cell>
          <cell r="D10">
            <v>8</v>
          </cell>
          <cell r="E10">
            <v>9</v>
          </cell>
          <cell r="F10">
            <v>9</v>
          </cell>
        </row>
        <row r="11">
          <cell r="B11">
            <v>0</v>
          </cell>
          <cell r="C11">
            <v>0</v>
          </cell>
          <cell r="D11">
            <v>0</v>
          </cell>
          <cell r="E11">
            <v>0</v>
          </cell>
          <cell r="F11">
            <v>0</v>
          </cell>
        </row>
        <row r="12">
          <cell r="B12">
            <v>0</v>
          </cell>
          <cell r="C12">
            <v>20</v>
          </cell>
          <cell r="D12">
            <v>5</v>
          </cell>
          <cell r="E12">
            <v>25</v>
          </cell>
          <cell r="F12">
            <v>25</v>
          </cell>
        </row>
        <row r="13">
          <cell r="B13">
            <v>0</v>
          </cell>
          <cell r="C13">
            <v>859</v>
          </cell>
          <cell r="D13">
            <v>29</v>
          </cell>
          <cell r="E13">
            <v>888</v>
          </cell>
          <cell r="F13">
            <v>888</v>
          </cell>
        </row>
        <row r="14">
          <cell r="B14">
            <v>0</v>
          </cell>
          <cell r="C14">
            <v>263</v>
          </cell>
          <cell r="D14">
            <v>0</v>
          </cell>
          <cell r="E14">
            <v>263</v>
          </cell>
          <cell r="F14">
            <v>263</v>
          </cell>
        </row>
        <row r="15">
          <cell r="B15">
            <v>0</v>
          </cell>
          <cell r="C15">
            <v>0</v>
          </cell>
          <cell r="D15">
            <v>0</v>
          </cell>
          <cell r="E15">
            <v>0</v>
          </cell>
          <cell r="F15">
            <v>0</v>
          </cell>
        </row>
        <row r="16">
          <cell r="B16">
            <v>0</v>
          </cell>
          <cell r="C16">
            <v>106</v>
          </cell>
          <cell r="D16">
            <v>34</v>
          </cell>
          <cell r="E16">
            <v>140</v>
          </cell>
          <cell r="F16">
            <v>140</v>
          </cell>
        </row>
        <row r="17">
          <cell r="B17">
            <v>0</v>
          </cell>
          <cell r="C17">
            <v>0</v>
          </cell>
          <cell r="D17">
            <v>0</v>
          </cell>
          <cell r="E17">
            <v>0</v>
          </cell>
          <cell r="F17">
            <v>0</v>
          </cell>
        </row>
        <row r="18">
          <cell r="B18">
            <v>0</v>
          </cell>
          <cell r="C18">
            <v>0</v>
          </cell>
          <cell r="D18">
            <v>0</v>
          </cell>
          <cell r="E18">
            <v>0</v>
          </cell>
          <cell r="F18">
            <v>0</v>
          </cell>
        </row>
        <row r="19">
          <cell r="B19">
            <v>0</v>
          </cell>
          <cell r="C19">
            <v>8</v>
          </cell>
          <cell r="D19">
            <v>0</v>
          </cell>
          <cell r="E19">
            <v>8</v>
          </cell>
          <cell r="F19">
            <v>8</v>
          </cell>
        </row>
        <row r="20">
          <cell r="B20">
            <v>0</v>
          </cell>
          <cell r="C20">
            <v>0</v>
          </cell>
          <cell r="D20">
            <v>0</v>
          </cell>
          <cell r="E20">
            <v>0</v>
          </cell>
          <cell r="F20">
            <v>0</v>
          </cell>
        </row>
        <row r="21">
          <cell r="B21">
            <v>0</v>
          </cell>
          <cell r="C21">
            <v>0</v>
          </cell>
          <cell r="D21">
            <v>0</v>
          </cell>
          <cell r="E21">
            <v>0</v>
          </cell>
          <cell r="F21">
            <v>0</v>
          </cell>
        </row>
        <row r="22">
          <cell r="B22">
            <v>0</v>
          </cell>
          <cell r="C22">
            <v>0</v>
          </cell>
          <cell r="D22">
            <v>0</v>
          </cell>
          <cell r="E22">
            <v>0</v>
          </cell>
          <cell r="F22">
            <v>0</v>
          </cell>
        </row>
        <row r="23">
          <cell r="B23">
            <v>0</v>
          </cell>
          <cell r="C23">
            <v>0</v>
          </cell>
          <cell r="D23">
            <v>0</v>
          </cell>
          <cell r="E23">
            <v>0</v>
          </cell>
          <cell r="F23">
            <v>0</v>
          </cell>
        </row>
        <row r="24">
          <cell r="B24">
            <v>0</v>
          </cell>
          <cell r="C24">
            <v>39</v>
          </cell>
          <cell r="D24">
            <v>0</v>
          </cell>
          <cell r="E24">
            <v>39</v>
          </cell>
          <cell r="F24">
            <v>39</v>
          </cell>
        </row>
        <row r="25">
          <cell r="B25">
            <v>0</v>
          </cell>
          <cell r="C25">
            <v>0</v>
          </cell>
          <cell r="D25">
            <v>0</v>
          </cell>
          <cell r="E25">
            <v>0</v>
          </cell>
          <cell r="F25">
            <v>0</v>
          </cell>
        </row>
        <row r="26">
          <cell r="B26">
            <v>0</v>
          </cell>
          <cell r="C26">
            <v>0</v>
          </cell>
          <cell r="D26">
            <v>0</v>
          </cell>
          <cell r="E26">
            <v>0</v>
          </cell>
          <cell r="F26">
            <v>0</v>
          </cell>
        </row>
        <row r="27">
          <cell r="B27">
            <v>0</v>
          </cell>
          <cell r="C27">
            <v>0</v>
          </cell>
          <cell r="D27">
            <v>0</v>
          </cell>
          <cell r="E27">
            <v>0</v>
          </cell>
          <cell r="F27">
            <v>0</v>
          </cell>
        </row>
        <row r="28">
          <cell r="B28">
            <v>0</v>
          </cell>
          <cell r="C28">
            <v>0</v>
          </cell>
          <cell r="D28">
            <v>0</v>
          </cell>
          <cell r="E28">
            <v>0</v>
          </cell>
          <cell r="F28">
            <v>0</v>
          </cell>
        </row>
        <row r="29">
          <cell r="B29">
            <v>0</v>
          </cell>
          <cell r="C29">
            <v>0</v>
          </cell>
          <cell r="D29">
            <v>0</v>
          </cell>
          <cell r="E29">
            <v>0</v>
          </cell>
          <cell r="F29">
            <v>0</v>
          </cell>
        </row>
        <row r="30">
          <cell r="B30">
            <v>0</v>
          </cell>
          <cell r="C30">
            <v>20432</v>
          </cell>
          <cell r="D30">
            <v>889</v>
          </cell>
          <cell r="E30">
            <v>21321</v>
          </cell>
          <cell r="F30">
            <v>21321</v>
          </cell>
        </row>
        <row r="31">
          <cell r="B31">
            <v>0</v>
          </cell>
          <cell r="C31">
            <v>0</v>
          </cell>
          <cell r="D31">
            <v>0</v>
          </cell>
          <cell r="E31">
            <v>0</v>
          </cell>
          <cell r="F31">
            <v>0</v>
          </cell>
        </row>
        <row r="32">
          <cell r="B32">
            <v>0</v>
          </cell>
          <cell r="C32">
            <v>0</v>
          </cell>
          <cell r="D32">
            <v>0</v>
          </cell>
          <cell r="E32">
            <v>0</v>
          </cell>
          <cell r="F32">
            <v>0</v>
          </cell>
        </row>
        <row r="33">
          <cell r="B33">
            <v>0</v>
          </cell>
          <cell r="C33">
            <v>0</v>
          </cell>
          <cell r="D33">
            <v>0</v>
          </cell>
          <cell r="E33">
            <v>0</v>
          </cell>
          <cell r="F33">
            <v>0</v>
          </cell>
        </row>
        <row r="34">
          <cell r="B34">
            <v>0</v>
          </cell>
          <cell r="C34">
            <v>0</v>
          </cell>
          <cell r="D34">
            <v>0</v>
          </cell>
          <cell r="E34">
            <v>0</v>
          </cell>
          <cell r="F34">
            <v>0</v>
          </cell>
        </row>
        <row r="35">
          <cell r="B35">
            <v>0</v>
          </cell>
          <cell r="C35">
            <v>0</v>
          </cell>
          <cell r="D35">
            <v>0</v>
          </cell>
          <cell r="E35">
            <v>0</v>
          </cell>
          <cell r="F35">
            <v>0</v>
          </cell>
        </row>
        <row r="36">
          <cell r="B36">
            <v>0</v>
          </cell>
          <cell r="C36">
            <v>0</v>
          </cell>
          <cell r="D36">
            <v>0</v>
          </cell>
          <cell r="E36">
            <v>0</v>
          </cell>
          <cell r="F36">
            <v>0</v>
          </cell>
        </row>
        <row r="37">
          <cell r="B37">
            <v>0</v>
          </cell>
          <cell r="C37">
            <v>0</v>
          </cell>
          <cell r="D37">
            <v>0</v>
          </cell>
          <cell r="E37">
            <v>0</v>
          </cell>
          <cell r="F37">
            <v>0</v>
          </cell>
        </row>
        <row r="38">
          <cell r="B38">
            <v>0</v>
          </cell>
          <cell r="C38">
            <v>0</v>
          </cell>
          <cell r="D38">
            <v>0</v>
          </cell>
          <cell r="E38">
            <v>0</v>
          </cell>
          <cell r="F38">
            <v>0</v>
          </cell>
        </row>
        <row r="39">
          <cell r="B39">
            <v>1</v>
          </cell>
          <cell r="C39">
            <v>32</v>
          </cell>
          <cell r="D39">
            <v>135</v>
          </cell>
          <cell r="E39">
            <v>167</v>
          </cell>
          <cell r="F39">
            <v>168</v>
          </cell>
        </row>
        <row r="41">
          <cell r="B41">
            <v>0</v>
          </cell>
          <cell r="C41">
            <v>0</v>
          </cell>
          <cell r="D41">
            <v>0</v>
          </cell>
          <cell r="E41">
            <v>0</v>
          </cell>
          <cell r="F41">
            <v>0</v>
          </cell>
        </row>
        <row r="42">
          <cell r="B42">
            <v>0</v>
          </cell>
          <cell r="C42">
            <v>0</v>
          </cell>
          <cell r="D42">
            <v>0</v>
          </cell>
          <cell r="E42">
            <v>0</v>
          </cell>
          <cell r="F42">
            <v>0</v>
          </cell>
        </row>
        <row r="43">
          <cell r="B43">
            <v>0</v>
          </cell>
          <cell r="C43">
            <v>203</v>
          </cell>
          <cell r="D43">
            <v>0</v>
          </cell>
          <cell r="E43">
            <v>203</v>
          </cell>
          <cell r="F43">
            <v>203</v>
          </cell>
        </row>
        <row r="44">
          <cell r="B44">
            <v>0</v>
          </cell>
          <cell r="C44">
            <v>0</v>
          </cell>
          <cell r="D44">
            <v>0</v>
          </cell>
          <cell r="E44">
            <v>0</v>
          </cell>
          <cell r="F44">
            <v>0</v>
          </cell>
        </row>
        <row r="45">
          <cell r="B45">
            <v>0</v>
          </cell>
          <cell r="C45">
            <v>0</v>
          </cell>
          <cell r="D45">
            <v>0</v>
          </cell>
          <cell r="E45">
            <v>0</v>
          </cell>
          <cell r="F45">
            <v>0</v>
          </cell>
        </row>
        <row r="46">
          <cell r="B46">
            <v>0</v>
          </cell>
          <cell r="C46">
            <v>170</v>
          </cell>
          <cell r="D46">
            <v>0</v>
          </cell>
          <cell r="E46">
            <v>170</v>
          </cell>
          <cell r="F46">
            <v>170</v>
          </cell>
        </row>
        <row r="47">
          <cell r="B47">
            <v>0</v>
          </cell>
          <cell r="C47">
            <v>0</v>
          </cell>
          <cell r="D47">
            <v>0</v>
          </cell>
          <cell r="E47">
            <v>0</v>
          </cell>
          <cell r="F47">
            <v>0</v>
          </cell>
        </row>
        <row r="48">
          <cell r="B48">
            <v>0</v>
          </cell>
          <cell r="C48">
            <v>0</v>
          </cell>
          <cell r="D48">
            <v>0</v>
          </cell>
          <cell r="E48">
            <v>0</v>
          </cell>
          <cell r="F48">
            <v>0</v>
          </cell>
        </row>
        <row r="49">
          <cell r="B49">
            <v>0</v>
          </cell>
          <cell r="C49">
            <v>61</v>
          </cell>
          <cell r="D49">
            <v>6</v>
          </cell>
          <cell r="E49">
            <v>67</v>
          </cell>
          <cell r="F49">
            <v>67</v>
          </cell>
        </row>
        <row r="50">
          <cell r="B50">
            <v>0</v>
          </cell>
          <cell r="C50">
            <v>0</v>
          </cell>
          <cell r="D50">
            <v>0</v>
          </cell>
          <cell r="E50">
            <v>0</v>
          </cell>
          <cell r="F50">
            <v>0</v>
          </cell>
        </row>
        <row r="51">
          <cell r="B51">
            <v>0</v>
          </cell>
          <cell r="C51">
            <v>0</v>
          </cell>
          <cell r="D51">
            <v>0</v>
          </cell>
          <cell r="E51">
            <v>0</v>
          </cell>
          <cell r="F51">
            <v>0</v>
          </cell>
        </row>
        <row r="52">
          <cell r="B52">
            <v>0</v>
          </cell>
          <cell r="C52">
            <v>0</v>
          </cell>
          <cell r="D52">
            <v>0</v>
          </cell>
          <cell r="E52">
            <v>0</v>
          </cell>
          <cell r="F52">
            <v>0</v>
          </cell>
        </row>
        <row r="53">
          <cell r="B53">
            <v>0</v>
          </cell>
          <cell r="C53">
            <v>0</v>
          </cell>
          <cell r="D53">
            <v>0</v>
          </cell>
          <cell r="E53">
            <v>0</v>
          </cell>
          <cell r="F53">
            <v>0</v>
          </cell>
        </row>
        <row r="54">
          <cell r="B54">
            <v>0</v>
          </cell>
          <cell r="C54">
            <v>0</v>
          </cell>
          <cell r="D54">
            <v>0</v>
          </cell>
          <cell r="E54">
            <v>0</v>
          </cell>
          <cell r="F54">
            <v>0</v>
          </cell>
        </row>
        <row r="55">
          <cell r="B55">
            <v>0</v>
          </cell>
          <cell r="C55">
            <v>0</v>
          </cell>
          <cell r="D55">
            <v>0</v>
          </cell>
          <cell r="E55">
            <v>0</v>
          </cell>
          <cell r="F55">
            <v>0</v>
          </cell>
        </row>
        <row r="56">
          <cell r="B56">
            <v>0</v>
          </cell>
          <cell r="C56">
            <v>0</v>
          </cell>
          <cell r="D56">
            <v>0</v>
          </cell>
          <cell r="E56">
            <v>0</v>
          </cell>
          <cell r="F56">
            <v>0</v>
          </cell>
        </row>
        <row r="57">
          <cell r="B57">
            <v>0</v>
          </cell>
          <cell r="C57">
            <v>0</v>
          </cell>
          <cell r="D57">
            <v>0</v>
          </cell>
          <cell r="E57">
            <v>0</v>
          </cell>
          <cell r="F57">
            <v>0</v>
          </cell>
        </row>
        <row r="58">
          <cell r="B58">
            <v>0</v>
          </cell>
          <cell r="C58">
            <v>0</v>
          </cell>
          <cell r="D58">
            <v>0</v>
          </cell>
          <cell r="E58">
            <v>0</v>
          </cell>
          <cell r="F58">
            <v>0</v>
          </cell>
        </row>
        <row r="59">
          <cell r="B59">
            <v>0</v>
          </cell>
          <cell r="C59">
            <v>0</v>
          </cell>
          <cell r="D59">
            <v>0</v>
          </cell>
          <cell r="E59">
            <v>0</v>
          </cell>
          <cell r="F59">
            <v>0</v>
          </cell>
        </row>
        <row r="60">
          <cell r="B60">
            <v>0</v>
          </cell>
          <cell r="C60">
            <v>0</v>
          </cell>
          <cell r="D60">
            <v>0</v>
          </cell>
          <cell r="E60">
            <v>0</v>
          </cell>
          <cell r="F60">
            <v>0</v>
          </cell>
        </row>
        <row r="61">
          <cell r="B61">
            <v>7</v>
          </cell>
          <cell r="C61">
            <v>218</v>
          </cell>
          <cell r="D61">
            <v>19</v>
          </cell>
          <cell r="E61">
            <v>237</v>
          </cell>
          <cell r="F61">
            <v>244</v>
          </cell>
        </row>
        <row r="62">
          <cell r="B62">
            <v>0</v>
          </cell>
          <cell r="C62">
            <v>0</v>
          </cell>
          <cell r="D62">
            <v>0</v>
          </cell>
          <cell r="E62">
            <v>0</v>
          </cell>
          <cell r="F62">
            <v>0</v>
          </cell>
        </row>
        <row r="63">
          <cell r="B63">
            <v>0</v>
          </cell>
          <cell r="C63">
            <v>0</v>
          </cell>
          <cell r="D63">
            <v>0</v>
          </cell>
          <cell r="E63">
            <v>0</v>
          </cell>
          <cell r="F63">
            <v>0</v>
          </cell>
        </row>
        <row r="64">
          <cell r="B64">
            <v>0</v>
          </cell>
          <cell r="C64">
            <v>1</v>
          </cell>
          <cell r="D64">
            <v>0</v>
          </cell>
          <cell r="E64">
            <v>1</v>
          </cell>
          <cell r="F64">
            <v>1</v>
          </cell>
        </row>
        <row r="65">
          <cell r="B65">
            <v>0</v>
          </cell>
          <cell r="C65">
            <v>0</v>
          </cell>
          <cell r="D65">
            <v>0</v>
          </cell>
          <cell r="E65">
            <v>0</v>
          </cell>
          <cell r="F65">
            <v>0</v>
          </cell>
        </row>
        <row r="66">
          <cell r="B66">
            <v>0</v>
          </cell>
          <cell r="C66">
            <v>0</v>
          </cell>
          <cell r="D66">
            <v>0</v>
          </cell>
          <cell r="E66">
            <v>0</v>
          </cell>
          <cell r="F66">
            <v>0</v>
          </cell>
        </row>
        <row r="67">
          <cell r="B67">
            <v>0</v>
          </cell>
          <cell r="C67">
            <v>7</v>
          </cell>
          <cell r="D67">
            <v>0</v>
          </cell>
          <cell r="E67">
            <v>7</v>
          </cell>
          <cell r="F67">
            <v>7</v>
          </cell>
        </row>
        <row r="68">
          <cell r="B68">
            <v>0</v>
          </cell>
          <cell r="C68">
            <v>0</v>
          </cell>
          <cell r="D68">
            <v>0</v>
          </cell>
          <cell r="E68">
            <v>0</v>
          </cell>
          <cell r="F68">
            <v>0</v>
          </cell>
        </row>
        <row r="69">
          <cell r="B69">
            <v>0</v>
          </cell>
          <cell r="C69">
            <v>0</v>
          </cell>
          <cell r="D69">
            <v>0</v>
          </cell>
          <cell r="E69">
            <v>0</v>
          </cell>
          <cell r="F69">
            <v>0</v>
          </cell>
        </row>
        <row r="70">
          <cell r="B70">
            <v>0</v>
          </cell>
          <cell r="C70">
            <v>0</v>
          </cell>
          <cell r="D70">
            <v>0</v>
          </cell>
          <cell r="E70">
            <v>0</v>
          </cell>
          <cell r="F70">
            <v>0</v>
          </cell>
        </row>
        <row r="71">
          <cell r="B71">
            <v>0</v>
          </cell>
          <cell r="C71">
            <v>0</v>
          </cell>
          <cell r="D71">
            <v>0</v>
          </cell>
          <cell r="E71">
            <v>0</v>
          </cell>
          <cell r="F71">
            <v>0</v>
          </cell>
        </row>
        <row r="72">
          <cell r="B72">
            <v>0</v>
          </cell>
          <cell r="C72">
            <v>0</v>
          </cell>
          <cell r="D72">
            <v>0</v>
          </cell>
          <cell r="E72">
            <v>0</v>
          </cell>
          <cell r="F72">
            <v>0</v>
          </cell>
        </row>
        <row r="73">
          <cell r="B73">
            <v>0</v>
          </cell>
          <cell r="C73">
            <v>0</v>
          </cell>
          <cell r="D73">
            <v>0</v>
          </cell>
          <cell r="E73">
            <v>0</v>
          </cell>
          <cell r="F73">
            <v>0</v>
          </cell>
        </row>
        <row r="74">
          <cell r="B74">
            <v>0</v>
          </cell>
          <cell r="C74">
            <v>0</v>
          </cell>
          <cell r="D74">
            <v>0</v>
          </cell>
          <cell r="E74">
            <v>0</v>
          </cell>
          <cell r="F74">
            <v>0</v>
          </cell>
        </row>
        <row r="75">
          <cell r="B75">
            <v>0</v>
          </cell>
          <cell r="C75">
            <v>0</v>
          </cell>
          <cell r="D75">
            <v>0</v>
          </cell>
          <cell r="E75">
            <v>0</v>
          </cell>
          <cell r="F75">
            <v>0</v>
          </cell>
        </row>
        <row r="76">
          <cell r="B76">
            <v>0</v>
          </cell>
          <cell r="C76">
            <v>284</v>
          </cell>
          <cell r="D76">
            <v>0</v>
          </cell>
          <cell r="E76">
            <v>284</v>
          </cell>
          <cell r="F76">
            <v>284</v>
          </cell>
        </row>
        <row r="77">
          <cell r="B77">
            <v>7</v>
          </cell>
          <cell r="C77">
            <v>2077</v>
          </cell>
          <cell r="D77">
            <v>8</v>
          </cell>
          <cell r="E77">
            <v>2085</v>
          </cell>
          <cell r="F77">
            <v>2092</v>
          </cell>
        </row>
        <row r="78">
          <cell r="B78">
            <v>0</v>
          </cell>
          <cell r="C78">
            <v>0</v>
          </cell>
          <cell r="D78">
            <v>0</v>
          </cell>
          <cell r="E78">
            <v>0</v>
          </cell>
          <cell r="F78">
            <v>0</v>
          </cell>
        </row>
        <row r="79">
          <cell r="B79">
            <v>0</v>
          </cell>
          <cell r="C79">
            <v>0</v>
          </cell>
          <cell r="D79">
            <v>0</v>
          </cell>
          <cell r="E79">
            <v>0</v>
          </cell>
          <cell r="F79">
            <v>0</v>
          </cell>
        </row>
        <row r="80">
          <cell r="B80">
            <v>0</v>
          </cell>
          <cell r="C80">
            <v>0</v>
          </cell>
          <cell r="D80">
            <v>0</v>
          </cell>
          <cell r="E80">
            <v>0</v>
          </cell>
          <cell r="F80">
            <v>0</v>
          </cell>
        </row>
        <row r="81">
          <cell r="B81">
            <v>0</v>
          </cell>
          <cell r="C81">
            <v>0</v>
          </cell>
          <cell r="D81">
            <v>0</v>
          </cell>
          <cell r="E81">
            <v>0</v>
          </cell>
          <cell r="F81">
            <v>0</v>
          </cell>
        </row>
        <row r="82">
          <cell r="B82">
            <v>0</v>
          </cell>
          <cell r="C82">
            <v>0</v>
          </cell>
          <cell r="D82">
            <v>0</v>
          </cell>
          <cell r="E82">
            <v>0</v>
          </cell>
          <cell r="F82">
            <v>0</v>
          </cell>
        </row>
        <row r="83">
          <cell r="B83">
            <v>0</v>
          </cell>
          <cell r="C83">
            <v>0</v>
          </cell>
          <cell r="D83">
            <v>0</v>
          </cell>
          <cell r="E83">
            <v>0</v>
          </cell>
          <cell r="F83">
            <v>0</v>
          </cell>
        </row>
        <row r="84">
          <cell r="B84">
            <v>9</v>
          </cell>
          <cell r="C84">
            <v>1045</v>
          </cell>
          <cell r="D84">
            <v>898</v>
          </cell>
          <cell r="E84">
            <v>1943</v>
          </cell>
          <cell r="F84">
            <v>1952</v>
          </cell>
        </row>
        <row r="85">
          <cell r="B85">
            <v>0</v>
          </cell>
          <cell r="C85">
            <v>0</v>
          </cell>
          <cell r="D85">
            <v>0</v>
          </cell>
          <cell r="E85">
            <v>0</v>
          </cell>
          <cell r="F85">
            <v>0</v>
          </cell>
        </row>
        <row r="86">
          <cell r="B86">
            <v>0</v>
          </cell>
          <cell r="C86">
            <v>0</v>
          </cell>
          <cell r="D86">
            <v>0</v>
          </cell>
          <cell r="E86">
            <v>0</v>
          </cell>
          <cell r="F86">
            <v>0</v>
          </cell>
        </row>
        <row r="87">
          <cell r="B87">
            <v>0</v>
          </cell>
          <cell r="C87">
            <v>0</v>
          </cell>
          <cell r="D87">
            <v>0</v>
          </cell>
          <cell r="E87">
            <v>0</v>
          </cell>
          <cell r="F87">
            <v>0</v>
          </cell>
        </row>
        <row r="88">
          <cell r="B88">
            <v>0</v>
          </cell>
          <cell r="C88">
            <v>0</v>
          </cell>
          <cell r="D88">
            <v>0</v>
          </cell>
          <cell r="E88">
            <v>0</v>
          </cell>
          <cell r="F88">
            <v>0</v>
          </cell>
        </row>
        <row r="89">
          <cell r="B89">
            <v>0</v>
          </cell>
          <cell r="C89">
            <v>0</v>
          </cell>
          <cell r="D89">
            <v>0</v>
          </cell>
          <cell r="E89">
            <v>0</v>
          </cell>
          <cell r="F89">
            <v>0</v>
          </cell>
        </row>
        <row r="90">
          <cell r="B90">
            <v>0</v>
          </cell>
          <cell r="C90">
            <v>0</v>
          </cell>
          <cell r="D90">
            <v>0</v>
          </cell>
          <cell r="E90">
            <v>0</v>
          </cell>
          <cell r="F90">
            <v>0</v>
          </cell>
        </row>
        <row r="91">
          <cell r="B91">
            <v>0</v>
          </cell>
          <cell r="C91">
            <v>0</v>
          </cell>
          <cell r="D91">
            <v>0</v>
          </cell>
          <cell r="E91">
            <v>0</v>
          </cell>
          <cell r="F91">
            <v>0</v>
          </cell>
        </row>
        <row r="92">
          <cell r="B92">
            <v>0</v>
          </cell>
          <cell r="C92">
            <v>3</v>
          </cell>
          <cell r="D92">
            <v>0</v>
          </cell>
          <cell r="E92">
            <v>3</v>
          </cell>
          <cell r="F92">
            <v>3</v>
          </cell>
        </row>
        <row r="93">
          <cell r="B93">
            <v>0</v>
          </cell>
          <cell r="C93">
            <v>1</v>
          </cell>
          <cell r="D93">
            <v>0</v>
          </cell>
          <cell r="E93">
            <v>1</v>
          </cell>
          <cell r="F93">
            <v>1</v>
          </cell>
        </row>
        <row r="94">
          <cell r="B94">
            <v>0</v>
          </cell>
          <cell r="C94">
            <v>0</v>
          </cell>
          <cell r="D94">
            <v>0</v>
          </cell>
          <cell r="E94">
            <v>0</v>
          </cell>
          <cell r="F94">
            <v>0</v>
          </cell>
        </row>
        <row r="95">
          <cell r="B95">
            <v>0</v>
          </cell>
          <cell r="C95">
            <v>0</v>
          </cell>
          <cell r="D95">
            <v>0</v>
          </cell>
          <cell r="E95">
            <v>0</v>
          </cell>
          <cell r="F95">
            <v>0</v>
          </cell>
        </row>
        <row r="96">
          <cell r="B96">
            <v>0</v>
          </cell>
          <cell r="C96">
            <v>0</v>
          </cell>
          <cell r="D96">
            <v>0</v>
          </cell>
          <cell r="E96">
            <v>0</v>
          </cell>
          <cell r="F96">
            <v>0</v>
          </cell>
        </row>
        <row r="97">
          <cell r="B97">
            <v>0</v>
          </cell>
          <cell r="C97">
            <v>0</v>
          </cell>
          <cell r="D97">
            <v>0</v>
          </cell>
          <cell r="E97">
            <v>0</v>
          </cell>
          <cell r="F97">
            <v>0</v>
          </cell>
        </row>
        <row r="98">
          <cell r="B98">
            <v>0</v>
          </cell>
          <cell r="C98">
            <v>0</v>
          </cell>
          <cell r="D98">
            <v>0</v>
          </cell>
          <cell r="E98">
            <v>0</v>
          </cell>
          <cell r="F98">
            <v>0</v>
          </cell>
        </row>
        <row r="99">
          <cell r="B99">
            <v>0</v>
          </cell>
          <cell r="C99">
            <v>0</v>
          </cell>
          <cell r="D99">
            <v>0</v>
          </cell>
          <cell r="E99">
            <v>0</v>
          </cell>
          <cell r="F99">
            <v>0</v>
          </cell>
        </row>
        <row r="100">
          <cell r="B100">
            <v>0</v>
          </cell>
          <cell r="C100">
            <v>0</v>
          </cell>
          <cell r="D100">
            <v>0</v>
          </cell>
          <cell r="E100">
            <v>0</v>
          </cell>
          <cell r="F100">
            <v>0</v>
          </cell>
        </row>
        <row r="101">
          <cell r="B101">
            <v>0</v>
          </cell>
          <cell r="C101">
            <v>106</v>
          </cell>
          <cell r="D101">
            <v>0</v>
          </cell>
          <cell r="E101">
            <v>106</v>
          </cell>
          <cell r="F101">
            <v>106</v>
          </cell>
        </row>
        <row r="102">
          <cell r="B102">
            <v>0</v>
          </cell>
          <cell r="C102">
            <v>304</v>
          </cell>
          <cell r="D102">
            <v>29</v>
          </cell>
          <cell r="E102">
            <v>333</v>
          </cell>
          <cell r="F102">
            <v>333</v>
          </cell>
        </row>
        <row r="103">
          <cell r="B103">
            <v>0</v>
          </cell>
          <cell r="C103">
            <v>0</v>
          </cell>
          <cell r="D103">
            <v>0</v>
          </cell>
          <cell r="E103">
            <v>0</v>
          </cell>
          <cell r="F103">
            <v>0</v>
          </cell>
        </row>
        <row r="104">
          <cell r="B104">
            <v>0</v>
          </cell>
          <cell r="C104">
            <v>0</v>
          </cell>
          <cell r="D104">
            <v>0</v>
          </cell>
          <cell r="E104">
            <v>0</v>
          </cell>
          <cell r="F104">
            <v>0</v>
          </cell>
        </row>
        <row r="105">
          <cell r="B105">
            <v>25</v>
          </cell>
          <cell r="C105">
            <v>507</v>
          </cell>
          <cell r="D105">
            <v>0</v>
          </cell>
          <cell r="E105">
            <v>507</v>
          </cell>
          <cell r="F105">
            <v>532</v>
          </cell>
        </row>
        <row r="106">
          <cell r="B106">
            <v>0</v>
          </cell>
          <cell r="C106">
            <v>1</v>
          </cell>
          <cell r="D106">
            <v>0</v>
          </cell>
          <cell r="E106">
            <v>1</v>
          </cell>
          <cell r="F106">
            <v>1</v>
          </cell>
        </row>
        <row r="107">
          <cell r="B107">
            <v>0</v>
          </cell>
          <cell r="C107">
            <v>0</v>
          </cell>
          <cell r="D107">
            <v>0</v>
          </cell>
          <cell r="E107">
            <v>0</v>
          </cell>
          <cell r="F107">
            <v>0</v>
          </cell>
        </row>
        <row r="108">
          <cell r="B108">
            <v>18</v>
          </cell>
          <cell r="C108">
            <v>84</v>
          </cell>
          <cell r="D108">
            <v>0</v>
          </cell>
          <cell r="E108">
            <v>84</v>
          </cell>
          <cell r="F108">
            <v>102</v>
          </cell>
        </row>
        <row r="109">
          <cell r="B109">
            <v>0</v>
          </cell>
          <cell r="C109">
            <v>53</v>
          </cell>
          <cell r="D109">
            <v>0</v>
          </cell>
          <cell r="E109">
            <v>53</v>
          </cell>
          <cell r="F109">
            <v>53</v>
          </cell>
        </row>
        <row r="110">
          <cell r="B110">
            <v>0</v>
          </cell>
          <cell r="C110">
            <v>452</v>
          </cell>
          <cell r="D110">
            <v>0</v>
          </cell>
          <cell r="E110">
            <v>452</v>
          </cell>
          <cell r="F110">
            <v>452</v>
          </cell>
        </row>
        <row r="111">
          <cell r="B111">
            <v>0</v>
          </cell>
          <cell r="C111">
            <v>0</v>
          </cell>
          <cell r="D111">
            <v>0</v>
          </cell>
          <cell r="E111">
            <v>0</v>
          </cell>
          <cell r="F111">
            <v>0</v>
          </cell>
        </row>
        <row r="112">
          <cell r="B112">
            <v>0</v>
          </cell>
          <cell r="C112">
            <v>0</v>
          </cell>
          <cell r="D112">
            <v>0</v>
          </cell>
          <cell r="E112">
            <v>0</v>
          </cell>
          <cell r="F112">
            <v>0</v>
          </cell>
        </row>
        <row r="113">
          <cell r="B113">
            <v>0</v>
          </cell>
          <cell r="C113">
            <v>0</v>
          </cell>
          <cell r="D113">
            <v>0</v>
          </cell>
          <cell r="E113">
            <v>0</v>
          </cell>
          <cell r="F113">
            <v>0</v>
          </cell>
        </row>
        <row r="114">
          <cell r="B114">
            <v>0</v>
          </cell>
          <cell r="C114">
            <v>0</v>
          </cell>
          <cell r="D114">
            <v>0</v>
          </cell>
          <cell r="E114">
            <v>0</v>
          </cell>
          <cell r="F114">
            <v>0</v>
          </cell>
        </row>
        <row r="115">
          <cell r="B115">
            <v>0</v>
          </cell>
          <cell r="C115">
            <v>0</v>
          </cell>
          <cell r="D115">
            <v>0</v>
          </cell>
          <cell r="E115">
            <v>0</v>
          </cell>
          <cell r="F115">
            <v>0</v>
          </cell>
        </row>
        <row r="116">
          <cell r="B116">
            <v>0</v>
          </cell>
          <cell r="C116">
            <v>0</v>
          </cell>
          <cell r="D116">
            <v>0</v>
          </cell>
          <cell r="E116">
            <v>0</v>
          </cell>
          <cell r="F116">
            <v>0</v>
          </cell>
        </row>
        <row r="117">
          <cell r="B117">
            <v>0</v>
          </cell>
          <cell r="C117">
            <v>215</v>
          </cell>
          <cell r="D117">
            <v>0</v>
          </cell>
          <cell r="E117">
            <v>215</v>
          </cell>
          <cell r="F117">
            <v>215</v>
          </cell>
        </row>
        <row r="118">
          <cell r="B118">
            <v>0</v>
          </cell>
          <cell r="C118">
            <v>0</v>
          </cell>
          <cell r="D118">
            <v>0</v>
          </cell>
          <cell r="E118">
            <v>0</v>
          </cell>
          <cell r="F118">
            <v>0</v>
          </cell>
        </row>
        <row r="119">
          <cell r="B119">
            <v>0</v>
          </cell>
          <cell r="C119">
            <v>0</v>
          </cell>
          <cell r="D119">
            <v>0</v>
          </cell>
          <cell r="E119">
            <v>0</v>
          </cell>
          <cell r="F119">
            <v>0</v>
          </cell>
        </row>
        <row r="120">
          <cell r="B120">
            <v>0</v>
          </cell>
          <cell r="C120">
            <v>0</v>
          </cell>
          <cell r="D120">
            <v>0</v>
          </cell>
          <cell r="E120">
            <v>0</v>
          </cell>
          <cell r="F120">
            <v>0</v>
          </cell>
        </row>
        <row r="121">
          <cell r="B121">
            <v>0</v>
          </cell>
          <cell r="C121">
            <v>0</v>
          </cell>
          <cell r="D121">
            <v>0</v>
          </cell>
          <cell r="E121">
            <v>0</v>
          </cell>
          <cell r="F121">
            <v>0</v>
          </cell>
        </row>
        <row r="122">
          <cell r="B122">
            <v>0</v>
          </cell>
          <cell r="C122">
            <v>0</v>
          </cell>
          <cell r="D122">
            <v>0</v>
          </cell>
          <cell r="E122">
            <v>0</v>
          </cell>
          <cell r="F122">
            <v>0</v>
          </cell>
        </row>
        <row r="123">
          <cell r="B123">
            <v>0</v>
          </cell>
          <cell r="C123">
            <v>0</v>
          </cell>
          <cell r="D123">
            <v>0</v>
          </cell>
          <cell r="E123">
            <v>0</v>
          </cell>
          <cell r="F123">
            <v>0</v>
          </cell>
        </row>
        <row r="124">
          <cell r="B124">
            <v>0</v>
          </cell>
          <cell r="C124">
            <v>0</v>
          </cell>
          <cell r="D124">
            <v>0</v>
          </cell>
          <cell r="E124">
            <v>0</v>
          </cell>
          <cell r="F124">
            <v>0</v>
          </cell>
        </row>
        <row r="125">
          <cell r="B125">
            <v>0</v>
          </cell>
          <cell r="C125">
            <v>0</v>
          </cell>
          <cell r="D125">
            <v>0</v>
          </cell>
          <cell r="E125">
            <v>0</v>
          </cell>
          <cell r="F125">
            <v>0</v>
          </cell>
        </row>
        <row r="126">
          <cell r="B126">
            <v>0</v>
          </cell>
          <cell r="C126">
            <v>0</v>
          </cell>
          <cell r="D126">
            <v>0</v>
          </cell>
          <cell r="E126">
            <v>0</v>
          </cell>
          <cell r="F126">
            <v>0</v>
          </cell>
        </row>
        <row r="127">
          <cell r="B127">
            <v>0</v>
          </cell>
          <cell r="C127">
            <v>0</v>
          </cell>
          <cell r="D127">
            <v>0</v>
          </cell>
          <cell r="E127">
            <v>0</v>
          </cell>
          <cell r="F127">
            <v>0</v>
          </cell>
        </row>
        <row r="128">
          <cell r="B128">
            <v>0</v>
          </cell>
          <cell r="C128">
            <v>0</v>
          </cell>
          <cell r="D128">
            <v>0</v>
          </cell>
          <cell r="E128">
            <v>0</v>
          </cell>
          <cell r="F128">
            <v>0</v>
          </cell>
        </row>
        <row r="129">
          <cell r="B129">
            <v>248</v>
          </cell>
          <cell r="C129">
            <v>583</v>
          </cell>
          <cell r="D129">
            <v>30</v>
          </cell>
          <cell r="E129">
            <v>613</v>
          </cell>
          <cell r="F129">
            <v>861</v>
          </cell>
        </row>
        <row r="130">
          <cell r="B130">
            <v>0</v>
          </cell>
          <cell r="C130">
            <v>0</v>
          </cell>
          <cell r="D130">
            <v>0</v>
          </cell>
          <cell r="E130">
            <v>0</v>
          </cell>
          <cell r="F130">
            <v>0</v>
          </cell>
        </row>
        <row r="131">
          <cell r="B131">
            <v>0</v>
          </cell>
          <cell r="C131">
            <v>0</v>
          </cell>
          <cell r="D131">
            <v>0</v>
          </cell>
          <cell r="E131">
            <v>0</v>
          </cell>
          <cell r="F131">
            <v>0</v>
          </cell>
        </row>
        <row r="132">
          <cell r="B132">
            <v>0</v>
          </cell>
          <cell r="C132">
            <v>0</v>
          </cell>
          <cell r="D132">
            <v>2</v>
          </cell>
          <cell r="E132">
            <v>2</v>
          </cell>
          <cell r="F132">
            <v>2</v>
          </cell>
        </row>
        <row r="133">
          <cell r="B133">
            <v>0</v>
          </cell>
          <cell r="C133">
            <v>0</v>
          </cell>
          <cell r="D133">
            <v>0</v>
          </cell>
          <cell r="E133">
            <v>0</v>
          </cell>
          <cell r="F133">
            <v>0</v>
          </cell>
        </row>
        <row r="134">
          <cell r="B134">
            <v>0</v>
          </cell>
          <cell r="C134">
            <v>0</v>
          </cell>
          <cell r="D134">
            <v>0</v>
          </cell>
          <cell r="E134">
            <v>0</v>
          </cell>
          <cell r="F134">
            <v>0</v>
          </cell>
        </row>
        <row r="135">
          <cell r="B135">
            <v>0</v>
          </cell>
          <cell r="C135">
            <v>0</v>
          </cell>
          <cell r="D135">
            <v>0</v>
          </cell>
          <cell r="E135">
            <v>0</v>
          </cell>
          <cell r="F135">
            <v>0</v>
          </cell>
        </row>
        <row r="136">
          <cell r="B136">
            <v>0</v>
          </cell>
          <cell r="C136">
            <v>0</v>
          </cell>
          <cell r="D136">
            <v>0</v>
          </cell>
          <cell r="E136">
            <v>0</v>
          </cell>
          <cell r="F136">
            <v>0</v>
          </cell>
        </row>
        <row r="137">
          <cell r="B137">
            <v>0</v>
          </cell>
          <cell r="C137">
            <v>0</v>
          </cell>
          <cell r="D137">
            <v>0</v>
          </cell>
          <cell r="E137">
            <v>0</v>
          </cell>
          <cell r="F137">
            <v>0</v>
          </cell>
        </row>
        <row r="138">
          <cell r="B138">
            <v>0</v>
          </cell>
          <cell r="C138">
            <v>0</v>
          </cell>
          <cell r="D138">
            <v>0</v>
          </cell>
          <cell r="E138">
            <v>0</v>
          </cell>
          <cell r="F138">
            <v>0</v>
          </cell>
        </row>
        <row r="139">
          <cell r="B139">
            <v>0</v>
          </cell>
          <cell r="C139">
            <v>2</v>
          </cell>
          <cell r="D139">
            <v>0</v>
          </cell>
          <cell r="E139">
            <v>2</v>
          </cell>
          <cell r="F139">
            <v>2</v>
          </cell>
        </row>
        <row r="140">
          <cell r="B140">
            <v>0</v>
          </cell>
          <cell r="C140">
            <v>0</v>
          </cell>
          <cell r="D140">
            <v>0</v>
          </cell>
          <cell r="E140">
            <v>0</v>
          </cell>
          <cell r="F140">
            <v>0</v>
          </cell>
        </row>
        <row r="141">
          <cell r="B141">
            <v>0</v>
          </cell>
          <cell r="C141">
            <v>992</v>
          </cell>
          <cell r="D141">
            <v>0</v>
          </cell>
          <cell r="E141">
            <v>992</v>
          </cell>
          <cell r="F141">
            <v>992</v>
          </cell>
        </row>
        <row r="142">
          <cell r="B142">
            <v>0</v>
          </cell>
          <cell r="C142">
            <v>0</v>
          </cell>
          <cell r="D142">
            <v>0</v>
          </cell>
          <cell r="E142">
            <v>0</v>
          </cell>
          <cell r="F142">
            <v>0</v>
          </cell>
        </row>
        <row r="143">
          <cell r="B143">
            <v>0</v>
          </cell>
          <cell r="C143">
            <v>0</v>
          </cell>
          <cell r="D143">
            <v>0</v>
          </cell>
          <cell r="E143">
            <v>0</v>
          </cell>
          <cell r="F143">
            <v>0</v>
          </cell>
        </row>
        <row r="144">
          <cell r="B144">
            <v>0</v>
          </cell>
          <cell r="C144">
            <v>0</v>
          </cell>
          <cell r="D144">
            <v>0</v>
          </cell>
          <cell r="E144">
            <v>0</v>
          </cell>
          <cell r="F144">
            <v>0</v>
          </cell>
        </row>
        <row r="145">
          <cell r="B145">
            <v>0</v>
          </cell>
          <cell r="C145">
            <v>0</v>
          </cell>
          <cell r="D145">
            <v>0</v>
          </cell>
          <cell r="E145">
            <v>0</v>
          </cell>
          <cell r="F145">
            <v>0</v>
          </cell>
        </row>
        <row r="146">
          <cell r="B146">
            <v>0</v>
          </cell>
          <cell r="C146">
            <v>0</v>
          </cell>
          <cell r="D146">
            <v>0</v>
          </cell>
          <cell r="E146">
            <v>0</v>
          </cell>
          <cell r="F146">
            <v>0</v>
          </cell>
        </row>
        <row r="147">
          <cell r="B147">
            <v>0</v>
          </cell>
          <cell r="C147">
            <v>0</v>
          </cell>
          <cell r="D147">
            <v>0</v>
          </cell>
          <cell r="E147">
            <v>0</v>
          </cell>
          <cell r="F147">
            <v>0</v>
          </cell>
        </row>
        <row r="148">
          <cell r="B148">
            <v>0</v>
          </cell>
          <cell r="C148">
            <v>0</v>
          </cell>
          <cell r="D148">
            <v>0</v>
          </cell>
          <cell r="E148">
            <v>0</v>
          </cell>
          <cell r="F148">
            <v>0</v>
          </cell>
        </row>
        <row r="149">
          <cell r="B149">
            <v>0</v>
          </cell>
          <cell r="C149">
            <v>0</v>
          </cell>
          <cell r="D149">
            <v>0</v>
          </cell>
          <cell r="E149">
            <v>0</v>
          </cell>
          <cell r="F149">
            <v>0</v>
          </cell>
        </row>
        <row r="150">
          <cell r="B150">
            <v>0</v>
          </cell>
          <cell r="C150">
            <v>0</v>
          </cell>
          <cell r="D150">
            <v>0</v>
          </cell>
          <cell r="E150">
            <v>0</v>
          </cell>
          <cell r="F150">
            <v>0</v>
          </cell>
        </row>
        <row r="151">
          <cell r="B151">
            <v>0</v>
          </cell>
          <cell r="C151">
            <v>0</v>
          </cell>
          <cell r="D151">
            <v>0</v>
          </cell>
          <cell r="E151">
            <v>0</v>
          </cell>
          <cell r="F151">
            <v>0</v>
          </cell>
        </row>
        <row r="152">
          <cell r="B152">
            <v>0</v>
          </cell>
          <cell r="C152">
            <v>0</v>
          </cell>
          <cell r="D152">
            <v>0</v>
          </cell>
          <cell r="E152">
            <v>0</v>
          </cell>
          <cell r="F152">
            <v>0</v>
          </cell>
        </row>
        <row r="153">
          <cell r="B153">
            <v>0</v>
          </cell>
          <cell r="C153">
            <v>0</v>
          </cell>
          <cell r="D153">
            <v>0</v>
          </cell>
          <cell r="E153">
            <v>0</v>
          </cell>
          <cell r="F153">
            <v>0</v>
          </cell>
        </row>
        <row r="154">
          <cell r="B154">
            <v>0</v>
          </cell>
          <cell r="C154">
            <v>1071</v>
          </cell>
          <cell r="D154">
            <v>0</v>
          </cell>
          <cell r="E154">
            <v>1071</v>
          </cell>
          <cell r="F154">
            <v>1071</v>
          </cell>
        </row>
        <row r="155">
          <cell r="B155">
            <v>0</v>
          </cell>
          <cell r="C155">
            <v>0</v>
          </cell>
          <cell r="D155">
            <v>0</v>
          </cell>
          <cell r="E155">
            <v>0</v>
          </cell>
          <cell r="F155">
            <v>0</v>
          </cell>
        </row>
        <row r="156">
          <cell r="B156">
            <v>0</v>
          </cell>
          <cell r="C156">
            <v>3</v>
          </cell>
          <cell r="D156">
            <v>0</v>
          </cell>
          <cell r="E156">
            <v>3</v>
          </cell>
          <cell r="F156">
            <v>3</v>
          </cell>
        </row>
        <row r="157">
          <cell r="B157">
            <v>0</v>
          </cell>
          <cell r="C157">
            <v>0</v>
          </cell>
          <cell r="D157">
            <v>0</v>
          </cell>
          <cell r="E157">
            <v>0</v>
          </cell>
          <cell r="F157">
            <v>0</v>
          </cell>
        </row>
        <row r="158">
          <cell r="B158">
            <v>0</v>
          </cell>
          <cell r="C158">
            <v>0</v>
          </cell>
          <cell r="D158">
            <v>0</v>
          </cell>
          <cell r="E158">
            <v>0</v>
          </cell>
          <cell r="F158">
            <v>0</v>
          </cell>
        </row>
        <row r="159">
          <cell r="B159">
            <v>0</v>
          </cell>
          <cell r="C159">
            <v>98</v>
          </cell>
          <cell r="D159">
            <v>0</v>
          </cell>
          <cell r="E159">
            <v>98</v>
          </cell>
          <cell r="F159">
            <v>98</v>
          </cell>
        </row>
        <row r="160">
          <cell r="B160">
            <v>0</v>
          </cell>
          <cell r="C160">
            <v>0</v>
          </cell>
          <cell r="D160">
            <v>0</v>
          </cell>
          <cell r="E160">
            <v>0</v>
          </cell>
          <cell r="F160">
            <v>0</v>
          </cell>
        </row>
        <row r="161">
          <cell r="B161">
            <v>0</v>
          </cell>
          <cell r="C161">
            <v>0</v>
          </cell>
          <cell r="D161">
            <v>0</v>
          </cell>
          <cell r="E161">
            <v>0</v>
          </cell>
          <cell r="F161">
            <v>0</v>
          </cell>
        </row>
        <row r="162">
          <cell r="B162">
            <v>0</v>
          </cell>
          <cell r="C162">
            <v>0</v>
          </cell>
          <cell r="D162">
            <v>0</v>
          </cell>
          <cell r="E162">
            <v>0</v>
          </cell>
          <cell r="F162">
            <v>0</v>
          </cell>
        </row>
        <row r="163">
          <cell r="B163">
            <v>0</v>
          </cell>
          <cell r="C163">
            <v>241</v>
          </cell>
          <cell r="D163">
            <v>0</v>
          </cell>
          <cell r="E163">
            <v>241</v>
          </cell>
          <cell r="F163">
            <v>241</v>
          </cell>
        </row>
        <row r="164">
          <cell r="B164">
            <v>0</v>
          </cell>
          <cell r="C164">
            <v>3</v>
          </cell>
          <cell r="D164">
            <v>0</v>
          </cell>
          <cell r="E164">
            <v>3</v>
          </cell>
          <cell r="F164">
            <v>3</v>
          </cell>
        </row>
        <row r="165">
          <cell r="B165">
            <v>0</v>
          </cell>
          <cell r="C165">
            <v>0</v>
          </cell>
          <cell r="D165">
            <v>0</v>
          </cell>
          <cell r="E165">
            <v>0</v>
          </cell>
          <cell r="F165">
            <v>0</v>
          </cell>
        </row>
        <row r="166">
          <cell r="B166">
            <v>0</v>
          </cell>
          <cell r="C166">
            <v>0</v>
          </cell>
          <cell r="D166">
            <v>0</v>
          </cell>
          <cell r="E166">
            <v>0</v>
          </cell>
          <cell r="F166">
            <v>0</v>
          </cell>
        </row>
        <row r="167">
          <cell r="B167">
            <v>0</v>
          </cell>
          <cell r="C167">
            <v>86</v>
          </cell>
          <cell r="D167">
            <v>3</v>
          </cell>
          <cell r="E167">
            <v>89</v>
          </cell>
          <cell r="F167">
            <v>89</v>
          </cell>
        </row>
        <row r="168">
          <cell r="B168">
            <v>0</v>
          </cell>
          <cell r="C168">
            <v>0</v>
          </cell>
          <cell r="D168">
            <v>0</v>
          </cell>
          <cell r="E168">
            <v>0</v>
          </cell>
          <cell r="F168">
            <v>0</v>
          </cell>
        </row>
        <row r="169">
          <cell r="B169">
            <v>0</v>
          </cell>
          <cell r="C169">
            <v>0</v>
          </cell>
          <cell r="D169">
            <v>0</v>
          </cell>
          <cell r="E169">
            <v>0</v>
          </cell>
          <cell r="F169">
            <v>0</v>
          </cell>
        </row>
        <row r="170">
          <cell r="B170">
            <v>0</v>
          </cell>
          <cell r="C170">
            <v>82</v>
          </cell>
          <cell r="D170">
            <v>0</v>
          </cell>
          <cell r="E170">
            <v>82</v>
          </cell>
          <cell r="F170">
            <v>82</v>
          </cell>
        </row>
        <row r="171">
          <cell r="B171">
            <v>0</v>
          </cell>
          <cell r="C171">
            <v>0</v>
          </cell>
          <cell r="D171">
            <v>10</v>
          </cell>
          <cell r="E171">
            <v>10</v>
          </cell>
          <cell r="F171">
            <v>10</v>
          </cell>
        </row>
        <row r="172">
          <cell r="B172">
            <v>0</v>
          </cell>
          <cell r="C172">
            <v>0</v>
          </cell>
          <cell r="D172">
            <v>0</v>
          </cell>
          <cell r="E172">
            <v>0</v>
          </cell>
          <cell r="F172">
            <v>0</v>
          </cell>
        </row>
        <row r="173">
          <cell r="B173">
            <v>0</v>
          </cell>
          <cell r="C173">
            <v>0</v>
          </cell>
          <cell r="D173">
            <v>0</v>
          </cell>
          <cell r="E173">
            <v>0</v>
          </cell>
          <cell r="F173">
            <v>0</v>
          </cell>
        </row>
        <row r="174">
          <cell r="B174">
            <v>0</v>
          </cell>
          <cell r="C174">
            <v>0</v>
          </cell>
          <cell r="D174">
            <v>1</v>
          </cell>
          <cell r="E174">
            <v>1</v>
          </cell>
          <cell r="F174">
            <v>1</v>
          </cell>
        </row>
        <row r="175">
          <cell r="B175">
            <v>0</v>
          </cell>
          <cell r="C175">
            <v>0</v>
          </cell>
          <cell r="D175">
            <v>0</v>
          </cell>
          <cell r="E175">
            <v>0</v>
          </cell>
          <cell r="F175">
            <v>0</v>
          </cell>
        </row>
        <row r="176">
          <cell r="B176">
            <v>0</v>
          </cell>
          <cell r="C176">
            <v>610</v>
          </cell>
          <cell r="D176">
            <v>10</v>
          </cell>
          <cell r="E176">
            <v>620</v>
          </cell>
          <cell r="F176">
            <v>620</v>
          </cell>
        </row>
        <row r="177">
          <cell r="B177">
            <v>0</v>
          </cell>
          <cell r="C177">
            <v>0</v>
          </cell>
          <cell r="D177">
            <v>0</v>
          </cell>
          <cell r="E177">
            <v>0</v>
          </cell>
          <cell r="F177">
            <v>0</v>
          </cell>
        </row>
        <row r="178">
          <cell r="B178">
            <v>0</v>
          </cell>
          <cell r="C178">
            <v>1</v>
          </cell>
          <cell r="D178">
            <v>0</v>
          </cell>
          <cell r="E178">
            <v>1</v>
          </cell>
          <cell r="F178">
            <v>1</v>
          </cell>
        </row>
        <row r="179">
          <cell r="B179">
            <v>0</v>
          </cell>
          <cell r="C179">
            <v>10</v>
          </cell>
          <cell r="D179">
            <v>0</v>
          </cell>
          <cell r="E179">
            <v>10</v>
          </cell>
          <cell r="F179">
            <v>10</v>
          </cell>
        </row>
        <row r="180">
          <cell r="B180">
            <v>0</v>
          </cell>
          <cell r="C180">
            <v>0</v>
          </cell>
          <cell r="D180">
            <v>0</v>
          </cell>
          <cell r="E180">
            <v>0</v>
          </cell>
          <cell r="F180">
            <v>0</v>
          </cell>
        </row>
        <row r="181">
          <cell r="B181">
            <v>0</v>
          </cell>
          <cell r="C181">
            <v>0</v>
          </cell>
          <cell r="D181">
            <v>0</v>
          </cell>
          <cell r="E181">
            <v>0</v>
          </cell>
          <cell r="F181">
            <v>0</v>
          </cell>
        </row>
        <row r="182">
          <cell r="B182">
            <v>0</v>
          </cell>
          <cell r="C182">
            <v>0</v>
          </cell>
          <cell r="D182">
            <v>0</v>
          </cell>
          <cell r="E182">
            <v>0</v>
          </cell>
          <cell r="F182">
            <v>0</v>
          </cell>
        </row>
        <row r="183">
          <cell r="B183">
            <v>0</v>
          </cell>
          <cell r="C183">
            <v>0</v>
          </cell>
          <cell r="D183">
            <v>0</v>
          </cell>
          <cell r="E183">
            <v>0</v>
          </cell>
          <cell r="F183">
            <v>0</v>
          </cell>
        </row>
        <row r="184">
          <cell r="B184">
            <v>0</v>
          </cell>
          <cell r="C184">
            <v>632</v>
          </cell>
          <cell r="D184">
            <v>0</v>
          </cell>
          <cell r="E184">
            <v>632</v>
          </cell>
          <cell r="F184">
            <v>632</v>
          </cell>
        </row>
        <row r="185">
          <cell r="B185">
            <v>0</v>
          </cell>
          <cell r="C185">
            <v>0</v>
          </cell>
          <cell r="D185">
            <v>0</v>
          </cell>
          <cell r="E185">
            <v>0</v>
          </cell>
          <cell r="F185">
            <v>0</v>
          </cell>
        </row>
        <row r="186">
          <cell r="B186">
            <v>0</v>
          </cell>
          <cell r="C186">
            <v>0</v>
          </cell>
          <cell r="D186">
            <v>0</v>
          </cell>
          <cell r="E186">
            <v>0</v>
          </cell>
          <cell r="F186">
            <v>0</v>
          </cell>
        </row>
        <row r="187">
          <cell r="B187">
            <v>0</v>
          </cell>
          <cell r="C187">
            <v>0</v>
          </cell>
          <cell r="D187">
            <v>0</v>
          </cell>
          <cell r="E187">
            <v>0</v>
          </cell>
          <cell r="F187">
            <v>0</v>
          </cell>
        </row>
        <row r="188">
          <cell r="B188">
            <v>0</v>
          </cell>
          <cell r="C188">
            <v>0</v>
          </cell>
          <cell r="D188">
            <v>0</v>
          </cell>
          <cell r="E188">
            <v>0</v>
          </cell>
          <cell r="F188">
            <v>0</v>
          </cell>
        </row>
        <row r="189">
          <cell r="B189">
            <v>0</v>
          </cell>
          <cell r="C189">
            <v>83</v>
          </cell>
          <cell r="D189">
            <v>0</v>
          </cell>
          <cell r="E189">
            <v>83</v>
          </cell>
          <cell r="F189">
            <v>83</v>
          </cell>
        </row>
        <row r="190">
          <cell r="B190">
            <v>0</v>
          </cell>
          <cell r="C190">
            <v>0</v>
          </cell>
          <cell r="D190">
            <v>0</v>
          </cell>
          <cell r="E190">
            <v>0</v>
          </cell>
          <cell r="F190">
            <v>0</v>
          </cell>
        </row>
        <row r="191">
          <cell r="B191">
            <v>0</v>
          </cell>
          <cell r="C191">
            <v>0</v>
          </cell>
          <cell r="D191">
            <v>0</v>
          </cell>
          <cell r="E191">
            <v>0</v>
          </cell>
          <cell r="F191">
            <v>0</v>
          </cell>
        </row>
        <row r="192">
          <cell r="B192">
            <v>0</v>
          </cell>
          <cell r="C192">
            <v>0</v>
          </cell>
          <cell r="D192">
            <v>0</v>
          </cell>
          <cell r="E192">
            <v>0</v>
          </cell>
          <cell r="F192">
            <v>0</v>
          </cell>
        </row>
        <row r="193">
          <cell r="B193">
            <v>0</v>
          </cell>
          <cell r="C193">
            <v>0</v>
          </cell>
          <cell r="D193">
            <v>0</v>
          </cell>
          <cell r="E193">
            <v>0</v>
          </cell>
          <cell r="F193">
            <v>0</v>
          </cell>
        </row>
        <row r="194">
          <cell r="B194">
            <v>0</v>
          </cell>
          <cell r="C194">
            <v>0</v>
          </cell>
          <cell r="D194">
            <v>0</v>
          </cell>
          <cell r="E194">
            <v>0</v>
          </cell>
          <cell r="F194">
            <v>0</v>
          </cell>
        </row>
        <row r="195">
          <cell r="B195">
            <v>0</v>
          </cell>
          <cell r="C195">
            <v>0</v>
          </cell>
          <cell r="D195">
            <v>0</v>
          </cell>
          <cell r="E195">
            <v>0</v>
          </cell>
          <cell r="F195">
            <v>0</v>
          </cell>
        </row>
        <row r="196">
          <cell r="B196">
            <v>0</v>
          </cell>
          <cell r="C196">
            <v>0</v>
          </cell>
          <cell r="D196">
            <v>0</v>
          </cell>
          <cell r="E196">
            <v>0</v>
          </cell>
          <cell r="F196">
            <v>0</v>
          </cell>
        </row>
        <row r="197">
          <cell r="B197">
            <v>0</v>
          </cell>
          <cell r="C197">
            <v>8</v>
          </cell>
          <cell r="D197">
            <v>0</v>
          </cell>
          <cell r="E197">
            <v>8</v>
          </cell>
          <cell r="F197">
            <v>8</v>
          </cell>
        </row>
        <row r="198">
          <cell r="B198">
            <v>0</v>
          </cell>
          <cell r="C198">
            <v>0</v>
          </cell>
          <cell r="D198">
            <v>0</v>
          </cell>
          <cell r="E198">
            <v>0</v>
          </cell>
          <cell r="F198">
            <v>0</v>
          </cell>
        </row>
        <row r="199">
          <cell r="B199">
            <v>0</v>
          </cell>
          <cell r="C199">
            <v>0</v>
          </cell>
          <cell r="D199">
            <v>0</v>
          </cell>
          <cell r="E199">
            <v>0</v>
          </cell>
          <cell r="F199">
            <v>0</v>
          </cell>
        </row>
        <row r="200">
          <cell r="B200">
            <v>0</v>
          </cell>
          <cell r="C200">
            <v>0</v>
          </cell>
          <cell r="D200">
            <v>0</v>
          </cell>
          <cell r="E200">
            <v>0</v>
          </cell>
          <cell r="F200">
            <v>0</v>
          </cell>
        </row>
        <row r="201">
          <cell r="B201">
            <v>9</v>
          </cell>
          <cell r="C201">
            <v>2</v>
          </cell>
          <cell r="D201">
            <v>0</v>
          </cell>
          <cell r="E201">
            <v>2</v>
          </cell>
          <cell r="F201">
            <v>11</v>
          </cell>
        </row>
        <row r="202">
          <cell r="B202">
            <v>0</v>
          </cell>
          <cell r="C202">
            <v>0</v>
          </cell>
          <cell r="D202">
            <v>0</v>
          </cell>
          <cell r="E202">
            <v>0</v>
          </cell>
          <cell r="F202">
            <v>0</v>
          </cell>
        </row>
        <row r="203">
          <cell r="B203">
            <v>0</v>
          </cell>
          <cell r="C203">
            <v>0</v>
          </cell>
          <cell r="D203">
            <v>0</v>
          </cell>
          <cell r="E203">
            <v>0</v>
          </cell>
          <cell r="F203">
            <v>0</v>
          </cell>
        </row>
        <row r="204">
          <cell r="B204">
            <v>0</v>
          </cell>
          <cell r="C204">
            <v>0</v>
          </cell>
          <cell r="D204">
            <v>0</v>
          </cell>
          <cell r="E204">
            <v>0</v>
          </cell>
          <cell r="F204">
            <v>0</v>
          </cell>
        </row>
        <row r="205">
          <cell r="B205">
            <v>0</v>
          </cell>
          <cell r="C205">
            <v>0</v>
          </cell>
          <cell r="D205">
            <v>0</v>
          </cell>
          <cell r="E205">
            <v>0</v>
          </cell>
          <cell r="F205">
            <v>0</v>
          </cell>
        </row>
        <row r="206">
          <cell r="B206">
            <v>1</v>
          </cell>
          <cell r="C206">
            <v>486</v>
          </cell>
          <cell r="D206">
            <v>10</v>
          </cell>
          <cell r="E206">
            <v>496</v>
          </cell>
          <cell r="F206">
            <v>497</v>
          </cell>
        </row>
        <row r="207">
          <cell r="B207">
            <v>94</v>
          </cell>
          <cell r="C207">
            <v>15</v>
          </cell>
          <cell r="D207">
            <v>0</v>
          </cell>
          <cell r="E207">
            <v>15</v>
          </cell>
          <cell r="F207">
            <v>109</v>
          </cell>
        </row>
        <row r="208">
          <cell r="B208">
            <v>0</v>
          </cell>
          <cell r="C208">
            <v>0</v>
          </cell>
          <cell r="D208">
            <v>0</v>
          </cell>
          <cell r="E208">
            <v>0</v>
          </cell>
          <cell r="F208">
            <v>0</v>
          </cell>
        </row>
        <row r="209">
          <cell r="B209">
            <v>0</v>
          </cell>
          <cell r="C209">
            <v>0</v>
          </cell>
          <cell r="D209">
            <v>0</v>
          </cell>
          <cell r="E209">
            <v>0</v>
          </cell>
          <cell r="F209">
            <v>0</v>
          </cell>
        </row>
        <row r="210">
          <cell r="B210">
            <v>0</v>
          </cell>
          <cell r="C210">
            <v>0</v>
          </cell>
          <cell r="D210">
            <v>0</v>
          </cell>
          <cell r="E210">
            <v>0</v>
          </cell>
          <cell r="F210">
            <v>0</v>
          </cell>
        </row>
        <row r="211">
          <cell r="B211">
            <v>0</v>
          </cell>
          <cell r="C211">
            <v>0</v>
          </cell>
          <cell r="D211">
            <v>0</v>
          </cell>
          <cell r="E211">
            <v>0</v>
          </cell>
          <cell r="F211">
            <v>0</v>
          </cell>
        </row>
        <row r="212">
          <cell r="B212">
            <v>0</v>
          </cell>
          <cell r="C212">
            <v>0</v>
          </cell>
          <cell r="D212">
            <v>0</v>
          </cell>
          <cell r="E212">
            <v>0</v>
          </cell>
          <cell r="F212">
            <v>0</v>
          </cell>
        </row>
        <row r="213">
          <cell r="B213">
            <v>0</v>
          </cell>
          <cell r="C213">
            <v>0</v>
          </cell>
          <cell r="D213">
            <v>0</v>
          </cell>
          <cell r="E213">
            <v>0</v>
          </cell>
          <cell r="F213">
            <v>0</v>
          </cell>
        </row>
        <row r="214">
          <cell r="B214">
            <v>0</v>
          </cell>
          <cell r="C214">
            <v>0</v>
          </cell>
          <cell r="D214">
            <v>0</v>
          </cell>
          <cell r="E214">
            <v>0</v>
          </cell>
          <cell r="F214">
            <v>0</v>
          </cell>
        </row>
        <row r="215">
          <cell r="B215">
            <v>0</v>
          </cell>
          <cell r="C215">
            <v>0</v>
          </cell>
          <cell r="D215">
            <v>0</v>
          </cell>
          <cell r="E215">
            <v>0</v>
          </cell>
          <cell r="F215">
            <v>0</v>
          </cell>
        </row>
        <row r="216">
          <cell r="B216">
            <v>0</v>
          </cell>
          <cell r="C216">
            <v>0</v>
          </cell>
          <cell r="D216">
            <v>0</v>
          </cell>
          <cell r="E216">
            <v>0</v>
          </cell>
          <cell r="F216">
            <v>0</v>
          </cell>
        </row>
        <row r="217">
          <cell r="B217">
            <v>0</v>
          </cell>
          <cell r="C217">
            <v>52</v>
          </cell>
          <cell r="D217">
            <v>0</v>
          </cell>
          <cell r="E217">
            <v>52</v>
          </cell>
          <cell r="F217">
            <v>52</v>
          </cell>
        </row>
        <row r="218">
          <cell r="B218">
            <v>0</v>
          </cell>
          <cell r="C218">
            <v>0</v>
          </cell>
          <cell r="D218">
            <v>0</v>
          </cell>
          <cell r="E218">
            <v>0</v>
          </cell>
          <cell r="F218">
            <v>0</v>
          </cell>
        </row>
        <row r="219">
          <cell r="B219">
            <v>0</v>
          </cell>
          <cell r="C219">
            <v>0</v>
          </cell>
          <cell r="D219">
            <v>0</v>
          </cell>
          <cell r="E219">
            <v>0</v>
          </cell>
          <cell r="F219">
            <v>0</v>
          </cell>
        </row>
        <row r="220">
          <cell r="B220">
            <v>0</v>
          </cell>
          <cell r="C220">
            <v>0</v>
          </cell>
          <cell r="D220">
            <v>0</v>
          </cell>
          <cell r="E220">
            <v>0</v>
          </cell>
          <cell r="F220">
            <v>0</v>
          </cell>
        </row>
        <row r="221">
          <cell r="B221">
            <v>0</v>
          </cell>
          <cell r="C221">
            <v>0</v>
          </cell>
          <cell r="D221">
            <v>0</v>
          </cell>
          <cell r="E221">
            <v>0</v>
          </cell>
          <cell r="F221">
            <v>0</v>
          </cell>
        </row>
        <row r="222">
          <cell r="B222">
            <v>0</v>
          </cell>
          <cell r="C222">
            <v>0</v>
          </cell>
          <cell r="D222">
            <v>0</v>
          </cell>
          <cell r="E222">
            <v>0</v>
          </cell>
          <cell r="F222">
            <v>0</v>
          </cell>
        </row>
        <row r="223">
          <cell r="B223">
            <v>0</v>
          </cell>
          <cell r="C223">
            <v>0</v>
          </cell>
          <cell r="D223">
            <v>0</v>
          </cell>
          <cell r="E223">
            <v>0</v>
          </cell>
          <cell r="F223">
            <v>0</v>
          </cell>
        </row>
        <row r="224">
          <cell r="B224">
            <v>0</v>
          </cell>
          <cell r="C224">
            <v>0</v>
          </cell>
          <cell r="D224">
            <v>0</v>
          </cell>
          <cell r="E224">
            <v>0</v>
          </cell>
          <cell r="F224">
            <v>0</v>
          </cell>
        </row>
        <row r="225">
          <cell r="B225">
            <v>0</v>
          </cell>
          <cell r="C225">
            <v>323</v>
          </cell>
          <cell r="D225">
            <v>0</v>
          </cell>
          <cell r="E225">
            <v>323</v>
          </cell>
          <cell r="F225">
            <v>323</v>
          </cell>
        </row>
        <row r="226">
          <cell r="B226">
            <v>637</v>
          </cell>
          <cell r="C226">
            <v>1100</v>
          </cell>
          <cell r="D226">
            <v>1485</v>
          </cell>
          <cell r="E226">
            <v>2585</v>
          </cell>
          <cell r="F226">
            <v>3222</v>
          </cell>
        </row>
        <row r="227">
          <cell r="B227">
            <v>1678</v>
          </cell>
          <cell r="C227">
            <v>16946</v>
          </cell>
          <cell r="D227">
            <v>1560</v>
          </cell>
          <cell r="E227">
            <v>18506</v>
          </cell>
          <cell r="F227">
            <v>20184</v>
          </cell>
        </row>
        <row r="228">
          <cell r="B228">
            <v>0</v>
          </cell>
          <cell r="C228">
            <v>0</v>
          </cell>
          <cell r="D228">
            <v>0</v>
          </cell>
          <cell r="E228">
            <v>0</v>
          </cell>
          <cell r="F228">
            <v>0</v>
          </cell>
        </row>
        <row r="229">
          <cell r="B229">
            <v>0</v>
          </cell>
          <cell r="C229">
            <v>0</v>
          </cell>
          <cell r="D229">
            <v>0</v>
          </cell>
          <cell r="E229">
            <v>0</v>
          </cell>
          <cell r="F229">
            <v>0</v>
          </cell>
        </row>
        <row r="230">
          <cell r="B230">
            <v>0</v>
          </cell>
          <cell r="C230">
            <v>0</v>
          </cell>
          <cell r="D230">
            <v>0</v>
          </cell>
          <cell r="E230">
            <v>0</v>
          </cell>
          <cell r="F230">
            <v>0</v>
          </cell>
        </row>
        <row r="231">
          <cell r="B231">
            <v>0</v>
          </cell>
          <cell r="C231">
            <v>0</v>
          </cell>
          <cell r="D231">
            <v>0</v>
          </cell>
          <cell r="E231">
            <v>0</v>
          </cell>
          <cell r="F231">
            <v>0</v>
          </cell>
        </row>
        <row r="232">
          <cell r="B232">
            <v>0</v>
          </cell>
          <cell r="C232">
            <v>0</v>
          </cell>
          <cell r="D232">
            <v>0</v>
          </cell>
          <cell r="E232">
            <v>0</v>
          </cell>
          <cell r="F232">
            <v>0</v>
          </cell>
        </row>
        <row r="233">
          <cell r="B233">
            <v>0</v>
          </cell>
          <cell r="C233">
            <v>0</v>
          </cell>
          <cell r="D233">
            <v>0</v>
          </cell>
          <cell r="E233">
            <v>0</v>
          </cell>
          <cell r="F233">
            <v>0</v>
          </cell>
        </row>
        <row r="234">
          <cell r="B234">
            <v>0</v>
          </cell>
          <cell r="C234">
            <v>0</v>
          </cell>
          <cell r="D234">
            <v>0</v>
          </cell>
          <cell r="E234">
            <v>0</v>
          </cell>
          <cell r="F234">
            <v>0</v>
          </cell>
        </row>
        <row r="235">
          <cell r="B235">
            <v>2</v>
          </cell>
          <cell r="C235">
            <v>10</v>
          </cell>
          <cell r="D235">
            <v>0</v>
          </cell>
          <cell r="E235">
            <v>10</v>
          </cell>
          <cell r="F235">
            <v>12</v>
          </cell>
        </row>
        <row r="236">
          <cell r="B236">
            <v>0</v>
          </cell>
          <cell r="C236">
            <v>0</v>
          </cell>
          <cell r="D236">
            <v>0</v>
          </cell>
          <cell r="E236">
            <v>0</v>
          </cell>
          <cell r="F236">
            <v>0</v>
          </cell>
        </row>
        <row r="237">
          <cell r="B237">
            <v>0</v>
          </cell>
          <cell r="C237">
            <v>0</v>
          </cell>
          <cell r="D237">
            <v>0</v>
          </cell>
          <cell r="E237">
            <v>0</v>
          </cell>
          <cell r="F237">
            <v>0</v>
          </cell>
        </row>
        <row r="238">
          <cell r="B238">
            <v>0</v>
          </cell>
          <cell r="C238">
            <v>0</v>
          </cell>
          <cell r="D238">
            <v>0</v>
          </cell>
          <cell r="E238">
            <v>0</v>
          </cell>
          <cell r="F238">
            <v>0</v>
          </cell>
        </row>
        <row r="239">
          <cell r="B239">
            <v>0</v>
          </cell>
          <cell r="C239">
            <v>0</v>
          </cell>
          <cell r="D239">
            <v>0</v>
          </cell>
          <cell r="E239">
            <v>0</v>
          </cell>
          <cell r="F239">
            <v>0</v>
          </cell>
        </row>
        <row r="240">
          <cell r="B240">
            <v>0</v>
          </cell>
          <cell r="C240">
            <v>0</v>
          </cell>
          <cell r="D240">
            <v>0</v>
          </cell>
          <cell r="E240">
            <v>0</v>
          </cell>
          <cell r="F240">
            <v>0</v>
          </cell>
        </row>
        <row r="241">
          <cell r="B241">
            <v>0</v>
          </cell>
          <cell r="C241">
            <v>0</v>
          </cell>
          <cell r="D241">
            <v>0</v>
          </cell>
          <cell r="E241">
            <v>0</v>
          </cell>
          <cell r="F241">
            <v>0</v>
          </cell>
        </row>
        <row r="242">
          <cell r="B242">
            <v>0</v>
          </cell>
          <cell r="C242">
            <v>0</v>
          </cell>
          <cell r="D242">
            <v>0</v>
          </cell>
          <cell r="E242">
            <v>0</v>
          </cell>
          <cell r="F242">
            <v>0</v>
          </cell>
        </row>
        <row r="243">
          <cell r="B243">
            <v>0</v>
          </cell>
          <cell r="C243">
            <v>0</v>
          </cell>
          <cell r="D243">
            <v>0</v>
          </cell>
          <cell r="E243">
            <v>0</v>
          </cell>
          <cell r="F243">
            <v>0</v>
          </cell>
        </row>
        <row r="244">
          <cell r="B244">
            <v>0</v>
          </cell>
          <cell r="C244">
            <v>3210</v>
          </cell>
          <cell r="D244">
            <v>2</v>
          </cell>
          <cell r="E244">
            <v>3212</v>
          </cell>
          <cell r="F244">
            <v>3212</v>
          </cell>
        </row>
      </sheetData>
      <sheetData sheetId="14"/>
      <sheetData sheetId="15">
        <row r="2">
          <cell r="B2">
            <v>0</v>
          </cell>
          <cell r="C2">
            <v>0</v>
          </cell>
          <cell r="D2">
            <v>0</v>
          </cell>
        </row>
        <row r="3">
          <cell r="B3">
            <v>0</v>
          </cell>
          <cell r="C3">
            <v>0</v>
          </cell>
          <cell r="D3">
            <v>0</v>
          </cell>
        </row>
        <row r="4">
          <cell r="B4">
            <v>0</v>
          </cell>
          <cell r="C4">
            <v>0</v>
          </cell>
          <cell r="D4">
            <v>0</v>
          </cell>
        </row>
        <row r="5">
          <cell r="B5">
            <v>0</v>
          </cell>
          <cell r="C5">
            <v>0</v>
          </cell>
          <cell r="D5">
            <v>0</v>
          </cell>
        </row>
        <row r="6">
          <cell r="B6">
            <v>0</v>
          </cell>
          <cell r="C6">
            <v>0</v>
          </cell>
          <cell r="D6">
            <v>0</v>
          </cell>
        </row>
        <row r="7">
          <cell r="B7">
            <v>0</v>
          </cell>
          <cell r="C7">
            <v>166.694084</v>
          </cell>
          <cell r="D7">
            <v>0</v>
          </cell>
        </row>
        <row r="8">
          <cell r="B8">
            <v>205.40712199999999</v>
          </cell>
          <cell r="C8">
            <v>0</v>
          </cell>
          <cell r="D8">
            <v>0</v>
          </cell>
        </row>
        <row r="9">
          <cell r="B9">
            <v>0</v>
          </cell>
          <cell r="C9">
            <v>0</v>
          </cell>
          <cell r="D9">
            <v>6.9238390000000001</v>
          </cell>
        </row>
        <row r="10">
          <cell r="B10">
            <v>139.01633963999998</v>
          </cell>
          <cell r="C10">
            <v>3508.2089153200004</v>
          </cell>
          <cell r="D10">
            <v>22.174897520000002</v>
          </cell>
        </row>
        <row r="11">
          <cell r="B11">
            <v>0</v>
          </cell>
          <cell r="C11">
            <v>2.5837249999999998</v>
          </cell>
          <cell r="D11">
            <v>0.114595</v>
          </cell>
        </row>
        <row r="12">
          <cell r="B12">
            <v>0</v>
          </cell>
          <cell r="C12">
            <v>25.479599</v>
          </cell>
          <cell r="D12">
            <v>5</v>
          </cell>
        </row>
        <row r="13">
          <cell r="B13">
            <v>2877.8675624799998</v>
          </cell>
          <cell r="C13">
            <v>10430.68370311</v>
          </cell>
          <cell r="D13">
            <v>601.31528200000002</v>
          </cell>
        </row>
        <row r="14">
          <cell r="B14">
            <v>249.24004020000001</v>
          </cell>
          <cell r="C14">
            <v>920.16260305000003</v>
          </cell>
          <cell r="D14">
            <v>6.2688120000000005</v>
          </cell>
        </row>
        <row r="15">
          <cell r="B15">
            <v>0</v>
          </cell>
          <cell r="C15">
            <v>0</v>
          </cell>
          <cell r="D15">
            <v>17.743962</v>
          </cell>
        </row>
        <row r="16">
          <cell r="B16">
            <v>1.4223410000000001</v>
          </cell>
          <cell r="C16">
            <v>213.72093699999999</v>
          </cell>
          <cell r="D16">
            <v>73.284036999999998</v>
          </cell>
        </row>
        <row r="17">
          <cell r="B17">
            <v>4.7001179999999998</v>
          </cell>
          <cell r="C17">
            <v>40.816698000000002</v>
          </cell>
          <cell r="D17">
            <v>43.311407000000003</v>
          </cell>
        </row>
        <row r="18">
          <cell r="B18">
            <v>15.719187</v>
          </cell>
          <cell r="C18">
            <v>0</v>
          </cell>
          <cell r="D18">
            <v>0</v>
          </cell>
        </row>
        <row r="19">
          <cell r="B19">
            <v>0.116521</v>
          </cell>
          <cell r="C19">
            <v>24.489362</v>
          </cell>
          <cell r="D19">
            <v>0.15382569000000001</v>
          </cell>
        </row>
        <row r="20">
          <cell r="B20">
            <v>0</v>
          </cell>
          <cell r="C20">
            <v>0</v>
          </cell>
          <cell r="D20">
            <v>14.230041999999999</v>
          </cell>
        </row>
        <row r="21">
          <cell r="B21">
            <v>541.29176706999999</v>
          </cell>
          <cell r="C21">
            <v>1818.0235253999999</v>
          </cell>
          <cell r="D21">
            <v>733.09812699999998</v>
          </cell>
        </row>
        <row r="22">
          <cell r="B22">
            <v>0</v>
          </cell>
          <cell r="C22">
            <v>0</v>
          </cell>
          <cell r="D22">
            <v>0</v>
          </cell>
        </row>
        <row r="23">
          <cell r="B23">
            <v>9.8404389999999999</v>
          </cell>
          <cell r="C23">
            <v>139.80302399999999</v>
          </cell>
          <cell r="D23">
            <v>0</v>
          </cell>
        </row>
        <row r="24">
          <cell r="B24">
            <v>14831.484711000001</v>
          </cell>
          <cell r="C24">
            <v>1427.1376650000002</v>
          </cell>
          <cell r="D24">
            <v>139.90218501999999</v>
          </cell>
        </row>
        <row r="25">
          <cell r="B25">
            <v>0</v>
          </cell>
          <cell r="C25">
            <v>0</v>
          </cell>
          <cell r="D25">
            <v>0</v>
          </cell>
        </row>
        <row r="26">
          <cell r="B26">
            <v>0</v>
          </cell>
          <cell r="C26">
            <v>0</v>
          </cell>
          <cell r="D26">
            <v>0</v>
          </cell>
        </row>
        <row r="27">
          <cell r="B27">
            <v>0</v>
          </cell>
          <cell r="C27">
            <v>0</v>
          </cell>
          <cell r="D27">
            <v>0</v>
          </cell>
        </row>
        <row r="28">
          <cell r="B28">
            <v>0</v>
          </cell>
          <cell r="C28">
            <v>0</v>
          </cell>
          <cell r="D28">
            <v>0</v>
          </cell>
        </row>
        <row r="29">
          <cell r="B29">
            <v>5.2542350000000004</v>
          </cell>
          <cell r="C29">
            <v>10.52</v>
          </cell>
          <cell r="D29">
            <v>0</v>
          </cell>
        </row>
        <row r="30">
          <cell r="B30">
            <v>3880.8948701500003</v>
          </cell>
          <cell r="C30">
            <v>24129.335990840002</v>
          </cell>
          <cell r="D30">
            <v>1622.0416295</v>
          </cell>
        </row>
        <row r="31">
          <cell r="B31">
            <v>1.505927</v>
          </cell>
          <cell r="C31">
            <v>96.822622999999993</v>
          </cell>
          <cell r="D31">
            <v>35.185771000000003</v>
          </cell>
        </row>
        <row r="32">
          <cell r="B32">
            <v>0</v>
          </cell>
          <cell r="C32">
            <v>0</v>
          </cell>
          <cell r="D32">
            <v>0</v>
          </cell>
        </row>
        <row r="33">
          <cell r="B33">
            <v>0.90834899999999996</v>
          </cell>
          <cell r="C33">
            <v>0</v>
          </cell>
          <cell r="D33">
            <v>0</v>
          </cell>
        </row>
        <row r="34">
          <cell r="B34">
            <v>0</v>
          </cell>
          <cell r="C34">
            <v>0</v>
          </cell>
          <cell r="D34">
            <v>10.93609</v>
          </cell>
        </row>
        <row r="35">
          <cell r="B35">
            <v>0</v>
          </cell>
          <cell r="C35">
            <v>0</v>
          </cell>
          <cell r="D35">
            <v>0</v>
          </cell>
        </row>
        <row r="36">
          <cell r="B36">
            <v>0</v>
          </cell>
          <cell r="C36">
            <v>0.39140000000000003</v>
          </cell>
          <cell r="D36">
            <v>0</v>
          </cell>
        </row>
        <row r="37">
          <cell r="B37">
            <v>0</v>
          </cell>
          <cell r="C37">
            <v>0</v>
          </cell>
          <cell r="D37">
            <v>5.3376469999999996</v>
          </cell>
        </row>
        <row r="38">
          <cell r="B38">
            <v>0</v>
          </cell>
          <cell r="C38">
            <v>3.218566</v>
          </cell>
          <cell r="D38">
            <v>0</v>
          </cell>
        </row>
        <row r="39">
          <cell r="B39">
            <v>24016.6444653</v>
          </cell>
          <cell r="C39">
            <v>21359.246134929999</v>
          </cell>
          <cell r="D39">
            <v>7665.8702451099998</v>
          </cell>
        </row>
        <row r="41">
          <cell r="B41">
            <v>0</v>
          </cell>
          <cell r="C41">
            <v>0</v>
          </cell>
          <cell r="D41">
            <v>0</v>
          </cell>
        </row>
        <row r="42">
          <cell r="B42">
            <v>0</v>
          </cell>
          <cell r="C42">
            <v>0</v>
          </cell>
          <cell r="D42">
            <v>0</v>
          </cell>
        </row>
        <row r="43">
          <cell r="B43">
            <v>111.35632982000001</v>
          </cell>
          <cell r="C43">
            <v>346.36420550000003</v>
          </cell>
          <cell r="D43">
            <v>29.165405</v>
          </cell>
        </row>
        <row r="44">
          <cell r="B44">
            <v>18500.46746905</v>
          </cell>
          <cell r="C44">
            <v>3009.9211310000001</v>
          </cell>
          <cell r="D44">
            <v>630.51624399999992</v>
          </cell>
        </row>
        <row r="45">
          <cell r="B45">
            <v>0.62961599999999995</v>
          </cell>
          <cell r="C45">
            <v>51.71537</v>
          </cell>
          <cell r="D45">
            <v>0</v>
          </cell>
        </row>
        <row r="46">
          <cell r="B46">
            <v>114322.28133618001</v>
          </cell>
          <cell r="C46">
            <v>26948.107610080002</v>
          </cell>
          <cell r="D46">
            <v>4362.8136260000001</v>
          </cell>
        </row>
        <row r="47">
          <cell r="B47">
            <v>0</v>
          </cell>
          <cell r="C47">
            <v>0</v>
          </cell>
          <cell r="D47">
            <v>25.679247</v>
          </cell>
        </row>
        <row r="48">
          <cell r="B48">
            <v>0</v>
          </cell>
          <cell r="C48">
            <v>0</v>
          </cell>
          <cell r="D48">
            <v>0</v>
          </cell>
        </row>
        <row r="49">
          <cell r="B49">
            <v>50.865903000000003</v>
          </cell>
          <cell r="C49">
            <v>14857.020126899999</v>
          </cell>
          <cell r="D49">
            <v>28.766319710000001</v>
          </cell>
        </row>
        <row r="50">
          <cell r="B50">
            <v>0</v>
          </cell>
          <cell r="C50">
            <v>0</v>
          </cell>
          <cell r="D50">
            <v>0</v>
          </cell>
        </row>
        <row r="51">
          <cell r="B51">
            <v>0</v>
          </cell>
          <cell r="C51">
            <v>0</v>
          </cell>
          <cell r="D51">
            <v>20.089929000000001</v>
          </cell>
        </row>
        <row r="52">
          <cell r="B52">
            <v>0</v>
          </cell>
          <cell r="C52">
            <v>0</v>
          </cell>
          <cell r="D52">
            <v>0</v>
          </cell>
        </row>
        <row r="53">
          <cell r="B53">
            <v>5.7067E-2</v>
          </cell>
          <cell r="C53">
            <v>0</v>
          </cell>
          <cell r="D53">
            <v>0</v>
          </cell>
        </row>
        <row r="54">
          <cell r="B54">
            <v>0.93600000000000005</v>
          </cell>
          <cell r="C54">
            <v>7.3353196799999996</v>
          </cell>
          <cell r="D54">
            <v>0</v>
          </cell>
        </row>
        <row r="55">
          <cell r="B55">
            <v>20.455352000000001</v>
          </cell>
          <cell r="C55">
            <v>134.46270706999999</v>
          </cell>
          <cell r="D55">
            <v>16.407737000000001</v>
          </cell>
        </row>
        <row r="56">
          <cell r="B56">
            <v>30.562989999999999</v>
          </cell>
          <cell r="C56">
            <v>0.121505</v>
          </cell>
          <cell r="D56">
            <v>0.53554599999999997</v>
          </cell>
        </row>
        <row r="57">
          <cell r="B57">
            <v>0</v>
          </cell>
          <cell r="C57">
            <v>0</v>
          </cell>
          <cell r="D57">
            <v>0</v>
          </cell>
        </row>
        <row r="58">
          <cell r="B58">
            <v>8.4827E-2</v>
          </cell>
          <cell r="C58">
            <v>1.698888</v>
          </cell>
          <cell r="D58">
            <v>0.97538049999999998</v>
          </cell>
        </row>
        <row r="59">
          <cell r="B59">
            <v>97.518670999999998</v>
          </cell>
          <cell r="C59">
            <v>260.17631999999998</v>
          </cell>
          <cell r="D59">
            <v>0</v>
          </cell>
        </row>
        <row r="60">
          <cell r="B60">
            <v>165.63418100000001</v>
          </cell>
          <cell r="C60">
            <v>1.675608</v>
          </cell>
          <cell r="D60">
            <v>0</v>
          </cell>
        </row>
        <row r="61">
          <cell r="B61">
            <v>632.46867408999992</v>
          </cell>
          <cell r="C61">
            <v>5731.3221660500003</v>
          </cell>
          <cell r="D61">
            <v>20.982301249999999</v>
          </cell>
        </row>
        <row r="62">
          <cell r="B62">
            <v>0</v>
          </cell>
          <cell r="C62">
            <v>0</v>
          </cell>
          <cell r="D62">
            <v>0</v>
          </cell>
        </row>
        <row r="63">
          <cell r="B63">
            <v>0</v>
          </cell>
          <cell r="C63">
            <v>14.616235</v>
          </cell>
          <cell r="D63">
            <v>0</v>
          </cell>
        </row>
        <row r="64">
          <cell r="B64">
            <v>0</v>
          </cell>
          <cell r="C64">
            <v>95.439802999999998</v>
          </cell>
          <cell r="D64">
            <v>10.119052</v>
          </cell>
        </row>
        <row r="65">
          <cell r="B65">
            <v>0</v>
          </cell>
          <cell r="C65">
            <v>53.982925999999999</v>
          </cell>
          <cell r="D65">
            <v>11.622458</v>
          </cell>
        </row>
        <row r="66">
          <cell r="B66">
            <v>932.83495800000003</v>
          </cell>
          <cell r="C66">
            <v>1479.2618140000002</v>
          </cell>
          <cell r="D66">
            <v>12.929307000000001</v>
          </cell>
        </row>
        <row r="67">
          <cell r="B67">
            <v>0</v>
          </cell>
          <cell r="C67">
            <v>7</v>
          </cell>
          <cell r="D67">
            <v>0</v>
          </cell>
        </row>
        <row r="68">
          <cell r="B68">
            <v>0</v>
          </cell>
          <cell r="C68">
            <v>0</v>
          </cell>
          <cell r="D68">
            <v>0</v>
          </cell>
        </row>
        <row r="69">
          <cell r="B69">
            <v>0</v>
          </cell>
          <cell r="C69">
            <v>0</v>
          </cell>
          <cell r="D69">
            <v>0</v>
          </cell>
        </row>
        <row r="70">
          <cell r="B70">
            <v>523.42855699999996</v>
          </cell>
          <cell r="C70">
            <v>61.655906999999999</v>
          </cell>
          <cell r="D70">
            <v>0</v>
          </cell>
        </row>
        <row r="71">
          <cell r="B71">
            <v>36.230364999999999</v>
          </cell>
          <cell r="C71">
            <v>3.3682539999999999</v>
          </cell>
          <cell r="D71">
            <v>0</v>
          </cell>
        </row>
        <row r="72">
          <cell r="B72">
            <v>0</v>
          </cell>
          <cell r="C72">
            <v>0</v>
          </cell>
          <cell r="D72">
            <v>0</v>
          </cell>
        </row>
        <row r="73">
          <cell r="B73">
            <v>0</v>
          </cell>
          <cell r="C73">
            <v>0</v>
          </cell>
          <cell r="D73">
            <v>0</v>
          </cell>
        </row>
        <row r="74">
          <cell r="B74">
            <v>0.14513400000000001</v>
          </cell>
          <cell r="C74">
            <v>0</v>
          </cell>
          <cell r="D74">
            <v>0</v>
          </cell>
        </row>
        <row r="75">
          <cell r="B75">
            <v>0</v>
          </cell>
          <cell r="C75">
            <v>0</v>
          </cell>
          <cell r="D75">
            <v>0</v>
          </cell>
        </row>
        <row r="76">
          <cell r="B76">
            <v>379.65138048</v>
          </cell>
          <cell r="C76">
            <v>1804.8013218000001</v>
          </cell>
          <cell r="D76">
            <v>0</v>
          </cell>
        </row>
        <row r="77">
          <cell r="B77">
            <v>6530.2829368599996</v>
          </cell>
          <cell r="C77">
            <v>37451.19535473</v>
          </cell>
          <cell r="D77">
            <v>28532.45463724</v>
          </cell>
        </row>
        <row r="78">
          <cell r="B78">
            <v>0</v>
          </cell>
          <cell r="C78">
            <v>0</v>
          </cell>
          <cell r="D78">
            <v>0</v>
          </cell>
        </row>
        <row r="79">
          <cell r="B79">
            <v>0</v>
          </cell>
          <cell r="C79">
            <v>0</v>
          </cell>
          <cell r="D79">
            <v>0</v>
          </cell>
        </row>
        <row r="80">
          <cell r="B80">
            <v>0</v>
          </cell>
          <cell r="C80">
            <v>0</v>
          </cell>
          <cell r="D80">
            <v>0</v>
          </cell>
        </row>
        <row r="81">
          <cell r="B81">
            <v>0</v>
          </cell>
          <cell r="C81">
            <v>0</v>
          </cell>
          <cell r="D81">
            <v>0</v>
          </cell>
        </row>
        <row r="82">
          <cell r="B82">
            <v>0</v>
          </cell>
          <cell r="C82">
            <v>0</v>
          </cell>
          <cell r="D82">
            <v>0</v>
          </cell>
        </row>
        <row r="83">
          <cell r="B83">
            <v>12.727539999999999</v>
          </cell>
          <cell r="C83">
            <v>0</v>
          </cell>
          <cell r="D83">
            <v>18.524896999999999</v>
          </cell>
        </row>
        <row r="84">
          <cell r="B84">
            <v>6333.7368741700002</v>
          </cell>
          <cell r="C84">
            <v>14564.46019772</v>
          </cell>
          <cell r="D84">
            <v>26965.22937144</v>
          </cell>
        </row>
        <row r="85">
          <cell r="B85">
            <v>68.540042999999997</v>
          </cell>
          <cell r="C85">
            <v>240.79337100000001</v>
          </cell>
          <cell r="D85">
            <v>68.129802999999995</v>
          </cell>
        </row>
        <row r="86">
          <cell r="B86">
            <v>23.974087000000001</v>
          </cell>
          <cell r="C86">
            <v>0</v>
          </cell>
          <cell r="D86">
            <v>0</v>
          </cell>
        </row>
        <row r="87">
          <cell r="B87">
            <v>978.42529814</v>
          </cell>
          <cell r="C87">
            <v>116.01295400000001</v>
          </cell>
          <cell r="D87">
            <v>0</v>
          </cell>
        </row>
        <row r="88">
          <cell r="B88">
            <v>0</v>
          </cell>
          <cell r="C88">
            <v>0</v>
          </cell>
          <cell r="D88">
            <v>0</v>
          </cell>
        </row>
        <row r="89">
          <cell r="B89">
            <v>0</v>
          </cell>
          <cell r="C89">
            <v>0</v>
          </cell>
          <cell r="D89">
            <v>0</v>
          </cell>
        </row>
        <row r="90">
          <cell r="B90">
            <v>0</v>
          </cell>
          <cell r="C90">
            <v>0</v>
          </cell>
          <cell r="D90">
            <v>0</v>
          </cell>
        </row>
        <row r="91">
          <cell r="B91">
            <v>0</v>
          </cell>
          <cell r="C91">
            <v>0</v>
          </cell>
          <cell r="D91">
            <v>0</v>
          </cell>
        </row>
        <row r="92">
          <cell r="B92">
            <v>0</v>
          </cell>
          <cell r="C92">
            <v>13.5620069</v>
          </cell>
          <cell r="D92">
            <v>3.0101979999999999</v>
          </cell>
        </row>
        <row r="93">
          <cell r="B93">
            <v>951.09607699999992</v>
          </cell>
          <cell r="C93">
            <v>42.760830849999998</v>
          </cell>
          <cell r="D93">
            <v>5.4397969999999995</v>
          </cell>
        </row>
        <row r="94">
          <cell r="B94">
            <v>0</v>
          </cell>
          <cell r="C94">
            <v>0</v>
          </cell>
          <cell r="D94">
            <v>0</v>
          </cell>
        </row>
        <row r="95">
          <cell r="B95">
            <v>0</v>
          </cell>
          <cell r="C95">
            <v>0</v>
          </cell>
          <cell r="D95">
            <v>0</v>
          </cell>
        </row>
        <row r="96">
          <cell r="B96">
            <v>0</v>
          </cell>
          <cell r="C96">
            <v>0</v>
          </cell>
          <cell r="D96">
            <v>0</v>
          </cell>
        </row>
        <row r="97">
          <cell r="B97">
            <v>0</v>
          </cell>
          <cell r="C97">
            <v>0</v>
          </cell>
          <cell r="D97">
            <v>0</v>
          </cell>
        </row>
        <row r="98">
          <cell r="B98">
            <v>0</v>
          </cell>
          <cell r="C98">
            <v>0</v>
          </cell>
          <cell r="D98">
            <v>0</v>
          </cell>
        </row>
        <row r="99">
          <cell r="B99">
            <v>49.399203999999997</v>
          </cell>
          <cell r="C99">
            <v>3.797698</v>
          </cell>
          <cell r="D99">
            <v>0</v>
          </cell>
        </row>
        <row r="100">
          <cell r="B100">
            <v>0</v>
          </cell>
          <cell r="C100">
            <v>10.29299928</v>
          </cell>
          <cell r="D100">
            <v>0</v>
          </cell>
        </row>
        <row r="101">
          <cell r="B101">
            <v>16602.488992589999</v>
          </cell>
          <cell r="C101">
            <v>2152.9026746</v>
          </cell>
          <cell r="D101">
            <v>68.561745999999999</v>
          </cell>
        </row>
        <row r="102">
          <cell r="B102">
            <v>1560.12273938</v>
          </cell>
          <cell r="C102">
            <v>2268.2540251</v>
          </cell>
          <cell r="D102">
            <v>106.888913</v>
          </cell>
        </row>
        <row r="103">
          <cell r="B103">
            <v>35.578234999999999</v>
          </cell>
          <cell r="C103">
            <v>0</v>
          </cell>
          <cell r="D103">
            <v>0</v>
          </cell>
        </row>
        <row r="104">
          <cell r="B104">
            <v>151.51471599999999</v>
          </cell>
          <cell r="C104">
            <v>0</v>
          </cell>
          <cell r="D104">
            <v>18.277138999999998</v>
          </cell>
        </row>
        <row r="105">
          <cell r="B105">
            <v>57657.965494440003</v>
          </cell>
          <cell r="C105">
            <v>12090.81245306</v>
          </cell>
          <cell r="D105">
            <v>527.35976894999999</v>
          </cell>
        </row>
        <row r="106">
          <cell r="B106">
            <v>13.257996</v>
          </cell>
          <cell r="C106">
            <v>4.9368359999999996</v>
          </cell>
          <cell r="D106">
            <v>3.61287E-2</v>
          </cell>
        </row>
        <row r="107">
          <cell r="B107">
            <v>3837.6108754100001</v>
          </cell>
          <cell r="C107">
            <v>976.71544940000001</v>
          </cell>
          <cell r="D107">
            <v>256.45634459999997</v>
          </cell>
        </row>
        <row r="108">
          <cell r="B108">
            <v>1779.1280499900001</v>
          </cell>
          <cell r="C108">
            <v>12670.032327309998</v>
          </cell>
          <cell r="D108">
            <v>15321.965075</v>
          </cell>
        </row>
        <row r="109">
          <cell r="B109">
            <v>0</v>
          </cell>
          <cell r="C109">
            <v>96.237929000000008</v>
          </cell>
          <cell r="D109">
            <v>21.586296000000001</v>
          </cell>
        </row>
        <row r="110">
          <cell r="B110">
            <v>58698.196974689999</v>
          </cell>
          <cell r="C110">
            <v>63668.63465159</v>
          </cell>
          <cell r="D110">
            <v>27478.267658770001</v>
          </cell>
        </row>
        <row r="111">
          <cell r="B111">
            <v>503.51196255999997</v>
          </cell>
          <cell r="C111">
            <v>138.951402</v>
          </cell>
          <cell r="D111">
            <v>23.303420169999999</v>
          </cell>
        </row>
        <row r="112">
          <cell r="B112">
            <v>11.798629</v>
          </cell>
          <cell r="C112">
            <v>0</v>
          </cell>
          <cell r="D112">
            <v>0.90098900000000004</v>
          </cell>
        </row>
        <row r="113">
          <cell r="B113">
            <v>110.22953600000001</v>
          </cell>
          <cell r="C113">
            <v>8.9447359999999989</v>
          </cell>
          <cell r="D113">
            <v>5.7528199999999998</v>
          </cell>
        </row>
        <row r="114">
          <cell r="B114">
            <v>119.717405</v>
          </cell>
          <cell r="C114">
            <v>0.51136399999999993</v>
          </cell>
          <cell r="D114">
            <v>7.4329400000000003</v>
          </cell>
        </row>
        <row r="115">
          <cell r="B115">
            <v>0</v>
          </cell>
          <cell r="C115">
            <v>0</v>
          </cell>
          <cell r="D115">
            <v>0</v>
          </cell>
        </row>
        <row r="116">
          <cell r="B116">
            <v>0</v>
          </cell>
          <cell r="C116">
            <v>0</v>
          </cell>
          <cell r="D116">
            <v>0</v>
          </cell>
        </row>
        <row r="117">
          <cell r="B117">
            <v>3559.44238163</v>
          </cell>
          <cell r="C117">
            <v>2454.6335519999998</v>
          </cell>
          <cell r="D117">
            <v>386.404965</v>
          </cell>
        </row>
        <row r="118">
          <cell r="B118">
            <v>0</v>
          </cell>
          <cell r="C118">
            <v>0</v>
          </cell>
          <cell r="D118">
            <v>0</v>
          </cell>
        </row>
        <row r="119">
          <cell r="B119">
            <v>23.703683999999999</v>
          </cell>
          <cell r="C119">
            <v>38.681162200000003</v>
          </cell>
          <cell r="D119">
            <v>9.0599454999999995</v>
          </cell>
        </row>
        <row r="120">
          <cell r="B120">
            <v>0</v>
          </cell>
          <cell r="C120">
            <v>0</v>
          </cell>
          <cell r="D120">
            <v>0</v>
          </cell>
        </row>
        <row r="121">
          <cell r="B121">
            <v>0</v>
          </cell>
          <cell r="C121">
            <v>0</v>
          </cell>
          <cell r="D121">
            <v>0</v>
          </cell>
        </row>
        <row r="122">
          <cell r="B122">
            <v>4.3220000000000001E-2</v>
          </cell>
          <cell r="C122">
            <v>0</v>
          </cell>
          <cell r="D122">
            <v>0</v>
          </cell>
        </row>
        <row r="123">
          <cell r="B123">
            <v>22.203171999999999</v>
          </cell>
          <cell r="C123">
            <v>62.743766999999998</v>
          </cell>
          <cell r="D123">
            <v>0</v>
          </cell>
        </row>
        <row r="124">
          <cell r="B124">
            <v>0</v>
          </cell>
          <cell r="C124">
            <v>0</v>
          </cell>
          <cell r="D124">
            <v>0</v>
          </cell>
        </row>
        <row r="125">
          <cell r="B125">
            <v>0</v>
          </cell>
          <cell r="C125">
            <v>35.030951999999999</v>
          </cell>
          <cell r="D125">
            <v>5.3397616000000001</v>
          </cell>
        </row>
        <row r="126">
          <cell r="B126">
            <v>0</v>
          </cell>
          <cell r="C126">
            <v>0</v>
          </cell>
          <cell r="D126">
            <v>0</v>
          </cell>
        </row>
        <row r="127">
          <cell r="B127">
            <v>1701.1911729999999</v>
          </cell>
          <cell r="C127">
            <v>0</v>
          </cell>
          <cell r="D127">
            <v>0</v>
          </cell>
        </row>
        <row r="128">
          <cell r="B128">
            <v>0</v>
          </cell>
          <cell r="C128">
            <v>3.6985190000000001</v>
          </cell>
          <cell r="D128">
            <v>4.3390190000000004</v>
          </cell>
        </row>
        <row r="129">
          <cell r="B129">
            <v>24510.273286000003</v>
          </cell>
          <cell r="C129">
            <v>6543.8984593000005</v>
          </cell>
          <cell r="D129">
            <v>1256.9845933199999</v>
          </cell>
        </row>
        <row r="130">
          <cell r="B130">
            <v>0</v>
          </cell>
          <cell r="C130">
            <v>0</v>
          </cell>
          <cell r="D130">
            <v>24.458956000000001</v>
          </cell>
        </row>
        <row r="131">
          <cell r="B131">
            <v>0</v>
          </cell>
          <cell r="C131">
            <v>0</v>
          </cell>
          <cell r="D131">
            <v>0</v>
          </cell>
        </row>
        <row r="132">
          <cell r="B132">
            <v>138.09806899999998</v>
          </cell>
          <cell r="C132">
            <v>501.15504399999998</v>
          </cell>
          <cell r="D132">
            <v>119.32128400000001</v>
          </cell>
        </row>
        <row r="133">
          <cell r="B133">
            <v>0</v>
          </cell>
          <cell r="C133">
            <v>2.168031</v>
          </cell>
          <cell r="D133">
            <v>2.9931299999999998</v>
          </cell>
        </row>
        <row r="134">
          <cell r="B134">
            <v>0</v>
          </cell>
          <cell r="C134">
            <v>0</v>
          </cell>
          <cell r="D134">
            <v>0</v>
          </cell>
        </row>
        <row r="135">
          <cell r="B135">
            <v>184.27754899999999</v>
          </cell>
          <cell r="C135">
            <v>202.69932900000001</v>
          </cell>
          <cell r="D135">
            <v>57.331243000000001</v>
          </cell>
        </row>
        <row r="136">
          <cell r="B136">
            <v>24.413457999999999</v>
          </cell>
          <cell r="C136">
            <v>12.407475</v>
          </cell>
          <cell r="D136">
            <v>0.34534845000000003</v>
          </cell>
        </row>
        <row r="137">
          <cell r="B137">
            <v>0</v>
          </cell>
          <cell r="C137">
            <v>0</v>
          </cell>
          <cell r="D137">
            <v>0</v>
          </cell>
        </row>
        <row r="138">
          <cell r="B138">
            <v>0</v>
          </cell>
          <cell r="C138">
            <v>0</v>
          </cell>
          <cell r="D138">
            <v>0</v>
          </cell>
        </row>
        <row r="139">
          <cell r="B139">
            <v>9886.4334959999996</v>
          </cell>
          <cell r="C139">
            <v>7.9173170000000006</v>
          </cell>
          <cell r="D139">
            <v>0.25474999999999998</v>
          </cell>
        </row>
        <row r="140">
          <cell r="B140">
            <v>0</v>
          </cell>
          <cell r="C140">
            <v>0</v>
          </cell>
          <cell r="D140">
            <v>0</v>
          </cell>
        </row>
        <row r="141">
          <cell r="B141">
            <v>5388.6270386000006</v>
          </cell>
          <cell r="C141">
            <v>3583.5816109299999</v>
          </cell>
          <cell r="D141">
            <v>49.717602510000006</v>
          </cell>
        </row>
        <row r="142">
          <cell r="B142">
            <v>0</v>
          </cell>
          <cell r="C142">
            <v>0</v>
          </cell>
          <cell r="D142">
            <v>0</v>
          </cell>
        </row>
        <row r="143">
          <cell r="B143">
            <v>0</v>
          </cell>
          <cell r="C143">
            <v>0</v>
          </cell>
          <cell r="D143">
            <v>9.1087729999999993</v>
          </cell>
        </row>
        <row r="144">
          <cell r="B144">
            <v>0</v>
          </cell>
          <cell r="C144">
            <v>2.567987</v>
          </cell>
          <cell r="D144">
            <v>0</v>
          </cell>
        </row>
        <row r="145">
          <cell r="B145">
            <v>4.5319500000000001</v>
          </cell>
          <cell r="C145">
            <v>0.19892799999999999</v>
          </cell>
          <cell r="D145">
            <v>0</v>
          </cell>
        </row>
        <row r="146">
          <cell r="B146">
            <v>0</v>
          </cell>
          <cell r="C146">
            <v>0</v>
          </cell>
          <cell r="D146">
            <v>0</v>
          </cell>
        </row>
        <row r="147">
          <cell r="B147">
            <v>0</v>
          </cell>
          <cell r="C147">
            <v>0</v>
          </cell>
          <cell r="D147">
            <v>0</v>
          </cell>
        </row>
        <row r="148">
          <cell r="B148">
            <v>183.390311</v>
          </cell>
          <cell r="C148">
            <v>3.2441611999999997</v>
          </cell>
          <cell r="D148">
            <v>49.042423999999997</v>
          </cell>
        </row>
        <row r="149">
          <cell r="B149">
            <v>0</v>
          </cell>
          <cell r="C149">
            <v>0</v>
          </cell>
          <cell r="D149">
            <v>0</v>
          </cell>
        </row>
        <row r="150">
          <cell r="B150">
            <v>0</v>
          </cell>
          <cell r="C150">
            <v>0</v>
          </cell>
          <cell r="D150">
            <v>2.0444800000000001</v>
          </cell>
        </row>
        <row r="151">
          <cell r="B151">
            <v>0.92449899999999996</v>
          </cell>
          <cell r="C151">
            <v>2.7205E-2</v>
          </cell>
          <cell r="D151">
            <v>0</v>
          </cell>
        </row>
        <row r="152">
          <cell r="B152">
            <v>0</v>
          </cell>
          <cell r="C152">
            <v>0</v>
          </cell>
          <cell r="D152">
            <v>0</v>
          </cell>
        </row>
        <row r="153">
          <cell r="B153">
            <v>0</v>
          </cell>
          <cell r="C153">
            <v>0</v>
          </cell>
          <cell r="D153">
            <v>0</v>
          </cell>
        </row>
        <row r="154">
          <cell r="B154">
            <v>6193.0066324900008</v>
          </cell>
          <cell r="C154">
            <v>16474.546391079999</v>
          </cell>
          <cell r="D154">
            <v>70.041590049999996</v>
          </cell>
        </row>
        <row r="155">
          <cell r="B155">
            <v>0</v>
          </cell>
          <cell r="C155">
            <v>0</v>
          </cell>
          <cell r="D155">
            <v>0</v>
          </cell>
        </row>
        <row r="156">
          <cell r="B156">
            <v>17.388856000000001</v>
          </cell>
          <cell r="C156">
            <v>679.31868799999995</v>
          </cell>
          <cell r="D156">
            <v>0</v>
          </cell>
        </row>
        <row r="157">
          <cell r="B157">
            <v>0</v>
          </cell>
          <cell r="C157">
            <v>0</v>
          </cell>
          <cell r="D157">
            <v>0</v>
          </cell>
        </row>
        <row r="158">
          <cell r="B158">
            <v>0</v>
          </cell>
          <cell r="C158">
            <v>33.533259000000001</v>
          </cell>
          <cell r="D158">
            <v>0</v>
          </cell>
        </row>
        <row r="159">
          <cell r="B159">
            <v>228.258791</v>
          </cell>
          <cell r="C159">
            <v>213.02838165</v>
          </cell>
          <cell r="D159">
            <v>46.560406</v>
          </cell>
        </row>
        <row r="160">
          <cell r="B160">
            <v>0</v>
          </cell>
          <cell r="C160">
            <v>0</v>
          </cell>
          <cell r="D160">
            <v>0</v>
          </cell>
        </row>
        <row r="161">
          <cell r="B161">
            <v>0</v>
          </cell>
          <cell r="C161">
            <v>0</v>
          </cell>
          <cell r="D161">
            <v>0</v>
          </cell>
        </row>
        <row r="162">
          <cell r="B162">
            <v>0</v>
          </cell>
          <cell r="C162">
            <v>0</v>
          </cell>
          <cell r="D162">
            <v>0</v>
          </cell>
        </row>
        <row r="163">
          <cell r="B163">
            <v>376.42638131999996</v>
          </cell>
          <cell r="C163">
            <v>3073.96747602</v>
          </cell>
          <cell r="D163">
            <v>48.233679000000002</v>
          </cell>
        </row>
        <row r="164">
          <cell r="B164">
            <v>30.003205000000001</v>
          </cell>
          <cell r="C164">
            <v>89.107221999999993</v>
          </cell>
          <cell r="D164">
            <v>32.466191999999999</v>
          </cell>
        </row>
        <row r="165">
          <cell r="B165">
            <v>22.632957999999999</v>
          </cell>
          <cell r="C165">
            <v>1.615216</v>
          </cell>
          <cell r="D165">
            <v>0</v>
          </cell>
        </row>
        <row r="166">
          <cell r="B166">
            <v>0</v>
          </cell>
          <cell r="C166">
            <v>0</v>
          </cell>
          <cell r="D166">
            <v>0</v>
          </cell>
        </row>
        <row r="167">
          <cell r="B167">
            <v>41.35</v>
          </cell>
          <cell r="C167">
            <v>121.58443048000001</v>
          </cell>
          <cell r="D167">
            <v>10.2286421</v>
          </cell>
        </row>
        <row r="168">
          <cell r="B168">
            <v>0</v>
          </cell>
          <cell r="C168">
            <v>0</v>
          </cell>
          <cell r="D168">
            <v>0</v>
          </cell>
        </row>
        <row r="169">
          <cell r="B169">
            <v>6.880617</v>
          </cell>
          <cell r="C169">
            <v>2.1882980000000001</v>
          </cell>
          <cell r="D169">
            <v>0</v>
          </cell>
        </row>
        <row r="170">
          <cell r="B170">
            <v>4.3866960000000006</v>
          </cell>
          <cell r="C170">
            <v>500.59685337000002</v>
          </cell>
          <cell r="D170">
            <v>62.308489440000002</v>
          </cell>
        </row>
        <row r="171">
          <cell r="B171">
            <v>305.132363</v>
          </cell>
          <cell r="C171">
            <v>209.57921436000001</v>
          </cell>
          <cell r="D171">
            <v>16.627573999999999</v>
          </cell>
        </row>
        <row r="172">
          <cell r="B172">
            <v>0</v>
          </cell>
          <cell r="C172">
            <v>0</v>
          </cell>
          <cell r="D172">
            <v>0</v>
          </cell>
        </row>
        <row r="173">
          <cell r="B173">
            <v>202.8816075</v>
          </cell>
          <cell r="C173">
            <v>201.42637596</v>
          </cell>
          <cell r="D173">
            <v>0.46756500000000001</v>
          </cell>
        </row>
        <row r="174">
          <cell r="B174">
            <v>83.95959083000001</v>
          </cell>
          <cell r="C174">
            <v>53.256284000000001</v>
          </cell>
          <cell r="D174">
            <v>1.02601889</v>
          </cell>
        </row>
        <row r="175">
          <cell r="B175">
            <v>65.041184000000001</v>
          </cell>
          <cell r="C175">
            <v>791.84496999999999</v>
          </cell>
          <cell r="D175">
            <v>5.9795860000000003</v>
          </cell>
        </row>
        <row r="176">
          <cell r="B176">
            <v>102.099023</v>
          </cell>
          <cell r="C176">
            <v>687.71909375999996</v>
          </cell>
          <cell r="D176">
            <v>18.100239000000002</v>
          </cell>
        </row>
        <row r="177">
          <cell r="B177">
            <v>0</v>
          </cell>
          <cell r="C177">
            <v>0</v>
          </cell>
          <cell r="D177">
            <v>0</v>
          </cell>
        </row>
        <row r="178">
          <cell r="B178">
            <v>56.327573999999998</v>
          </cell>
          <cell r="C178">
            <v>59.510589840000002</v>
          </cell>
          <cell r="D178">
            <v>34.090426000000001</v>
          </cell>
        </row>
        <row r="179">
          <cell r="B179">
            <v>2836.6204954999998</v>
          </cell>
          <cell r="C179">
            <v>1237.5007165000002</v>
          </cell>
          <cell r="D179">
            <v>66.870866359999994</v>
          </cell>
        </row>
        <row r="180">
          <cell r="B180">
            <v>25.399967</v>
          </cell>
          <cell r="C180">
            <v>0</v>
          </cell>
          <cell r="D180">
            <v>0</v>
          </cell>
        </row>
        <row r="181">
          <cell r="B181">
            <v>0.62790000000000001</v>
          </cell>
          <cell r="C181">
            <v>0</v>
          </cell>
          <cell r="D181">
            <v>0</v>
          </cell>
        </row>
        <row r="182">
          <cell r="B182">
            <v>0</v>
          </cell>
          <cell r="C182">
            <v>0</v>
          </cell>
          <cell r="D182">
            <v>0</v>
          </cell>
        </row>
        <row r="183">
          <cell r="B183">
            <v>0</v>
          </cell>
          <cell r="C183">
            <v>0</v>
          </cell>
          <cell r="D183">
            <v>0</v>
          </cell>
        </row>
        <row r="184">
          <cell r="B184">
            <v>434.51043599999997</v>
          </cell>
          <cell r="C184">
            <v>805.97896121999997</v>
          </cell>
          <cell r="D184">
            <v>153.93719400000001</v>
          </cell>
        </row>
        <row r="185">
          <cell r="B185">
            <v>5.9305979999999998</v>
          </cell>
          <cell r="C185">
            <v>0</v>
          </cell>
          <cell r="D185">
            <v>30.020671</v>
          </cell>
        </row>
        <row r="186">
          <cell r="B186">
            <v>0</v>
          </cell>
          <cell r="C186">
            <v>0</v>
          </cell>
          <cell r="D186">
            <v>6.8977440000000003</v>
          </cell>
        </row>
        <row r="187">
          <cell r="B187">
            <v>0</v>
          </cell>
          <cell r="C187">
            <v>0</v>
          </cell>
          <cell r="D187">
            <v>0</v>
          </cell>
        </row>
        <row r="188">
          <cell r="B188">
            <v>0</v>
          </cell>
          <cell r="C188">
            <v>0</v>
          </cell>
          <cell r="D188">
            <v>0</v>
          </cell>
        </row>
        <row r="189">
          <cell r="B189">
            <v>6762.2615292</v>
          </cell>
          <cell r="C189">
            <v>875.71666944000003</v>
          </cell>
          <cell r="D189">
            <v>1097.0219090000001</v>
          </cell>
        </row>
        <row r="190">
          <cell r="B190">
            <v>0</v>
          </cell>
          <cell r="C190">
            <v>0</v>
          </cell>
          <cell r="D190">
            <v>0</v>
          </cell>
        </row>
        <row r="191">
          <cell r="B191">
            <v>0</v>
          </cell>
          <cell r="C191">
            <v>0.15330935999999998</v>
          </cell>
          <cell r="D191">
            <v>0</v>
          </cell>
        </row>
        <row r="192">
          <cell r="B192">
            <v>6.167192</v>
          </cell>
          <cell r="C192">
            <v>1.532313</v>
          </cell>
          <cell r="D192">
            <v>0</v>
          </cell>
        </row>
        <row r="193">
          <cell r="B193">
            <v>0</v>
          </cell>
          <cell r="C193">
            <v>0</v>
          </cell>
          <cell r="D193">
            <v>0</v>
          </cell>
        </row>
        <row r="194">
          <cell r="B194">
            <v>0</v>
          </cell>
          <cell r="C194">
            <v>0</v>
          </cell>
          <cell r="D194">
            <v>0</v>
          </cell>
        </row>
        <row r="195">
          <cell r="B195">
            <v>436.74847499999998</v>
          </cell>
          <cell r="C195">
            <v>1900.6153831399999</v>
          </cell>
          <cell r="D195">
            <v>217.52206799999999</v>
          </cell>
        </row>
        <row r="196">
          <cell r="B196">
            <v>0</v>
          </cell>
          <cell r="C196">
            <v>0</v>
          </cell>
          <cell r="D196">
            <v>0</v>
          </cell>
        </row>
        <row r="197">
          <cell r="B197">
            <v>553.35004059000005</v>
          </cell>
          <cell r="C197">
            <v>3931.92228492</v>
          </cell>
          <cell r="D197">
            <v>3478.0111100400004</v>
          </cell>
        </row>
        <row r="198">
          <cell r="B198">
            <v>0</v>
          </cell>
          <cell r="C198">
            <v>2.9878529999999999</v>
          </cell>
          <cell r="D198">
            <v>3.3516405099999997</v>
          </cell>
        </row>
        <row r="199">
          <cell r="B199">
            <v>0</v>
          </cell>
          <cell r="C199">
            <v>0</v>
          </cell>
          <cell r="D199">
            <v>0</v>
          </cell>
        </row>
        <row r="200">
          <cell r="B200">
            <v>0</v>
          </cell>
          <cell r="C200">
            <v>0</v>
          </cell>
          <cell r="D200">
            <v>0</v>
          </cell>
        </row>
        <row r="201">
          <cell r="B201">
            <v>9</v>
          </cell>
          <cell r="C201">
            <v>2</v>
          </cell>
          <cell r="D201">
            <v>0</v>
          </cell>
        </row>
        <row r="202">
          <cell r="B202">
            <v>0</v>
          </cell>
          <cell r="C202">
            <v>0</v>
          </cell>
          <cell r="D202">
            <v>0</v>
          </cell>
        </row>
        <row r="203">
          <cell r="B203">
            <v>0</v>
          </cell>
          <cell r="C203">
            <v>0</v>
          </cell>
          <cell r="D203">
            <v>0</v>
          </cell>
        </row>
        <row r="204">
          <cell r="B204">
            <v>0</v>
          </cell>
          <cell r="C204">
            <v>39.032398000000001</v>
          </cell>
          <cell r="D204">
            <v>0</v>
          </cell>
        </row>
        <row r="205">
          <cell r="B205">
            <v>0</v>
          </cell>
          <cell r="C205">
            <v>0</v>
          </cell>
          <cell r="D205">
            <v>0</v>
          </cell>
        </row>
        <row r="206">
          <cell r="B206">
            <v>1936.3562320600001</v>
          </cell>
          <cell r="C206">
            <v>1565.04509871</v>
          </cell>
          <cell r="D206">
            <v>268.35996599999999</v>
          </cell>
        </row>
        <row r="207">
          <cell r="B207">
            <v>8727.02571283</v>
          </cell>
          <cell r="C207">
            <v>4210.0037874899999</v>
          </cell>
          <cell r="D207">
            <v>81.574269030000011</v>
          </cell>
        </row>
        <row r="208">
          <cell r="B208">
            <v>0</v>
          </cell>
          <cell r="C208">
            <v>0</v>
          </cell>
          <cell r="D208">
            <v>0</v>
          </cell>
        </row>
        <row r="209">
          <cell r="B209">
            <v>0</v>
          </cell>
          <cell r="C209">
            <v>0</v>
          </cell>
          <cell r="D209">
            <v>0</v>
          </cell>
        </row>
        <row r="210">
          <cell r="B210">
            <v>0</v>
          </cell>
          <cell r="C210">
            <v>1.3301149999999999</v>
          </cell>
          <cell r="D210">
            <v>0</v>
          </cell>
        </row>
        <row r="211">
          <cell r="B211">
            <v>22.380136</v>
          </cell>
          <cell r="C211">
            <v>15.451988</v>
          </cell>
          <cell r="D211">
            <v>15.780360999999999</v>
          </cell>
        </row>
        <row r="212">
          <cell r="B212">
            <v>514.29617854999992</v>
          </cell>
          <cell r="C212">
            <v>292.08362199999999</v>
          </cell>
          <cell r="D212">
            <v>49.418362999999999</v>
          </cell>
        </row>
        <row r="213">
          <cell r="B213">
            <v>0</v>
          </cell>
          <cell r="C213">
            <v>0</v>
          </cell>
          <cell r="D213">
            <v>0</v>
          </cell>
        </row>
        <row r="214">
          <cell r="B214">
            <v>0.115137</v>
          </cell>
          <cell r="C214">
            <v>0.50615900000000003</v>
          </cell>
          <cell r="D214">
            <v>1.98552</v>
          </cell>
        </row>
        <row r="215">
          <cell r="B215">
            <v>0</v>
          </cell>
          <cell r="C215">
            <v>0</v>
          </cell>
          <cell r="D215">
            <v>0</v>
          </cell>
        </row>
        <row r="216">
          <cell r="B216">
            <v>0</v>
          </cell>
          <cell r="C216">
            <v>0</v>
          </cell>
          <cell r="D216">
            <v>0</v>
          </cell>
        </row>
        <row r="217">
          <cell r="B217">
            <v>0</v>
          </cell>
          <cell r="C217">
            <v>102.424982</v>
          </cell>
          <cell r="D217">
            <v>0</v>
          </cell>
        </row>
        <row r="218">
          <cell r="B218">
            <v>4.4031289999999998</v>
          </cell>
          <cell r="C218">
            <v>0</v>
          </cell>
          <cell r="D218">
            <v>0</v>
          </cell>
        </row>
        <row r="219">
          <cell r="B219">
            <v>52.141372999999994</v>
          </cell>
          <cell r="C219">
            <v>259.14260000000002</v>
          </cell>
          <cell r="D219">
            <v>85.637591059999991</v>
          </cell>
        </row>
        <row r="220">
          <cell r="B220">
            <v>0</v>
          </cell>
          <cell r="C220">
            <v>0</v>
          </cell>
          <cell r="D220">
            <v>0</v>
          </cell>
        </row>
        <row r="221">
          <cell r="B221">
            <v>0</v>
          </cell>
          <cell r="C221">
            <v>0</v>
          </cell>
          <cell r="D221">
            <v>170.92670899999999</v>
          </cell>
        </row>
        <row r="222">
          <cell r="B222">
            <v>0</v>
          </cell>
          <cell r="C222">
            <v>0</v>
          </cell>
          <cell r="D222">
            <v>0</v>
          </cell>
        </row>
        <row r="223">
          <cell r="B223">
            <v>7.5395459999999996</v>
          </cell>
          <cell r="C223">
            <v>29.996675</v>
          </cell>
          <cell r="D223">
            <v>6.165502</v>
          </cell>
        </row>
        <row r="224">
          <cell r="B224">
            <v>45.252986</v>
          </cell>
          <cell r="C224">
            <v>2087.3916909999998</v>
          </cell>
          <cell r="D224">
            <v>19.043731999999999</v>
          </cell>
        </row>
        <row r="225">
          <cell r="B225">
            <v>504.39596899999998</v>
          </cell>
          <cell r="C225">
            <v>1753.0746629999999</v>
          </cell>
          <cell r="D225">
            <v>161.55735099999998</v>
          </cell>
        </row>
        <row r="226">
          <cell r="B226">
            <v>26441.558067820002</v>
          </cell>
          <cell r="C226">
            <v>48482.834609949998</v>
          </cell>
          <cell r="D226">
            <v>13609.608187039999</v>
          </cell>
        </row>
        <row r="227">
          <cell r="B227">
            <v>964347.90015037998</v>
          </cell>
          <cell r="C227">
            <v>801543.53110260004</v>
          </cell>
          <cell r="D227">
            <v>162991.23998831</v>
          </cell>
        </row>
        <row r="228">
          <cell r="B228">
            <v>0</v>
          </cell>
          <cell r="C228">
            <v>634.76408500000002</v>
          </cell>
          <cell r="D228">
            <v>939.86665800000003</v>
          </cell>
        </row>
        <row r="229">
          <cell r="B229">
            <v>39.113562340000001</v>
          </cell>
          <cell r="C229">
            <v>7.16889325</v>
          </cell>
          <cell r="D229">
            <v>4.6248199699999999</v>
          </cell>
        </row>
        <row r="230">
          <cell r="B230">
            <v>29.922450000000001</v>
          </cell>
          <cell r="C230">
            <v>0</v>
          </cell>
          <cell r="D230">
            <v>11.090263</v>
          </cell>
        </row>
        <row r="231">
          <cell r="B231">
            <v>0</v>
          </cell>
          <cell r="C231">
            <v>0</v>
          </cell>
          <cell r="D231">
            <v>0</v>
          </cell>
        </row>
        <row r="232">
          <cell r="B232">
            <v>0</v>
          </cell>
          <cell r="C232">
            <v>0</v>
          </cell>
          <cell r="D232">
            <v>0</v>
          </cell>
        </row>
        <row r="233">
          <cell r="B233">
            <v>57.441687000000002</v>
          </cell>
          <cell r="C233">
            <v>247.856437</v>
          </cell>
          <cell r="D233">
            <v>0.50454673999999999</v>
          </cell>
        </row>
        <row r="234">
          <cell r="B234">
            <v>1840.1341090000001</v>
          </cell>
          <cell r="C234">
            <v>2.4168319999999999</v>
          </cell>
          <cell r="D234">
            <v>0</v>
          </cell>
        </row>
        <row r="235">
          <cell r="B235">
            <v>2972.4649169999998</v>
          </cell>
          <cell r="C235">
            <v>2391.2887819999996</v>
          </cell>
          <cell r="D235">
            <v>342.84414799999996</v>
          </cell>
        </row>
        <row r="236">
          <cell r="B236">
            <v>17.164650000000002</v>
          </cell>
          <cell r="C236">
            <v>1.3901520000000001</v>
          </cell>
          <cell r="D236">
            <v>0</v>
          </cell>
        </row>
        <row r="237">
          <cell r="B237">
            <v>0</v>
          </cell>
          <cell r="C237">
            <v>0</v>
          </cell>
          <cell r="D237">
            <v>0</v>
          </cell>
        </row>
        <row r="238">
          <cell r="B238">
            <v>0</v>
          </cell>
          <cell r="C238">
            <v>0</v>
          </cell>
          <cell r="D238">
            <v>0</v>
          </cell>
        </row>
        <row r="239">
          <cell r="B239">
            <v>0</v>
          </cell>
          <cell r="C239">
            <v>0</v>
          </cell>
          <cell r="D239">
            <v>0</v>
          </cell>
        </row>
        <row r="240">
          <cell r="B240">
            <v>0</v>
          </cell>
          <cell r="C240">
            <v>0</v>
          </cell>
          <cell r="D240">
            <v>0</v>
          </cell>
        </row>
        <row r="241">
          <cell r="B241">
            <v>27.763418000000001</v>
          </cell>
          <cell r="C241">
            <v>337.83860499999997</v>
          </cell>
          <cell r="D241">
            <v>28.100929000000001</v>
          </cell>
        </row>
        <row r="242">
          <cell r="B242">
            <v>47.743550999999997</v>
          </cell>
          <cell r="C242">
            <v>2.8170000000000001E-3</v>
          </cell>
          <cell r="D242">
            <v>0</v>
          </cell>
        </row>
        <row r="243">
          <cell r="B243">
            <v>0</v>
          </cell>
          <cell r="C243">
            <v>0</v>
          </cell>
          <cell r="D243">
            <v>0</v>
          </cell>
        </row>
        <row r="244">
          <cell r="B244">
            <v>0.82474999999999998</v>
          </cell>
          <cell r="C244">
            <v>3508.4446819999998</v>
          </cell>
          <cell r="D244">
            <v>2.9935489999999998</v>
          </cell>
        </row>
      </sheetData>
      <sheetData sheetId="16">
        <row r="491">
          <cell r="I491">
            <v>2593697776</v>
          </cell>
          <cell r="L491">
            <v>1700509935</v>
          </cell>
          <cell r="O491">
            <v>86715659</v>
          </cell>
        </row>
        <row r="492">
          <cell r="I492">
            <v>188186023</v>
          </cell>
          <cell r="L492">
            <v>0</v>
          </cell>
          <cell r="O492">
            <v>0</v>
          </cell>
        </row>
        <row r="493">
          <cell r="I493">
            <v>2869734646</v>
          </cell>
          <cell r="L493">
            <v>3744298670</v>
          </cell>
          <cell r="O493">
            <v>1012504116</v>
          </cell>
        </row>
        <row r="494">
          <cell r="I494">
            <v>652776905</v>
          </cell>
          <cell r="L494">
            <v>151382035</v>
          </cell>
          <cell r="O494">
            <v>26856620</v>
          </cell>
        </row>
        <row r="495">
          <cell r="I495">
            <v>1933238</v>
          </cell>
          <cell r="L495">
            <v>0</v>
          </cell>
          <cell r="O495">
            <v>0</v>
          </cell>
        </row>
        <row r="496">
          <cell r="I496">
            <v>280482932</v>
          </cell>
          <cell r="L496">
            <v>502881842</v>
          </cell>
          <cell r="O496">
            <v>0</v>
          </cell>
        </row>
        <row r="497">
          <cell r="I497">
            <v>0</v>
          </cell>
          <cell r="L497">
            <v>634808276</v>
          </cell>
          <cell r="O497">
            <v>0</v>
          </cell>
        </row>
        <row r="498">
          <cell r="I498">
            <v>21771430502</v>
          </cell>
          <cell r="L498">
            <v>16359605185</v>
          </cell>
          <cell r="O498">
            <v>1409099869</v>
          </cell>
        </row>
        <row r="499">
          <cell r="I499">
            <v>5630324052</v>
          </cell>
          <cell r="L499">
            <v>1403724223</v>
          </cell>
          <cell r="O499">
            <v>671410495</v>
          </cell>
        </row>
        <row r="500">
          <cell r="I500">
            <v>8030444853</v>
          </cell>
          <cell r="L500">
            <v>3378372374</v>
          </cell>
          <cell r="O500">
            <v>1142070100</v>
          </cell>
        </row>
        <row r="501">
          <cell r="I501">
            <v>2088339403</v>
          </cell>
          <cell r="L501">
            <v>498183976</v>
          </cell>
          <cell r="O501">
            <v>368814159</v>
          </cell>
        </row>
        <row r="502">
          <cell r="I502">
            <v>52912664328</v>
          </cell>
          <cell r="L502">
            <v>310615342873</v>
          </cell>
          <cell r="O502">
            <v>13028559533</v>
          </cell>
        </row>
        <row r="503">
          <cell r="I503">
            <v>101675604</v>
          </cell>
          <cell r="L503">
            <v>0</v>
          </cell>
          <cell r="O503">
            <v>0</v>
          </cell>
        </row>
        <row r="504">
          <cell r="I504">
            <v>10402840</v>
          </cell>
          <cell r="L504">
            <v>16603252</v>
          </cell>
          <cell r="O504">
            <v>0</v>
          </cell>
        </row>
        <row r="505">
          <cell r="I505">
            <v>17389157</v>
          </cell>
          <cell r="L505">
            <v>0</v>
          </cell>
          <cell r="O505">
            <v>0</v>
          </cell>
        </row>
        <row r="506">
          <cell r="I506">
            <v>224296919</v>
          </cell>
          <cell r="L506">
            <v>44561478</v>
          </cell>
          <cell r="O506">
            <v>0</v>
          </cell>
        </row>
        <row r="507">
          <cell r="I507">
            <v>0</v>
          </cell>
          <cell r="L507">
            <v>7420064</v>
          </cell>
          <cell r="O507">
            <v>119841452</v>
          </cell>
        </row>
        <row r="508">
          <cell r="I508">
            <v>1303180886704</v>
          </cell>
          <cell r="L508">
            <v>772118215516</v>
          </cell>
          <cell r="O508">
            <v>273935610596</v>
          </cell>
        </row>
      </sheetData>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mf.org/external/pubs/ft/cpis/2002/pdf/cpis_index.pdf" TargetMode="External"/><Relationship Id="rId2" Type="http://schemas.openxmlformats.org/officeDocument/2006/relationships/hyperlink" Target="http://www.imf.org/external/pubs/ft/bop/2007/bopman6.htm" TargetMode="External"/><Relationship Id="rId1" Type="http://schemas.openxmlformats.org/officeDocument/2006/relationships/printerSettings" Target="../printerSettings/printerSettings1.bin"/><Relationship Id="rId5" Type="http://schemas.openxmlformats.org/officeDocument/2006/relationships/printerSettings" Target="../printerSettings/printerSettings2.bin"/><Relationship Id="rId4" Type="http://schemas.openxmlformats.org/officeDocument/2006/relationships/hyperlink" Target="http://cpis.imf.org/faq.aspx"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H48"/>
  <sheetViews>
    <sheetView topLeftCell="B2" workbookViewId="0">
      <selection activeCell="C3" sqref="C3:G3"/>
    </sheetView>
  </sheetViews>
  <sheetFormatPr defaultColWidth="0" defaultRowHeight="12.75" zeroHeight="1" x14ac:dyDescent="0.2"/>
  <cols>
    <col min="1" max="1" width="2" style="54" hidden="1" customWidth="1"/>
    <col min="2" max="2" width="5.1640625" style="54" customWidth="1"/>
    <col min="3" max="3" width="4.33203125" style="54" customWidth="1"/>
    <col min="4" max="4" width="5.83203125" style="54" customWidth="1"/>
    <col min="5" max="5" width="47" style="54" customWidth="1"/>
    <col min="6" max="6" width="3.6640625" style="54" customWidth="1"/>
    <col min="7" max="7" width="87.6640625" style="54" customWidth="1"/>
    <col min="8" max="8" width="5.33203125" style="54" customWidth="1"/>
    <col min="9" max="16384" width="0" style="54" hidden="1"/>
  </cols>
  <sheetData>
    <row r="2" spans="2:8" ht="38.25" customHeight="1" x14ac:dyDescent="0.2">
      <c r="B2" s="95"/>
      <c r="C2" s="639" t="s">
        <v>0</v>
      </c>
      <c r="D2" s="639"/>
      <c r="E2" s="639"/>
      <c r="F2" s="639"/>
      <c r="G2" s="639"/>
      <c r="H2" s="35"/>
    </row>
    <row r="3" spans="2:8" ht="19.5" customHeight="1" x14ac:dyDescent="0.2">
      <c r="B3" s="95"/>
      <c r="C3" s="644" t="s">
        <v>505</v>
      </c>
      <c r="D3" s="644"/>
      <c r="E3" s="644"/>
      <c r="F3" s="644"/>
      <c r="G3" s="644"/>
      <c r="H3" s="35"/>
    </row>
    <row r="4" spans="2:8" ht="14.25" x14ac:dyDescent="0.2">
      <c r="B4" s="95"/>
      <c r="C4" s="202"/>
      <c r="D4" s="202"/>
      <c r="E4" s="202"/>
      <c r="F4" s="202"/>
      <c r="G4" s="202"/>
      <c r="H4" s="35"/>
    </row>
    <row r="5" spans="2:8" ht="19.5" customHeight="1" x14ac:dyDescent="0.2">
      <c r="B5" s="36"/>
      <c r="C5" s="645" t="s">
        <v>504</v>
      </c>
      <c r="D5" s="646"/>
      <c r="E5" s="646"/>
      <c r="F5" s="646"/>
      <c r="G5" s="646"/>
      <c r="H5" s="97"/>
    </row>
    <row r="6" spans="2:8" ht="18" customHeight="1" x14ac:dyDescent="0.2">
      <c r="B6" s="36"/>
      <c r="C6" s="647"/>
      <c r="D6" s="648"/>
      <c r="E6" s="648"/>
      <c r="F6" s="648"/>
      <c r="G6" s="648"/>
      <c r="H6" s="97"/>
    </row>
    <row r="7" spans="2:8" ht="55.5" customHeight="1" x14ac:dyDescent="0.2">
      <c r="B7" s="36"/>
      <c r="C7" s="614" t="s">
        <v>1</v>
      </c>
      <c r="D7" s="649" t="s">
        <v>924</v>
      </c>
      <c r="E7" s="649"/>
      <c r="F7" s="649"/>
      <c r="G7" s="616" t="s">
        <v>926</v>
      </c>
      <c r="H7" s="37"/>
    </row>
    <row r="8" spans="2:8" ht="28.5" customHeight="1" x14ac:dyDescent="0.2">
      <c r="B8" s="36"/>
      <c r="C8" s="615" t="s">
        <v>2</v>
      </c>
      <c r="D8" s="649" t="s">
        <v>929</v>
      </c>
      <c r="E8" s="649"/>
      <c r="F8" s="649"/>
      <c r="G8" s="616" t="s">
        <v>927</v>
      </c>
      <c r="H8" s="37"/>
    </row>
    <row r="9" spans="2:8" ht="28.5" customHeight="1" x14ac:dyDescent="0.2">
      <c r="B9" s="36"/>
      <c r="C9" s="614" t="s">
        <v>922</v>
      </c>
      <c r="D9" s="649" t="s">
        <v>925</v>
      </c>
      <c r="E9" s="649"/>
      <c r="F9" s="649"/>
      <c r="G9" s="616" t="s">
        <v>928</v>
      </c>
      <c r="H9" s="37"/>
    </row>
    <row r="10" spans="2:8" s="92" customFormat="1" ht="29.25" customHeight="1" x14ac:dyDescent="0.2">
      <c r="B10" s="96"/>
      <c r="C10" s="615" t="s">
        <v>923</v>
      </c>
      <c r="D10" s="643" t="s">
        <v>944</v>
      </c>
      <c r="E10" s="643"/>
      <c r="F10" s="643"/>
      <c r="G10" s="643"/>
      <c r="H10" s="94"/>
    </row>
    <row r="11" spans="2:8" s="619" customFormat="1" ht="27.75" customHeight="1" x14ac:dyDescent="0.2">
      <c r="B11" s="620"/>
      <c r="C11" s="640" t="s">
        <v>488</v>
      </c>
      <c r="D11" s="640"/>
      <c r="E11" s="640"/>
      <c r="F11" s="640"/>
      <c r="G11" s="640"/>
      <c r="H11" s="618"/>
    </row>
    <row r="12" spans="2:8" s="92" customFormat="1" ht="50.25" customHeight="1" x14ac:dyDescent="0.2">
      <c r="B12" s="98"/>
      <c r="C12" s="93">
        <v>1</v>
      </c>
      <c r="D12" s="201"/>
      <c r="E12" s="100" t="s">
        <v>931</v>
      </c>
      <c r="F12" s="99" t="s">
        <v>3</v>
      </c>
      <c r="G12" s="617" t="s">
        <v>930</v>
      </c>
      <c r="H12" s="94"/>
    </row>
    <row r="13" spans="2:8" s="92" customFormat="1" ht="76.5" x14ac:dyDescent="0.2">
      <c r="B13" s="96"/>
      <c r="C13" s="101">
        <v>2</v>
      </c>
      <c r="D13" s="102"/>
      <c r="E13" s="103" t="s">
        <v>932</v>
      </c>
      <c r="F13" s="104" t="s">
        <v>3</v>
      </c>
      <c r="G13" s="105" t="s">
        <v>936</v>
      </c>
      <c r="H13" s="94"/>
    </row>
    <row r="14" spans="2:8" x14ac:dyDescent="0.2">
      <c r="B14" s="36"/>
      <c r="C14" s="101">
        <v>3</v>
      </c>
      <c r="D14" s="102"/>
      <c r="E14" s="103" t="s">
        <v>933</v>
      </c>
      <c r="F14" s="104" t="s">
        <v>3</v>
      </c>
      <c r="G14" s="105" t="s">
        <v>934</v>
      </c>
      <c r="H14" s="37"/>
    </row>
    <row r="15" spans="2:8" s="619" customFormat="1" ht="27.75" customHeight="1" x14ac:dyDescent="0.2">
      <c r="B15" s="620"/>
      <c r="C15" s="640" t="s">
        <v>489</v>
      </c>
      <c r="D15" s="640"/>
      <c r="E15" s="640"/>
      <c r="F15" s="640"/>
      <c r="G15" s="640"/>
      <c r="H15" s="618"/>
    </row>
    <row r="16" spans="2:8" x14ac:dyDescent="0.2">
      <c r="B16" s="106"/>
      <c r="C16" s="101">
        <v>4</v>
      </c>
      <c r="D16" s="109"/>
      <c r="E16" s="109" t="s">
        <v>490</v>
      </c>
      <c r="F16" s="107" t="s">
        <v>3</v>
      </c>
      <c r="G16" s="105" t="s">
        <v>953</v>
      </c>
      <c r="H16" s="37"/>
    </row>
    <row r="17" spans="2:8" x14ac:dyDescent="0.2">
      <c r="B17" s="106"/>
      <c r="C17" s="101">
        <v>5</v>
      </c>
      <c r="D17" s="109"/>
      <c r="E17" s="109" t="s">
        <v>491</v>
      </c>
      <c r="F17" s="107" t="s">
        <v>3</v>
      </c>
      <c r="G17" s="105" t="s">
        <v>954</v>
      </c>
      <c r="H17" s="37"/>
    </row>
    <row r="18" spans="2:8" ht="39.75" customHeight="1" x14ac:dyDescent="0.2">
      <c r="B18" s="106"/>
      <c r="C18" s="641">
        <v>6</v>
      </c>
      <c r="D18" s="642"/>
      <c r="E18" s="111" t="s">
        <v>492</v>
      </c>
      <c r="F18" s="38" t="s">
        <v>3</v>
      </c>
      <c r="G18" s="112" t="s">
        <v>493</v>
      </c>
      <c r="H18" s="37"/>
    </row>
    <row r="19" spans="2:8" ht="25.5" x14ac:dyDescent="0.2">
      <c r="B19" s="106"/>
      <c r="C19" s="119">
        <v>7</v>
      </c>
      <c r="D19" s="109"/>
      <c r="E19" s="105" t="s">
        <v>494</v>
      </c>
      <c r="F19" s="107" t="s">
        <v>3</v>
      </c>
      <c r="G19" s="105" t="s">
        <v>495</v>
      </c>
      <c r="H19" s="37"/>
    </row>
    <row r="20" spans="2:8" ht="25.5" x14ac:dyDescent="0.2">
      <c r="B20" s="106"/>
      <c r="C20" s="101">
        <v>8</v>
      </c>
      <c r="D20" s="109"/>
      <c r="E20" s="109" t="s">
        <v>496</v>
      </c>
      <c r="F20" s="107" t="s">
        <v>3</v>
      </c>
      <c r="G20" s="105" t="s">
        <v>497</v>
      </c>
      <c r="H20" s="37"/>
    </row>
    <row r="21" spans="2:8" x14ac:dyDescent="0.2">
      <c r="B21" s="106"/>
      <c r="C21" s="199">
        <v>9</v>
      </c>
      <c r="D21" s="200"/>
      <c r="E21" s="200" t="s">
        <v>498</v>
      </c>
      <c r="F21" s="38" t="s">
        <v>3</v>
      </c>
      <c r="G21" s="113" t="s">
        <v>499</v>
      </c>
      <c r="H21" s="37"/>
    </row>
    <row r="22" spans="2:8" ht="38.25" x14ac:dyDescent="0.2">
      <c r="B22" s="106"/>
      <c r="C22" s="101">
        <v>10</v>
      </c>
      <c r="D22" s="116"/>
      <c r="E22" s="197" t="s">
        <v>885</v>
      </c>
      <c r="F22" s="107" t="s">
        <v>3</v>
      </c>
      <c r="G22" s="105" t="s">
        <v>935</v>
      </c>
      <c r="H22" s="37"/>
    </row>
    <row r="23" spans="2:8" x14ac:dyDescent="0.2">
      <c r="B23" s="106"/>
      <c r="C23" s="117">
        <v>11</v>
      </c>
      <c r="D23" s="109"/>
      <c r="E23" s="118" t="s">
        <v>500</v>
      </c>
      <c r="F23" s="38" t="s">
        <v>3</v>
      </c>
      <c r="G23" s="112" t="s">
        <v>501</v>
      </c>
      <c r="H23" s="37"/>
    </row>
    <row r="24" spans="2:8" s="619" customFormat="1" ht="27.75" customHeight="1" x14ac:dyDescent="0.2">
      <c r="B24" s="620"/>
      <c r="C24" s="640" t="s">
        <v>502</v>
      </c>
      <c r="D24" s="640"/>
      <c r="E24" s="640"/>
      <c r="F24" s="640"/>
      <c r="G24" s="640"/>
      <c r="H24" s="618"/>
    </row>
    <row r="25" spans="2:8" ht="38.25" x14ac:dyDescent="0.2">
      <c r="B25" s="106"/>
      <c r="C25" s="199">
        <v>12</v>
      </c>
      <c r="D25" s="109"/>
      <c r="E25" s="103" t="s">
        <v>4</v>
      </c>
      <c r="F25" s="107" t="s">
        <v>3</v>
      </c>
      <c r="G25" s="105" t="s">
        <v>955</v>
      </c>
      <c r="H25" s="37"/>
    </row>
    <row r="26" spans="2:8" ht="25.5" x14ac:dyDescent="0.2">
      <c r="B26" s="106"/>
      <c r="C26" s="101">
        <v>13</v>
      </c>
      <c r="D26" s="110"/>
      <c r="E26" s="115" t="s">
        <v>503</v>
      </c>
      <c r="F26" s="108" t="s">
        <v>3</v>
      </c>
      <c r="G26" s="114" t="s">
        <v>937</v>
      </c>
      <c r="H26" s="37"/>
    </row>
    <row r="27" spans="2:8" ht="25.5" x14ac:dyDescent="0.2">
      <c r="B27" s="106"/>
      <c r="C27" s="101">
        <v>14</v>
      </c>
      <c r="D27" s="110"/>
      <c r="E27" s="115" t="s">
        <v>513</v>
      </c>
      <c r="F27" s="108" t="s">
        <v>3</v>
      </c>
      <c r="G27" s="114" t="s">
        <v>512</v>
      </c>
      <c r="H27" s="37"/>
    </row>
    <row r="28" spans="2:8" ht="18" customHeight="1" x14ac:dyDescent="0.2"/>
    <row r="29" spans="2:8" ht="16.5" hidden="1" customHeight="1" x14ac:dyDescent="0.2"/>
    <row r="30" spans="2:8" ht="24" hidden="1" customHeight="1" x14ac:dyDescent="0.2"/>
    <row r="31" spans="2:8" ht="12.75" hidden="1" customHeight="1" thickBot="1" x14ac:dyDescent="0.25">
      <c r="B31" s="39"/>
      <c r="C31" s="40"/>
      <c r="D31" s="40"/>
      <c r="E31" s="40"/>
      <c r="F31" s="40"/>
      <c r="G31" s="40"/>
      <c r="H31" s="41"/>
    </row>
    <row r="32" spans="2:8" ht="12.75" hidden="1" customHeight="1" x14ac:dyDescent="0.2"/>
    <row r="33" ht="12.75" hidden="1" customHeight="1" x14ac:dyDescent="0.2"/>
    <row r="34" ht="12.75" hidden="1" customHeight="1" x14ac:dyDescent="0.2"/>
    <row r="35" ht="12.75" hidden="1" customHeight="1" x14ac:dyDescent="0.2"/>
    <row r="36" ht="12.75" hidden="1" customHeight="1" x14ac:dyDescent="0.2"/>
    <row r="37" ht="12.75" hidden="1" customHeight="1" x14ac:dyDescent="0.2"/>
    <row r="38" ht="12.75" hidden="1" customHeight="1" x14ac:dyDescent="0.2"/>
    <row r="39" ht="12.75" hidden="1" customHeight="1" x14ac:dyDescent="0.2"/>
    <row r="40" ht="12.75" hidden="1" customHeight="1" x14ac:dyDescent="0.2"/>
    <row r="41" ht="12.75" hidden="1" customHeight="1" x14ac:dyDescent="0.2"/>
    <row r="42" ht="12.75" hidden="1" customHeight="1" x14ac:dyDescent="0.2"/>
    <row r="43" ht="12.75" hidden="1" customHeight="1" x14ac:dyDescent="0.2"/>
    <row r="44" ht="12.75" hidden="1" customHeight="1" x14ac:dyDescent="0.2"/>
    <row r="45" ht="12.75" hidden="1" customHeight="1" x14ac:dyDescent="0.2"/>
    <row r="46" ht="12.75" hidden="1" customHeight="1" x14ac:dyDescent="0.2"/>
    <row r="47" ht="12.75" hidden="1" customHeight="1" x14ac:dyDescent="0.2"/>
    <row r="48" ht="12.75" hidden="1" customHeight="1" x14ac:dyDescent="0.2"/>
  </sheetData>
  <sheetProtection password="8F7D" sheet="1" objects="1" scenarios="1" formatCells="0" formatColumns="0" formatRows="0"/>
  <customSheetViews>
    <customSheetView guid="{A42336E2-DF3F-4248-8B25-11B474671872}" hiddenRows="1" hiddenColumns="1" topLeftCell="B2">
      <selection activeCell="B2" sqref="B2"/>
      <rowBreaks count="1" manualBreakCount="1">
        <brk id="25" max="16383" man="1"/>
      </rowBreaks>
      <pageMargins left="0.5" right="0.5" top="0.5" bottom="0.5" header="0.5" footer="0.5"/>
      <pageSetup orientation="landscape" r:id="rId1"/>
      <headerFooter alignWithMargins="0"/>
    </customSheetView>
  </customSheetViews>
  <mergeCells count="11">
    <mergeCell ref="C2:G2"/>
    <mergeCell ref="C15:G15"/>
    <mergeCell ref="C24:G24"/>
    <mergeCell ref="C18:D18"/>
    <mergeCell ref="D10:G10"/>
    <mergeCell ref="C3:G3"/>
    <mergeCell ref="C11:G11"/>
    <mergeCell ref="C5:G6"/>
    <mergeCell ref="D7:F7"/>
    <mergeCell ref="D8:F8"/>
    <mergeCell ref="D9:F9"/>
  </mergeCells>
  <hyperlinks>
    <hyperlink ref="G7" r:id="rId2" xr:uid="{00000000-0004-0000-0000-000000000000}"/>
    <hyperlink ref="G8" r:id="rId3" xr:uid="{00000000-0004-0000-0000-000001000000}"/>
    <hyperlink ref="G9" r:id="rId4" xr:uid="{00000000-0004-0000-0000-000002000000}"/>
  </hyperlinks>
  <pageMargins left="0.5" right="0.5" top="0.5" bottom="0.5" header="0.5" footer="0.5"/>
  <pageSetup orientation="landscape" r:id="rId5"/>
  <headerFooter alignWithMargins="0"/>
  <rowBreaks count="1" manualBreakCount="1">
    <brk id="2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10"/>
  <sheetViews>
    <sheetView showRowColHeaders="0" topLeftCell="C1" workbookViewId="0">
      <selection activeCell="E4" sqref="E4"/>
    </sheetView>
  </sheetViews>
  <sheetFormatPr defaultColWidth="0" defaultRowHeight="12.75" zeroHeight="1" x14ac:dyDescent="0.2"/>
  <cols>
    <col min="1" max="1" width="8.83203125" hidden="1" customWidth="1"/>
    <col min="2" max="2" width="15.83203125" hidden="1" customWidth="1"/>
    <col min="3" max="3" width="40.83203125" customWidth="1"/>
    <col min="4" max="4" width="25.83203125" customWidth="1"/>
    <col min="5" max="5" width="35.83203125" customWidth="1"/>
    <col min="6" max="6" width="25.83203125" customWidth="1"/>
    <col min="7" max="7" width="9.33203125" hidden="1" customWidth="1"/>
    <col min="8" max="8" width="11.1640625" customWidth="1"/>
    <col min="9" max="16383" width="9.33203125" hidden="1"/>
    <col min="16384" max="16384" width="2.5" hidden="1"/>
  </cols>
  <sheetData>
    <row r="1" spans="1:8" ht="20.100000000000001" customHeight="1" x14ac:dyDescent="0.2">
      <c r="A1" s="267" t="s">
        <v>948</v>
      </c>
      <c r="B1" s="267">
        <v>2</v>
      </c>
      <c r="C1" s="632"/>
      <c r="D1" s="272"/>
      <c r="E1" s="280"/>
      <c r="F1" s="280"/>
      <c r="G1" s="55"/>
      <c r="H1" s="281"/>
    </row>
    <row r="2" spans="1:8" ht="20.100000000000001" customHeight="1" x14ac:dyDescent="0.35">
      <c r="A2" s="267" t="s">
        <v>479</v>
      </c>
      <c r="B2" s="267">
        <v>1</v>
      </c>
      <c r="C2" s="285"/>
      <c r="D2" s="275"/>
      <c r="E2" s="275"/>
      <c r="F2" s="275"/>
      <c r="G2" s="55"/>
      <c r="H2" s="282"/>
    </row>
    <row r="3" spans="1:8" ht="20.100000000000001" customHeight="1" x14ac:dyDescent="0.35">
      <c r="A3" s="267" t="s">
        <v>869</v>
      </c>
      <c r="B3" s="267">
        <v>6</v>
      </c>
      <c r="C3" s="285"/>
      <c r="D3" s="275"/>
      <c r="E3" s="275"/>
      <c r="F3" s="275"/>
      <c r="G3" s="55"/>
      <c r="H3" s="282"/>
    </row>
    <row r="4" spans="1:8" ht="20.100000000000001" customHeight="1" x14ac:dyDescent="0.35">
      <c r="A4" s="267"/>
      <c r="B4" s="267"/>
      <c r="C4" s="285"/>
      <c r="D4" s="276" t="s">
        <v>5</v>
      </c>
      <c r="E4" s="271" t="s">
        <v>88</v>
      </c>
      <c r="F4" s="398"/>
      <c r="G4" s="55" t="s">
        <v>991</v>
      </c>
      <c r="H4" s="283"/>
    </row>
    <row r="5" spans="1:8" ht="20.100000000000001" customHeight="1" x14ac:dyDescent="0.2">
      <c r="A5" s="267" t="s">
        <v>864</v>
      </c>
      <c r="B5" s="267">
        <v>1</v>
      </c>
      <c r="C5" s="273"/>
      <c r="D5" s="277" t="s">
        <v>6</v>
      </c>
      <c r="E5" s="271" t="s">
        <v>992</v>
      </c>
      <c r="F5" s="398" t="str">
        <f>IF(RIGHT(T(E5),2)="S1","    As of end-June "&amp;LEFT(T(E5),4),IF(RIGHT(T(E5),2)="S2","    As of end-December "&amp;LEFT(T(E5),4),""))</f>
        <v xml:space="preserve">    As of end-December 2021</v>
      </c>
      <c r="G5" s="267">
        <f>VLOOKUP(Reporting_Currency_Name,$A$1:$B$3,2,FALSE)</f>
        <v>1</v>
      </c>
      <c r="H5" s="283"/>
    </row>
    <row r="6" spans="1:8" ht="20.100000000000001" customHeight="1" x14ac:dyDescent="0.2">
      <c r="A6" s="267" t="s">
        <v>865</v>
      </c>
      <c r="B6" s="267">
        <v>3</v>
      </c>
      <c r="C6" s="273"/>
      <c r="D6" s="277" t="s">
        <v>7</v>
      </c>
      <c r="E6" s="634" t="s">
        <v>479</v>
      </c>
      <c r="F6" s="398"/>
      <c r="G6" s="55"/>
      <c r="H6" s="283"/>
    </row>
    <row r="7" spans="1:8" ht="20.100000000000001" customHeight="1" x14ac:dyDescent="0.2">
      <c r="A7" s="267" t="s">
        <v>866</v>
      </c>
      <c r="B7" s="267">
        <v>6</v>
      </c>
      <c r="C7" s="273"/>
      <c r="D7" s="276" t="s">
        <v>8</v>
      </c>
      <c r="E7" s="634" t="s">
        <v>866</v>
      </c>
      <c r="F7" s="399"/>
      <c r="G7" s="55"/>
      <c r="H7" s="284"/>
    </row>
    <row r="8" spans="1:8" ht="20.100000000000001" customHeight="1" x14ac:dyDescent="0.2">
      <c r="A8" s="267" t="s">
        <v>867</v>
      </c>
      <c r="B8" s="267">
        <v>9</v>
      </c>
      <c r="C8" s="273"/>
      <c r="D8" s="274"/>
      <c r="E8" s="274"/>
      <c r="F8" s="275"/>
      <c r="G8" s="55"/>
      <c r="H8" s="282"/>
    </row>
    <row r="9" spans="1:8" ht="20.100000000000001" customHeight="1" x14ac:dyDescent="0.2">
      <c r="A9" s="267" t="s">
        <v>868</v>
      </c>
      <c r="B9" s="267">
        <v>12</v>
      </c>
      <c r="C9" s="273"/>
      <c r="D9" s="274"/>
      <c r="E9" s="274"/>
      <c r="F9" s="275"/>
      <c r="G9" s="55"/>
      <c r="H9" s="282"/>
    </row>
    <row r="10" spans="1:8" ht="20.100000000000001" customHeight="1" thickBot="1" x14ac:dyDescent="0.25">
      <c r="A10" s="55"/>
      <c r="B10" s="55"/>
      <c r="C10" s="278"/>
      <c r="D10" s="279"/>
      <c r="E10" s="279"/>
      <c r="F10" s="279"/>
      <c r="G10" s="55"/>
      <c r="H10" s="633" t="s">
        <v>945</v>
      </c>
    </row>
  </sheetData>
  <sheetProtection password="8F7D" sheet="1" objects="1" scenarios="1" formatCells="0" formatColumns="0" formatRows="0"/>
  <dataValidations count="2">
    <dataValidation type="list" allowBlank="1" showInputMessage="1" showErrorMessage="1" sqref="E6" xr:uid="{00000000-0002-0000-0100-000000000000}">
      <formula1>$A$1:$A$3</formula1>
    </dataValidation>
    <dataValidation type="list" allowBlank="1" showInputMessage="1" showErrorMessage="1" sqref="E7" xr:uid="{00000000-0002-0000-0100-000001000000}">
      <formula1>$A$5:$A$9</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92D050"/>
  </sheetPr>
  <dimension ref="A1:IY274"/>
  <sheetViews>
    <sheetView zoomScale="90" zoomScaleNormal="90" workbookViewId="0">
      <pane xSplit="7" ySplit="20" topLeftCell="H240" activePane="bottomRight" state="frozen"/>
      <selection activeCell="D1" sqref="A1:D1048576"/>
      <selection pane="topRight" activeCell="D1" sqref="A1:D1048576"/>
      <selection pane="bottomLeft" activeCell="D1" sqref="A1:D1048576"/>
      <selection pane="bottomRight" activeCell="K265" sqref="K265"/>
    </sheetView>
  </sheetViews>
  <sheetFormatPr defaultColWidth="9.33203125" defaultRowHeight="12.75" customHeight="1" zeroHeight="1" x14ac:dyDescent="0.2"/>
  <cols>
    <col min="1" max="1" width="6.6640625" hidden="1" customWidth="1"/>
    <col min="2" max="2" width="6.5" hidden="1" customWidth="1"/>
    <col min="3" max="3" width="7.6640625" hidden="1" customWidth="1"/>
    <col min="4" max="4" width="6" hidden="1" customWidth="1"/>
    <col min="5" max="5" width="4.83203125" customWidth="1"/>
    <col min="6" max="6" width="6.83203125" customWidth="1"/>
    <col min="7" max="7" width="47.5" customWidth="1"/>
    <col min="8" max="12" width="17.83203125" customWidth="1"/>
    <col min="13" max="13" width="21.5" style="259" customWidth="1"/>
    <col min="14" max="15" width="16" style="259" customWidth="1"/>
    <col min="16" max="16" width="2.1640625" customWidth="1"/>
    <col min="17" max="18" width="9.33203125" customWidth="1"/>
  </cols>
  <sheetData>
    <row r="1" spans="1:259" s="363" customFormat="1" ht="24.95" customHeight="1" x14ac:dyDescent="0.2">
      <c r="B1" s="358"/>
      <c r="C1" s="359"/>
      <c r="D1" s="393"/>
      <c r="E1" s="394"/>
      <c r="F1" s="384"/>
      <c r="G1" s="378"/>
      <c r="H1" s="596" t="s">
        <v>914</v>
      </c>
      <c r="I1" s="506"/>
      <c r="J1" s="360"/>
      <c r="K1" s="506"/>
      <c r="L1" s="506"/>
      <c r="M1" s="507"/>
      <c r="N1" s="507"/>
      <c r="O1" s="507"/>
      <c r="P1" s="361"/>
      <c r="Q1" s="362"/>
      <c r="R1" s="362"/>
      <c r="S1" s="362"/>
      <c r="T1" s="362"/>
      <c r="U1" s="362"/>
      <c r="V1" s="362"/>
      <c r="W1" s="362"/>
      <c r="X1" s="362"/>
      <c r="Y1" s="362"/>
      <c r="Z1" s="362"/>
      <c r="AA1" s="362"/>
      <c r="AB1" s="362"/>
      <c r="AC1" s="362"/>
      <c r="AD1" s="362"/>
      <c r="AE1" s="362"/>
      <c r="AF1" s="362"/>
      <c r="AG1" s="362"/>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362"/>
      <c r="EY1" s="362"/>
      <c r="EZ1" s="362"/>
      <c r="FA1" s="362"/>
      <c r="FB1" s="362"/>
      <c r="FC1" s="362"/>
      <c r="FD1" s="362"/>
      <c r="FE1" s="362"/>
      <c r="FF1" s="362"/>
      <c r="FG1" s="362"/>
      <c r="FH1" s="362"/>
      <c r="FI1" s="362"/>
      <c r="FJ1" s="362"/>
      <c r="FK1" s="362"/>
      <c r="FL1" s="362"/>
      <c r="FM1" s="362"/>
      <c r="FN1" s="362"/>
      <c r="FO1" s="362"/>
      <c r="FP1" s="362"/>
      <c r="FQ1" s="362"/>
      <c r="FR1" s="362"/>
      <c r="FS1" s="362"/>
      <c r="FT1" s="362"/>
      <c r="FU1" s="362"/>
      <c r="FV1" s="362"/>
      <c r="FW1" s="362"/>
      <c r="FX1" s="362"/>
      <c r="FY1" s="362"/>
      <c r="FZ1" s="362"/>
      <c r="GA1" s="362"/>
      <c r="GB1" s="362"/>
      <c r="GC1" s="362"/>
      <c r="GD1" s="362"/>
      <c r="GE1" s="362"/>
      <c r="GF1" s="362"/>
      <c r="GG1" s="362"/>
      <c r="GH1" s="362"/>
      <c r="GI1" s="362"/>
      <c r="GJ1" s="362"/>
      <c r="GK1" s="362"/>
      <c r="GL1" s="362"/>
      <c r="GM1" s="362"/>
      <c r="GN1" s="362"/>
      <c r="GO1" s="362"/>
      <c r="GP1" s="362"/>
      <c r="GQ1" s="362"/>
      <c r="GR1" s="362"/>
      <c r="GS1" s="362"/>
      <c r="GT1" s="362"/>
      <c r="GU1" s="362"/>
      <c r="GV1" s="362"/>
      <c r="GW1" s="362"/>
      <c r="GX1" s="362"/>
      <c r="GY1" s="362"/>
      <c r="GZ1" s="362"/>
      <c r="HA1" s="362"/>
      <c r="HB1" s="362"/>
      <c r="HC1" s="362"/>
      <c r="HD1" s="362"/>
      <c r="HE1" s="362"/>
      <c r="HF1" s="362"/>
      <c r="HG1" s="362"/>
      <c r="HH1" s="362"/>
      <c r="HI1" s="362"/>
      <c r="HJ1" s="362"/>
      <c r="HK1" s="362"/>
      <c r="HL1" s="362"/>
      <c r="HM1" s="362"/>
      <c r="HN1" s="362"/>
      <c r="HO1" s="362"/>
      <c r="HP1" s="362"/>
      <c r="HQ1" s="362"/>
      <c r="HR1" s="362"/>
      <c r="HS1" s="362"/>
      <c r="HT1" s="362"/>
      <c r="HU1" s="362"/>
      <c r="HV1" s="362"/>
      <c r="HW1" s="362"/>
      <c r="HX1" s="362"/>
      <c r="HY1" s="362"/>
      <c r="HZ1" s="362"/>
      <c r="IA1" s="362"/>
      <c r="IB1" s="362"/>
      <c r="IC1" s="362"/>
      <c r="ID1" s="362"/>
      <c r="IE1" s="362"/>
      <c r="IF1" s="362"/>
      <c r="IG1" s="362"/>
      <c r="IH1" s="362"/>
      <c r="II1" s="362"/>
      <c r="IJ1" s="362"/>
      <c r="IK1" s="362"/>
      <c r="IL1" s="362"/>
      <c r="IM1" s="362"/>
      <c r="IN1" s="362"/>
      <c r="IO1" s="362"/>
      <c r="IP1" s="362"/>
      <c r="IQ1" s="362"/>
      <c r="IR1" s="362"/>
      <c r="IS1" s="362"/>
      <c r="IT1" s="362"/>
      <c r="IU1" s="362"/>
      <c r="IV1" s="362"/>
      <c r="IW1" s="362"/>
      <c r="IX1" s="362"/>
      <c r="IY1" s="362"/>
    </row>
    <row r="2" spans="1:259" ht="14.25" hidden="1" x14ac:dyDescent="0.2">
      <c r="A2" s="3"/>
      <c r="B2" s="3"/>
      <c r="C2" s="3"/>
      <c r="D2" s="3"/>
      <c r="E2" s="334"/>
      <c r="F2" s="220"/>
      <c r="G2" s="2"/>
      <c r="H2" s="2"/>
      <c r="I2" s="2"/>
      <c r="J2" s="2"/>
      <c r="K2" s="2"/>
      <c r="L2" s="2"/>
      <c r="M2" s="465"/>
      <c r="N2" s="465"/>
      <c r="O2" s="465"/>
      <c r="P2" s="3"/>
    </row>
    <row r="3" spans="1:259" hidden="1" x14ac:dyDescent="0.2">
      <c r="A3" s="3"/>
      <c r="B3" s="3"/>
      <c r="C3" s="3"/>
      <c r="D3" s="3"/>
      <c r="E3" s="334"/>
      <c r="F3" s="220"/>
      <c r="G3" s="19"/>
      <c r="H3" s="19"/>
      <c r="I3" s="19"/>
      <c r="J3" s="19"/>
      <c r="K3" s="19"/>
      <c r="L3" s="19"/>
      <c r="M3" s="76"/>
      <c r="N3" s="76"/>
      <c r="O3" s="75"/>
      <c r="P3" s="3"/>
    </row>
    <row r="4" spans="1:259" x14ac:dyDescent="0.2">
      <c r="A4" s="3"/>
      <c r="B4" s="3"/>
      <c r="C4" s="3"/>
      <c r="D4" s="3"/>
      <c r="E4" s="653"/>
      <c r="F4" s="654"/>
      <c r="G4" s="78" t="s">
        <v>524</v>
      </c>
      <c r="H4" s="65" t="str">
        <f>Reporting_Country_Name</f>
        <v>Cayman Islands</v>
      </c>
      <c r="I4" s="79"/>
      <c r="J4" s="80" t="s">
        <v>528</v>
      </c>
      <c r="K4" s="141" t="str">
        <f>Reporting_Country_Code</f>
        <v>377</v>
      </c>
      <c r="L4" s="44" t="s">
        <v>620</v>
      </c>
      <c r="M4" s="67" t="str">
        <f>Reporting_Period_Code</f>
        <v>2021S2</v>
      </c>
      <c r="N4" s="135"/>
      <c r="O4" s="136"/>
      <c r="P4" s="46"/>
    </row>
    <row r="5" spans="1:259" hidden="1" x14ac:dyDescent="0.2">
      <c r="A5" s="3"/>
      <c r="B5" s="3"/>
      <c r="C5" s="3"/>
      <c r="D5" s="3"/>
      <c r="E5" s="336"/>
      <c r="F5" s="163"/>
      <c r="G5" s="81"/>
      <c r="H5" s="68"/>
      <c r="I5" s="82"/>
      <c r="J5" s="80"/>
      <c r="K5" s="82"/>
      <c r="L5" s="77"/>
      <c r="M5" s="68"/>
      <c r="N5" s="77"/>
      <c r="O5" s="133"/>
      <c r="P5" s="3"/>
    </row>
    <row r="6" spans="1:259" hidden="1" x14ac:dyDescent="0.2">
      <c r="A6" s="3"/>
      <c r="B6" s="3"/>
      <c r="C6" s="3"/>
      <c r="D6" s="3"/>
      <c r="E6" s="337"/>
      <c r="F6" s="164"/>
      <c r="G6" s="83"/>
      <c r="H6" s="68"/>
      <c r="I6" s="80"/>
      <c r="J6" s="80"/>
      <c r="K6" s="80"/>
      <c r="L6" s="45"/>
      <c r="M6" s="68"/>
      <c r="N6" s="45"/>
      <c r="O6" s="133"/>
      <c r="P6" s="3"/>
    </row>
    <row r="7" spans="1:259" x14ac:dyDescent="0.2">
      <c r="A7" s="3"/>
      <c r="B7" s="3"/>
      <c r="C7" s="3"/>
      <c r="D7" s="3"/>
      <c r="E7" s="655"/>
      <c r="F7" s="656"/>
      <c r="G7" s="84" t="s">
        <v>525</v>
      </c>
      <c r="H7" s="128" t="str">
        <f>Reporting_Currency_Name</f>
        <v>US Dollars</v>
      </c>
      <c r="I7" s="79"/>
      <c r="J7" s="80" t="s">
        <v>529</v>
      </c>
      <c r="K7" s="141">
        <f>Reporting_Currency_Code</f>
        <v>1</v>
      </c>
      <c r="L7" s="51" t="s">
        <v>8</v>
      </c>
      <c r="M7" s="194" t="str">
        <f>Reporting_Scale_Name</f>
        <v>Million</v>
      </c>
      <c r="N7" s="262"/>
      <c r="O7" s="263"/>
      <c r="P7" s="50"/>
    </row>
    <row r="8" spans="1:259" ht="15.75" hidden="1" x14ac:dyDescent="0.2">
      <c r="A8" s="3"/>
      <c r="B8" s="3"/>
      <c r="C8" s="3"/>
      <c r="D8" s="3"/>
      <c r="E8" s="20"/>
      <c r="F8" s="21"/>
      <c r="G8" s="21"/>
      <c r="H8" s="21"/>
      <c r="I8" s="21"/>
      <c r="J8" s="22"/>
      <c r="K8" s="22"/>
      <c r="L8" s="22"/>
      <c r="M8" s="258"/>
      <c r="N8" s="258"/>
      <c r="O8" s="258"/>
      <c r="P8" s="3"/>
    </row>
    <row r="9" spans="1:259" ht="15.75" hidden="1" x14ac:dyDescent="0.2">
      <c r="A9" s="3"/>
      <c r="B9" s="3"/>
      <c r="C9" s="3"/>
      <c r="D9" s="3"/>
      <c r="E9" s="20"/>
      <c r="F9" s="21"/>
      <c r="G9" s="21"/>
      <c r="H9" s="21"/>
      <c r="I9" s="21"/>
      <c r="J9" s="22"/>
      <c r="K9" s="22"/>
      <c r="L9" s="22"/>
      <c r="M9" s="258"/>
      <c r="N9" s="258"/>
      <c r="O9" s="258"/>
      <c r="P9" s="3"/>
    </row>
    <row r="10" spans="1:259" ht="15.75" hidden="1" x14ac:dyDescent="0.2">
      <c r="A10" s="3"/>
      <c r="B10" s="3"/>
      <c r="C10" s="3"/>
      <c r="D10" s="3"/>
      <c r="E10" s="20"/>
      <c r="F10" s="21"/>
      <c r="G10" s="21"/>
      <c r="H10" s="21"/>
      <c r="I10" s="21"/>
      <c r="J10" s="22"/>
      <c r="K10" s="22"/>
      <c r="L10" s="22"/>
      <c r="M10" s="258"/>
      <c r="N10" s="258"/>
      <c r="O10" s="258"/>
      <c r="P10" s="3"/>
    </row>
    <row r="11" spans="1:259" ht="15.75" hidden="1" x14ac:dyDescent="0.2">
      <c r="A11" s="3"/>
      <c r="B11" s="3"/>
      <c r="C11" s="3"/>
      <c r="D11" s="3"/>
      <c r="E11" s="20"/>
      <c r="F11" s="21"/>
      <c r="G11" s="21"/>
      <c r="H11" s="21"/>
      <c r="I11" s="21"/>
      <c r="J11" s="22"/>
      <c r="K11" s="22"/>
      <c r="L11" s="22"/>
      <c r="M11" s="258"/>
      <c r="N11" s="258"/>
      <c r="O11" s="258"/>
      <c r="P11" s="3"/>
    </row>
    <row r="12" spans="1:259" ht="15.75" hidden="1" x14ac:dyDescent="0.2">
      <c r="A12" s="3"/>
      <c r="B12" s="3"/>
      <c r="C12" s="3"/>
      <c r="D12" s="3"/>
      <c r="E12" s="20"/>
      <c r="F12" s="21"/>
      <c r="G12" s="21"/>
      <c r="H12" s="21"/>
      <c r="I12" s="21"/>
      <c r="J12" s="22"/>
      <c r="K12" s="22"/>
      <c r="L12" s="22"/>
      <c r="M12" s="590"/>
      <c r="N12" s="258"/>
      <c r="O12" s="258"/>
      <c r="P12" s="3"/>
    </row>
    <row r="13" spans="1:259" ht="15.75" x14ac:dyDescent="0.2">
      <c r="A13" s="3"/>
      <c r="B13" s="3"/>
      <c r="C13" s="3"/>
      <c r="D13" s="3"/>
      <c r="E13" s="591"/>
      <c r="F13" s="592"/>
      <c r="G13" s="592"/>
      <c r="H13" s="595" t="s">
        <v>913</v>
      </c>
      <c r="I13" s="592"/>
      <c r="J13" s="593"/>
      <c r="K13" s="593"/>
      <c r="L13" s="593"/>
      <c r="M13" s="594"/>
      <c r="N13" s="594"/>
      <c r="O13" s="594"/>
      <c r="P13" s="3"/>
    </row>
    <row r="14" spans="1:259" s="289" customFormat="1" ht="14.25" customHeight="1" thickBot="1" x14ac:dyDescent="0.25">
      <c r="A14" s="3"/>
      <c r="B14" s="74"/>
      <c r="C14" s="74"/>
      <c r="D14" s="74"/>
      <c r="E14" s="151"/>
      <c r="F14" s="657" t="s">
        <v>9</v>
      </c>
      <c r="G14" s="64"/>
      <c r="H14" s="469"/>
      <c r="I14" s="582"/>
      <c r="J14" s="584"/>
      <c r="K14" s="584"/>
      <c r="L14" s="585"/>
      <c r="M14" s="650" t="s">
        <v>887</v>
      </c>
      <c r="N14" s="650" t="s">
        <v>967</v>
      </c>
      <c r="O14" s="650" t="s">
        <v>980</v>
      </c>
      <c r="P14" s="300"/>
    </row>
    <row r="15" spans="1:259" s="289" customFormat="1" ht="14.25" customHeight="1" thickTop="1" thickBot="1" x14ac:dyDescent="0.25">
      <c r="A15" s="3"/>
      <c r="B15" s="74"/>
      <c r="C15" s="74"/>
      <c r="D15" s="74"/>
      <c r="E15" s="436"/>
      <c r="F15" s="658"/>
      <c r="G15" s="580"/>
      <c r="H15" s="660" t="s">
        <v>889</v>
      </c>
      <c r="I15" s="203"/>
      <c r="J15" s="466"/>
      <c r="K15" s="467"/>
      <c r="L15" s="468"/>
      <c r="M15" s="650"/>
      <c r="N15" s="650"/>
      <c r="O15" s="650"/>
      <c r="P15" s="300"/>
    </row>
    <row r="16" spans="1:259" s="289" customFormat="1" ht="37.5" customHeight="1" thickTop="1" x14ac:dyDescent="0.2">
      <c r="A16" s="1"/>
      <c r="B16" s="147"/>
      <c r="C16" s="147"/>
      <c r="D16" s="147"/>
      <c r="E16" s="436" t="s">
        <v>10</v>
      </c>
      <c r="F16" s="659"/>
      <c r="G16" s="662" t="s">
        <v>911</v>
      </c>
      <c r="H16" s="661"/>
      <c r="I16" s="204" t="s">
        <v>951</v>
      </c>
      <c r="J16" s="205" t="s">
        <v>952</v>
      </c>
      <c r="K16" s="206" t="s">
        <v>12</v>
      </c>
      <c r="L16" s="204" t="s">
        <v>13</v>
      </c>
      <c r="M16" s="650"/>
      <c r="N16" s="650"/>
      <c r="O16" s="650"/>
      <c r="P16" s="300"/>
    </row>
    <row r="17" spans="1:16" s="289" customFormat="1" ht="14.25" hidden="1" customHeight="1" x14ac:dyDescent="0.2">
      <c r="A17" s="1"/>
      <c r="B17" s="148" t="s">
        <v>531</v>
      </c>
      <c r="C17" s="148"/>
      <c r="D17" s="140" t="s">
        <v>532</v>
      </c>
      <c r="E17" s="436"/>
      <c r="F17" s="150"/>
      <c r="G17" s="662"/>
      <c r="H17" s="171" t="s">
        <v>601</v>
      </c>
      <c r="I17" s="171" t="s">
        <v>599</v>
      </c>
      <c r="J17" s="171" t="s">
        <v>600</v>
      </c>
      <c r="K17" s="171" t="s">
        <v>600</v>
      </c>
      <c r="L17" s="171" t="s">
        <v>600</v>
      </c>
      <c r="M17" s="166"/>
      <c r="N17" s="166"/>
      <c r="O17" s="166"/>
      <c r="P17" s="300"/>
    </row>
    <row r="18" spans="1:16" s="289" customFormat="1" ht="14.25" hidden="1" customHeight="1" x14ac:dyDescent="0.2">
      <c r="A18" s="1"/>
      <c r="B18" s="148"/>
      <c r="C18" s="148"/>
      <c r="D18" s="140"/>
      <c r="E18" s="436"/>
      <c r="F18" s="150"/>
      <c r="G18" s="663"/>
      <c r="H18" s="171" t="s">
        <v>533</v>
      </c>
      <c r="I18" s="171" t="s">
        <v>533</v>
      </c>
      <c r="J18" s="171" t="s">
        <v>533</v>
      </c>
      <c r="K18" s="171" t="s">
        <v>533</v>
      </c>
      <c r="L18" s="171" t="s">
        <v>533</v>
      </c>
      <c r="M18" s="166"/>
      <c r="N18" s="166"/>
      <c r="O18" s="166"/>
      <c r="P18" s="300"/>
    </row>
    <row r="19" spans="1:16" s="289" customFormat="1" ht="14.25" hidden="1" customHeight="1" x14ac:dyDescent="0.2">
      <c r="A19" s="1"/>
      <c r="B19" s="148"/>
      <c r="C19" s="148"/>
      <c r="D19" s="140"/>
      <c r="E19" s="436"/>
      <c r="F19" s="150"/>
      <c r="G19" s="145" t="s">
        <v>598</v>
      </c>
      <c r="H19" s="171" t="s">
        <v>602</v>
      </c>
      <c r="I19" s="171" t="s">
        <v>602</v>
      </c>
      <c r="J19" s="171" t="s">
        <v>602</v>
      </c>
      <c r="K19" s="171" t="s">
        <v>603</v>
      </c>
      <c r="L19" s="171" t="s">
        <v>604</v>
      </c>
      <c r="M19" s="166"/>
      <c r="N19" s="166"/>
      <c r="O19" s="166"/>
      <c r="P19" s="300"/>
    </row>
    <row r="20" spans="1:16" s="289" customFormat="1" ht="14.25" hidden="1" customHeight="1" x14ac:dyDescent="0.2">
      <c r="A20" s="1"/>
      <c r="B20" s="140" t="s">
        <v>531</v>
      </c>
      <c r="C20" s="140" t="s">
        <v>595</v>
      </c>
      <c r="D20" s="140" t="s">
        <v>594</v>
      </c>
      <c r="E20" s="148"/>
      <c r="F20" s="148"/>
      <c r="G20" s="172" t="s">
        <v>594</v>
      </c>
      <c r="H20" s="173"/>
      <c r="I20" s="173"/>
      <c r="J20" s="173"/>
      <c r="K20" s="173"/>
      <c r="L20" s="173"/>
      <c r="M20" s="159"/>
      <c r="N20" s="159"/>
      <c r="O20" s="159"/>
      <c r="P20" s="300"/>
    </row>
    <row r="21" spans="1:16" s="289" customFormat="1" x14ac:dyDescent="0.2">
      <c r="A21" s="1"/>
      <c r="B21" s="208" t="s">
        <v>621</v>
      </c>
      <c r="C21" s="208"/>
      <c r="D21" s="209" t="s">
        <v>533</v>
      </c>
      <c r="E21" s="16">
        <v>1</v>
      </c>
      <c r="F21" s="17" t="s">
        <v>14</v>
      </c>
      <c r="G21" s="17" t="s">
        <v>15</v>
      </c>
      <c r="H21" s="499">
        <f t="shared" ref="H21:H84" si="0">IF(AND(I21="",J21=""),"",IF(OR(I21="c",J21="c"),"c",SUM(I21,J21)))</f>
        <v>0</v>
      </c>
      <c r="I21" s="418">
        <f>'[1]Table 1'!$B2</f>
        <v>0</v>
      </c>
      <c r="J21" s="419">
        <f>IF(AND(K21="",L21=""),"",IF(OR(K21="c",L21="c"),"c",SUM(K21,L21)))</f>
        <v>0</v>
      </c>
      <c r="K21" s="417">
        <f>'[1]Table 1'!$C2</f>
        <v>0</v>
      </c>
      <c r="L21" s="418">
        <f>'[1]Table 1'!$D2</f>
        <v>0</v>
      </c>
      <c r="M21" s="155" t="str">
        <f>IF(AND(SUM(COUNTIF(K21:L21,"c"),(COUNTIF(J21,"c")))=1,AND(K21&lt;&gt;"",L21&lt;&gt;"",J21&lt;&gt;"")),"Residual Disclosure",IF(AND(SUM(COUNTIF(I21:J21,"c"),(COUNTIF(H21,"c")))=1,AND(I21&lt;&gt;"",J21&lt;&gt;"",H21&lt;&gt;"")),"Residual Disclosure",""))</f>
        <v/>
      </c>
      <c r="N21" s="621" t="str">
        <f t="shared" ref="N21:N84" si="1">IF(M21&lt;&gt;"","",IF(OR(AND(H21="c",OR(J21="c",I21="c")),AND(H21&lt;&gt;"",I21="c",J21="c"),AND(H21&lt;&gt;"",J21="",I21="")),"",IF(OR(I21="c",J21="c"),"c",IF(ABS(SUM(I21,J21)-SUM(H21))&gt;0.9,SUM(I21,J21)-SUM(H21),""))))</f>
        <v/>
      </c>
      <c r="O21" s="621" t="str">
        <f t="shared" ref="O21:O84" si="2">IF(M21&lt;&gt;"","",IF(OR(AND(J21="c",OR(L21="c",K21="c")),AND(J21&lt;&gt;"",K21="c",L21="c"),AND(J21&lt;&gt;"",L21="",K21="")),"",IF(COUNTIF(K21:L21,"c")&gt;1,"",IF(ABS(SUM(K21,L21)-SUM(J21))&gt;0.9,SUM(K21,L21)-SUM(J21),""))))</f>
        <v/>
      </c>
      <c r="P21" s="300"/>
    </row>
    <row r="22" spans="1:16" s="289" customFormat="1" x14ac:dyDescent="0.2">
      <c r="A22" s="1"/>
      <c r="B22" s="208" t="s">
        <v>622</v>
      </c>
      <c r="C22" s="208"/>
      <c r="D22" s="209" t="s">
        <v>533</v>
      </c>
      <c r="E22" s="13">
        <v>2</v>
      </c>
      <c r="F22" s="14" t="s">
        <v>16</v>
      </c>
      <c r="G22" s="14" t="s">
        <v>17</v>
      </c>
      <c r="H22" s="419">
        <f t="shared" si="0"/>
        <v>0</v>
      </c>
      <c r="I22" s="418">
        <f>'[1]Table 1'!$B3</f>
        <v>0</v>
      </c>
      <c r="J22" s="419">
        <f t="shared" ref="J22:J85" si="3">IF(AND(K22="",L22=""),"",IF(OR(K22="c",L22="c"),"c",SUM(K22,L22)))</f>
        <v>0</v>
      </c>
      <c r="K22" s="417">
        <f>'[1]Table 1'!$C3</f>
        <v>0</v>
      </c>
      <c r="L22" s="418">
        <f>'[1]Table 1'!$D3</f>
        <v>0</v>
      </c>
      <c r="M22" s="155" t="str">
        <f t="shared" ref="M22:M85" si="4">IF(AND(SUM(COUNTIF(K22:L22,"c"),(COUNTIF(J22,"c")))=1,AND(K22&lt;&gt;"",L22&lt;&gt;"",J22&lt;&gt;"")),"Residual Disclosure",IF(AND(SUM(COUNTIF(I22:J22,"c"),(COUNTIF(H22,"c")))=1,AND(I22&lt;&gt;"",J22&lt;&gt;"",H22&lt;&gt;"")),"Residual Disclosure",""))</f>
        <v/>
      </c>
      <c r="N22" s="621" t="str">
        <f t="shared" si="1"/>
        <v/>
      </c>
      <c r="O22" s="621" t="str">
        <f t="shared" si="2"/>
        <v/>
      </c>
      <c r="P22" s="300"/>
    </row>
    <row r="23" spans="1:16" s="289" customFormat="1" x14ac:dyDescent="0.2">
      <c r="A23" s="1"/>
      <c r="B23" s="208" t="s">
        <v>623</v>
      </c>
      <c r="C23" s="208"/>
      <c r="D23" s="209" t="s">
        <v>533</v>
      </c>
      <c r="E23" s="16">
        <v>3</v>
      </c>
      <c r="F23" s="14" t="s">
        <v>18</v>
      </c>
      <c r="G23" s="14" t="s">
        <v>19</v>
      </c>
      <c r="H23" s="419">
        <f t="shared" si="0"/>
        <v>0</v>
      </c>
      <c r="I23" s="418">
        <f>'[1]Table 1'!$B4</f>
        <v>0</v>
      </c>
      <c r="J23" s="419">
        <f t="shared" si="3"/>
        <v>0</v>
      </c>
      <c r="K23" s="417">
        <f>'[1]Table 1'!$C4</f>
        <v>0</v>
      </c>
      <c r="L23" s="418">
        <f>'[1]Table 1'!$D4</f>
        <v>0</v>
      </c>
      <c r="M23" s="155" t="str">
        <f t="shared" si="4"/>
        <v/>
      </c>
      <c r="N23" s="621" t="str">
        <f t="shared" si="1"/>
        <v/>
      </c>
      <c r="O23" s="621" t="str">
        <f t="shared" si="2"/>
        <v/>
      </c>
      <c r="P23" s="300"/>
    </row>
    <row r="24" spans="1:16" s="289" customFormat="1" x14ac:dyDescent="0.2">
      <c r="A24" s="1"/>
      <c r="B24" s="208" t="s">
        <v>624</v>
      </c>
      <c r="C24" s="208"/>
      <c r="D24" s="209" t="s">
        <v>533</v>
      </c>
      <c r="E24" s="13">
        <v>4</v>
      </c>
      <c r="F24" s="14" t="s">
        <v>20</v>
      </c>
      <c r="G24" s="14" t="s">
        <v>21</v>
      </c>
      <c r="H24" s="419">
        <f t="shared" si="0"/>
        <v>0</v>
      </c>
      <c r="I24" s="418">
        <f>'[1]Table 1'!$B5</f>
        <v>0</v>
      </c>
      <c r="J24" s="419">
        <f t="shared" si="3"/>
        <v>0</v>
      </c>
      <c r="K24" s="417">
        <f>'[1]Table 1'!$C5</f>
        <v>0</v>
      </c>
      <c r="L24" s="418">
        <f>'[1]Table 1'!$D5</f>
        <v>0</v>
      </c>
      <c r="M24" s="155" t="str">
        <f t="shared" si="4"/>
        <v/>
      </c>
      <c r="N24" s="621" t="str">
        <f t="shared" si="1"/>
        <v/>
      </c>
      <c r="O24" s="621" t="str">
        <f t="shared" si="2"/>
        <v/>
      </c>
      <c r="P24" s="300"/>
    </row>
    <row r="25" spans="1:16" s="289" customFormat="1" x14ac:dyDescent="0.2">
      <c r="A25" s="1"/>
      <c r="B25" s="208" t="s">
        <v>625</v>
      </c>
      <c r="C25" s="208"/>
      <c r="D25" s="209" t="s">
        <v>533</v>
      </c>
      <c r="E25" s="16">
        <v>5</v>
      </c>
      <c r="F25" s="14" t="s">
        <v>22</v>
      </c>
      <c r="G25" s="14" t="s">
        <v>23</v>
      </c>
      <c r="H25" s="419">
        <f t="shared" si="0"/>
        <v>0</v>
      </c>
      <c r="I25" s="418">
        <f>'[1]Table 1'!$B6</f>
        <v>0</v>
      </c>
      <c r="J25" s="419">
        <f t="shared" si="3"/>
        <v>0</v>
      </c>
      <c r="K25" s="417">
        <f>'[1]Table 1'!$C6</f>
        <v>0</v>
      </c>
      <c r="L25" s="418">
        <f>'[1]Table 1'!$D6</f>
        <v>0</v>
      </c>
      <c r="M25" s="155" t="str">
        <f t="shared" si="4"/>
        <v/>
      </c>
      <c r="N25" s="621" t="str">
        <f t="shared" si="1"/>
        <v/>
      </c>
      <c r="O25" s="621" t="str">
        <f t="shared" si="2"/>
        <v/>
      </c>
      <c r="P25" s="300"/>
    </row>
    <row r="26" spans="1:16" s="289" customFormat="1" x14ac:dyDescent="0.2">
      <c r="A26" s="1"/>
      <c r="B26" s="208" t="s">
        <v>626</v>
      </c>
      <c r="C26" s="208"/>
      <c r="D26" s="209" t="s">
        <v>533</v>
      </c>
      <c r="E26" s="13">
        <v>6</v>
      </c>
      <c r="F26" s="14" t="s">
        <v>24</v>
      </c>
      <c r="G26" s="14" t="s">
        <v>25</v>
      </c>
      <c r="H26" s="419">
        <f t="shared" si="0"/>
        <v>166.694084</v>
      </c>
      <c r="I26" s="418">
        <f>'[1]Table 1'!$B7</f>
        <v>0</v>
      </c>
      <c r="J26" s="419">
        <f t="shared" si="3"/>
        <v>166.694084</v>
      </c>
      <c r="K26" s="417">
        <f>'[1]Table 1'!$C7</f>
        <v>166.694084</v>
      </c>
      <c r="L26" s="418">
        <f>'[1]Table 1'!$D7</f>
        <v>0</v>
      </c>
      <c r="M26" s="155" t="str">
        <f t="shared" si="4"/>
        <v/>
      </c>
      <c r="N26" s="621" t="str">
        <f t="shared" si="1"/>
        <v/>
      </c>
      <c r="O26" s="621" t="str">
        <f t="shared" si="2"/>
        <v/>
      </c>
      <c r="P26" s="300"/>
    </row>
    <row r="27" spans="1:16" s="289" customFormat="1" x14ac:dyDescent="0.2">
      <c r="A27" s="1"/>
      <c r="B27" s="208" t="s">
        <v>627</v>
      </c>
      <c r="C27" s="208"/>
      <c r="D27" s="209" t="s">
        <v>533</v>
      </c>
      <c r="E27" s="16">
        <v>7</v>
      </c>
      <c r="F27" s="14" t="s">
        <v>26</v>
      </c>
      <c r="G27" s="14" t="s">
        <v>27</v>
      </c>
      <c r="H27" s="419">
        <f t="shared" si="0"/>
        <v>205.40712199999999</v>
      </c>
      <c r="I27" s="418">
        <f>'[1]Table 1'!$B8</f>
        <v>205.40712199999999</v>
      </c>
      <c r="J27" s="419">
        <f t="shared" si="3"/>
        <v>0</v>
      </c>
      <c r="K27" s="417">
        <f>'[1]Table 1'!$C8</f>
        <v>0</v>
      </c>
      <c r="L27" s="418">
        <f>'[1]Table 1'!$D8</f>
        <v>0</v>
      </c>
      <c r="M27" s="155" t="str">
        <f t="shared" si="4"/>
        <v/>
      </c>
      <c r="N27" s="621" t="str">
        <f t="shared" si="1"/>
        <v/>
      </c>
      <c r="O27" s="621" t="str">
        <f t="shared" si="2"/>
        <v/>
      </c>
      <c r="P27" s="300"/>
    </row>
    <row r="28" spans="1:16" s="289" customFormat="1" x14ac:dyDescent="0.2">
      <c r="A28" s="1"/>
      <c r="B28" s="208" t="s">
        <v>628</v>
      </c>
      <c r="C28" s="208"/>
      <c r="D28" s="209" t="s">
        <v>533</v>
      </c>
      <c r="E28" s="13">
        <v>8</v>
      </c>
      <c r="F28" s="14" t="s">
        <v>28</v>
      </c>
      <c r="G28" s="14" t="s">
        <v>29</v>
      </c>
      <c r="H28" s="419">
        <f t="shared" si="0"/>
        <v>6.9238390000000001</v>
      </c>
      <c r="I28" s="418">
        <f>'[1]Table 1'!$B9</f>
        <v>0</v>
      </c>
      <c r="J28" s="419">
        <f t="shared" si="3"/>
        <v>6.9238390000000001</v>
      </c>
      <c r="K28" s="417">
        <f>'[1]Table 1'!$C9</f>
        <v>0</v>
      </c>
      <c r="L28" s="418">
        <f>'[1]Table 1'!$D9</f>
        <v>6.9238390000000001</v>
      </c>
      <c r="M28" s="155" t="str">
        <f t="shared" si="4"/>
        <v/>
      </c>
      <c r="N28" s="621" t="str">
        <f t="shared" si="1"/>
        <v/>
      </c>
      <c r="O28" s="621" t="str">
        <f t="shared" si="2"/>
        <v/>
      </c>
      <c r="P28" s="300"/>
    </row>
    <row r="29" spans="1:16" s="289" customFormat="1" x14ac:dyDescent="0.2">
      <c r="A29" s="1"/>
      <c r="B29" s="208" t="s">
        <v>629</v>
      </c>
      <c r="C29" s="208"/>
      <c r="D29" s="209" t="s">
        <v>533</v>
      </c>
      <c r="E29" s="16">
        <v>9</v>
      </c>
      <c r="F29" s="14" t="s">
        <v>30</v>
      </c>
      <c r="G29" s="14" t="s">
        <v>31</v>
      </c>
      <c r="H29" s="419">
        <f t="shared" si="0"/>
        <v>3669.4001524800001</v>
      </c>
      <c r="I29" s="418">
        <f>'[1]Table 1'!$B10</f>
        <v>139.01633963999998</v>
      </c>
      <c r="J29" s="419">
        <f t="shared" si="3"/>
        <v>3530.3838128400002</v>
      </c>
      <c r="K29" s="417">
        <f>'[1]Table 1'!$C10</f>
        <v>3508.2089153200004</v>
      </c>
      <c r="L29" s="418">
        <f>'[1]Table 1'!$D10</f>
        <v>22.174897520000002</v>
      </c>
      <c r="M29" s="155" t="str">
        <f t="shared" si="4"/>
        <v/>
      </c>
      <c r="N29" s="621" t="str">
        <f t="shared" si="1"/>
        <v/>
      </c>
      <c r="O29" s="621" t="str">
        <f t="shared" si="2"/>
        <v/>
      </c>
      <c r="P29" s="300"/>
    </row>
    <row r="30" spans="1:16" s="289" customFormat="1" x14ac:dyDescent="0.2">
      <c r="A30" s="1"/>
      <c r="B30" s="208" t="s">
        <v>630</v>
      </c>
      <c r="C30" s="208"/>
      <c r="D30" s="209" t="s">
        <v>533</v>
      </c>
      <c r="E30" s="13">
        <v>10</v>
      </c>
      <c r="F30" s="14" t="s">
        <v>32</v>
      </c>
      <c r="G30" s="14" t="s">
        <v>33</v>
      </c>
      <c r="H30" s="419">
        <f t="shared" si="0"/>
        <v>2.6983199999999998</v>
      </c>
      <c r="I30" s="418">
        <f>'[1]Table 1'!$B11</f>
        <v>0</v>
      </c>
      <c r="J30" s="419">
        <f t="shared" si="3"/>
        <v>2.6983199999999998</v>
      </c>
      <c r="K30" s="417">
        <f>'[1]Table 1'!$C11</f>
        <v>2.5837249999999998</v>
      </c>
      <c r="L30" s="418">
        <f>'[1]Table 1'!$D11</f>
        <v>0.114595</v>
      </c>
      <c r="M30" s="155" t="str">
        <f t="shared" si="4"/>
        <v/>
      </c>
      <c r="N30" s="621" t="str">
        <f t="shared" si="1"/>
        <v/>
      </c>
      <c r="O30" s="621" t="str">
        <f t="shared" si="2"/>
        <v/>
      </c>
      <c r="P30" s="300"/>
    </row>
    <row r="31" spans="1:16" s="289" customFormat="1" x14ac:dyDescent="0.2">
      <c r="A31" s="1"/>
      <c r="B31" s="208" t="s">
        <v>631</v>
      </c>
      <c r="C31" s="208"/>
      <c r="D31" s="209" t="s">
        <v>533</v>
      </c>
      <c r="E31" s="16">
        <v>11</v>
      </c>
      <c r="F31" s="14" t="s">
        <v>34</v>
      </c>
      <c r="G31" s="14" t="s">
        <v>35</v>
      </c>
      <c r="H31" s="419">
        <f t="shared" si="0"/>
        <v>30.479599</v>
      </c>
      <c r="I31" s="418">
        <f>'[1]Table 1'!$B12</f>
        <v>0</v>
      </c>
      <c r="J31" s="419">
        <f t="shared" si="3"/>
        <v>30.479599</v>
      </c>
      <c r="K31" s="417">
        <f>'[1]Table 1'!$C12</f>
        <v>25.479599</v>
      </c>
      <c r="L31" s="418">
        <f>'[1]Table 1'!$D12</f>
        <v>5</v>
      </c>
      <c r="M31" s="155" t="str">
        <f t="shared" si="4"/>
        <v/>
      </c>
      <c r="N31" s="621" t="str">
        <f t="shared" si="1"/>
        <v/>
      </c>
      <c r="O31" s="621" t="str">
        <f t="shared" si="2"/>
        <v/>
      </c>
      <c r="P31" s="300"/>
    </row>
    <row r="32" spans="1:16" s="289" customFormat="1" x14ac:dyDescent="0.2">
      <c r="A32" s="1"/>
      <c r="B32" s="208" t="s">
        <v>632</v>
      </c>
      <c r="C32" s="208"/>
      <c r="D32" s="209" t="s">
        <v>533</v>
      </c>
      <c r="E32" s="13">
        <v>12</v>
      </c>
      <c r="F32" s="14" t="s">
        <v>36</v>
      </c>
      <c r="G32" s="14" t="s">
        <v>37</v>
      </c>
      <c r="H32" s="419">
        <f t="shared" si="0"/>
        <v>13909.86654759</v>
      </c>
      <c r="I32" s="418">
        <f>'[1]Table 1'!$B13</f>
        <v>2877.8675624799998</v>
      </c>
      <c r="J32" s="419">
        <f t="shared" si="3"/>
        <v>11031.99898511</v>
      </c>
      <c r="K32" s="417">
        <f>'[1]Table 1'!$C13</f>
        <v>10430.68370311</v>
      </c>
      <c r="L32" s="418">
        <f>'[1]Table 1'!$D13</f>
        <v>601.31528200000002</v>
      </c>
      <c r="M32" s="155" t="str">
        <f t="shared" si="4"/>
        <v/>
      </c>
      <c r="N32" s="621" t="str">
        <f t="shared" si="1"/>
        <v/>
      </c>
      <c r="O32" s="621" t="str">
        <f t="shared" si="2"/>
        <v/>
      </c>
      <c r="P32" s="300"/>
    </row>
    <row r="33" spans="1:16" s="289" customFormat="1" x14ac:dyDescent="0.2">
      <c r="A33" s="1"/>
      <c r="B33" s="208" t="s">
        <v>633</v>
      </c>
      <c r="C33" s="208"/>
      <c r="D33" s="209" t="s">
        <v>533</v>
      </c>
      <c r="E33" s="16">
        <v>13</v>
      </c>
      <c r="F33" s="14" t="s">
        <v>38</v>
      </c>
      <c r="G33" s="14" t="s">
        <v>39</v>
      </c>
      <c r="H33" s="419">
        <f t="shared" si="0"/>
        <v>1175.67145525</v>
      </c>
      <c r="I33" s="418">
        <f>'[1]Table 1'!$B14</f>
        <v>249.24004020000001</v>
      </c>
      <c r="J33" s="419">
        <f t="shared" si="3"/>
        <v>926.43141505000006</v>
      </c>
      <c r="K33" s="417">
        <f>'[1]Table 1'!$C14</f>
        <v>920.16260305000003</v>
      </c>
      <c r="L33" s="418">
        <f>'[1]Table 1'!$D14</f>
        <v>6.2688120000000005</v>
      </c>
      <c r="M33" s="155" t="str">
        <f t="shared" si="4"/>
        <v/>
      </c>
      <c r="N33" s="621" t="str">
        <f t="shared" si="1"/>
        <v/>
      </c>
      <c r="O33" s="621" t="str">
        <f t="shared" si="2"/>
        <v/>
      </c>
      <c r="P33" s="300"/>
    </row>
    <row r="34" spans="1:16" s="289" customFormat="1" x14ac:dyDescent="0.2">
      <c r="A34" s="1"/>
      <c r="B34" s="208" t="s">
        <v>634</v>
      </c>
      <c r="C34" s="208"/>
      <c r="D34" s="209" t="s">
        <v>533</v>
      </c>
      <c r="E34" s="13">
        <v>14</v>
      </c>
      <c r="F34" s="14" t="s">
        <v>40</v>
      </c>
      <c r="G34" s="14" t="s">
        <v>41</v>
      </c>
      <c r="H34" s="419">
        <f t="shared" si="0"/>
        <v>17.743962</v>
      </c>
      <c r="I34" s="418">
        <f>'[1]Table 1'!$B15</f>
        <v>0</v>
      </c>
      <c r="J34" s="419">
        <f t="shared" si="3"/>
        <v>17.743962</v>
      </c>
      <c r="K34" s="417">
        <f>'[1]Table 1'!$C15</f>
        <v>0</v>
      </c>
      <c r="L34" s="418">
        <f>'[1]Table 1'!$D15</f>
        <v>17.743962</v>
      </c>
      <c r="M34" s="155" t="str">
        <f t="shared" si="4"/>
        <v/>
      </c>
      <c r="N34" s="621" t="str">
        <f t="shared" si="1"/>
        <v/>
      </c>
      <c r="O34" s="621" t="str">
        <f t="shared" si="2"/>
        <v/>
      </c>
      <c r="P34" s="300"/>
    </row>
    <row r="35" spans="1:16" s="289" customFormat="1" x14ac:dyDescent="0.2">
      <c r="A35" s="1"/>
      <c r="B35" s="208" t="s">
        <v>635</v>
      </c>
      <c r="C35" s="208"/>
      <c r="D35" s="209" t="s">
        <v>533</v>
      </c>
      <c r="E35" s="16">
        <v>15</v>
      </c>
      <c r="F35" s="14" t="s">
        <v>42</v>
      </c>
      <c r="G35" s="14" t="s">
        <v>43</v>
      </c>
      <c r="H35" s="419">
        <f t="shared" si="0"/>
        <v>288.42731500000002</v>
      </c>
      <c r="I35" s="418">
        <f>'[1]Table 1'!$B16</f>
        <v>1.4223410000000001</v>
      </c>
      <c r="J35" s="419">
        <f t="shared" si="3"/>
        <v>287.004974</v>
      </c>
      <c r="K35" s="417">
        <f>'[1]Table 1'!$C16</f>
        <v>213.72093699999999</v>
      </c>
      <c r="L35" s="418">
        <f>'[1]Table 1'!$D16</f>
        <v>73.284036999999998</v>
      </c>
      <c r="M35" s="155" t="str">
        <f t="shared" si="4"/>
        <v/>
      </c>
      <c r="N35" s="621" t="str">
        <f t="shared" si="1"/>
        <v/>
      </c>
      <c r="O35" s="621" t="str">
        <f t="shared" si="2"/>
        <v/>
      </c>
      <c r="P35" s="300"/>
    </row>
    <row r="36" spans="1:16" s="289" customFormat="1" x14ac:dyDescent="0.2">
      <c r="A36" s="1"/>
      <c r="B36" s="208" t="s">
        <v>636</v>
      </c>
      <c r="C36" s="208"/>
      <c r="D36" s="209" t="s">
        <v>533</v>
      </c>
      <c r="E36" s="13">
        <v>16</v>
      </c>
      <c r="F36" s="14" t="s">
        <v>44</v>
      </c>
      <c r="G36" s="14" t="s">
        <v>45</v>
      </c>
      <c r="H36" s="419">
        <f t="shared" si="0"/>
        <v>88.828223000000008</v>
      </c>
      <c r="I36" s="418">
        <f>'[1]Table 1'!$B17</f>
        <v>4.7001179999999998</v>
      </c>
      <c r="J36" s="419">
        <f t="shared" si="3"/>
        <v>84.128105000000005</v>
      </c>
      <c r="K36" s="417">
        <f>'[1]Table 1'!$C17</f>
        <v>40.816698000000002</v>
      </c>
      <c r="L36" s="418">
        <f>'[1]Table 1'!$D17</f>
        <v>43.311407000000003</v>
      </c>
      <c r="M36" s="155" t="str">
        <f t="shared" si="4"/>
        <v/>
      </c>
      <c r="N36" s="621" t="str">
        <f t="shared" si="1"/>
        <v/>
      </c>
      <c r="O36" s="621" t="str">
        <f t="shared" si="2"/>
        <v/>
      </c>
      <c r="P36" s="300"/>
    </row>
    <row r="37" spans="1:16" s="289" customFormat="1" x14ac:dyDescent="0.2">
      <c r="A37" s="1"/>
      <c r="B37" s="210" t="s">
        <v>637</v>
      </c>
      <c r="C37" s="210"/>
      <c r="D37" s="209" t="s">
        <v>533</v>
      </c>
      <c r="E37" s="16">
        <v>17</v>
      </c>
      <c r="F37" s="14" t="s">
        <v>46</v>
      </c>
      <c r="G37" s="14" t="s">
        <v>47</v>
      </c>
      <c r="H37" s="419">
        <f t="shared" si="0"/>
        <v>15.719187</v>
      </c>
      <c r="I37" s="418">
        <f>'[1]Table 1'!$B18</f>
        <v>15.719187</v>
      </c>
      <c r="J37" s="419">
        <f t="shared" si="3"/>
        <v>0</v>
      </c>
      <c r="K37" s="417">
        <f>'[1]Table 1'!$C18</f>
        <v>0</v>
      </c>
      <c r="L37" s="418">
        <f>'[1]Table 1'!$D18</f>
        <v>0</v>
      </c>
      <c r="M37" s="155" t="str">
        <f t="shared" si="4"/>
        <v/>
      </c>
      <c r="N37" s="621" t="str">
        <f t="shared" si="1"/>
        <v/>
      </c>
      <c r="O37" s="621" t="str">
        <f t="shared" si="2"/>
        <v/>
      </c>
      <c r="P37" s="300"/>
    </row>
    <row r="38" spans="1:16" s="289" customFormat="1" x14ac:dyDescent="0.2">
      <c r="A38" s="1"/>
      <c r="B38" s="208" t="s">
        <v>638</v>
      </c>
      <c r="C38" s="208"/>
      <c r="D38" s="209" t="s">
        <v>533</v>
      </c>
      <c r="E38" s="13">
        <v>18</v>
      </c>
      <c r="F38" s="14" t="s">
        <v>48</v>
      </c>
      <c r="G38" s="14" t="s">
        <v>49</v>
      </c>
      <c r="H38" s="419">
        <f t="shared" si="0"/>
        <v>24.75970869</v>
      </c>
      <c r="I38" s="418">
        <f>'[1]Table 1'!$B19</f>
        <v>0.116521</v>
      </c>
      <c r="J38" s="419">
        <f t="shared" si="3"/>
        <v>24.643187690000001</v>
      </c>
      <c r="K38" s="417">
        <f>'[1]Table 1'!$C19</f>
        <v>24.489362</v>
      </c>
      <c r="L38" s="418">
        <f>'[1]Table 1'!$D19</f>
        <v>0.15382569000000001</v>
      </c>
      <c r="M38" s="155" t="str">
        <f t="shared" si="4"/>
        <v/>
      </c>
      <c r="N38" s="621" t="str">
        <f t="shared" si="1"/>
        <v/>
      </c>
      <c r="O38" s="621" t="str">
        <f t="shared" si="2"/>
        <v/>
      </c>
      <c r="P38" s="300"/>
    </row>
    <row r="39" spans="1:16" s="289" customFormat="1" x14ac:dyDescent="0.2">
      <c r="A39" s="1"/>
      <c r="B39" s="211" t="s">
        <v>639</v>
      </c>
      <c r="C39" s="212"/>
      <c r="D39" s="209" t="s">
        <v>533</v>
      </c>
      <c r="E39" s="16">
        <v>19</v>
      </c>
      <c r="F39" s="14" t="s">
        <v>50</v>
      </c>
      <c r="G39" s="14" t="s">
        <v>51</v>
      </c>
      <c r="H39" s="419">
        <f t="shared" si="0"/>
        <v>14.230041999999999</v>
      </c>
      <c r="I39" s="418">
        <f>'[1]Table 1'!$B20</f>
        <v>0</v>
      </c>
      <c r="J39" s="419">
        <f t="shared" si="3"/>
        <v>14.230041999999999</v>
      </c>
      <c r="K39" s="417">
        <f>'[1]Table 1'!$C20</f>
        <v>0</v>
      </c>
      <c r="L39" s="418">
        <f>'[1]Table 1'!$D20</f>
        <v>14.230041999999999</v>
      </c>
      <c r="M39" s="155" t="str">
        <f t="shared" si="4"/>
        <v/>
      </c>
      <c r="N39" s="621" t="str">
        <f t="shared" si="1"/>
        <v/>
      </c>
      <c r="O39" s="621" t="str">
        <f t="shared" si="2"/>
        <v/>
      </c>
      <c r="P39" s="300"/>
    </row>
    <row r="40" spans="1:16" s="289" customFormat="1" x14ac:dyDescent="0.2">
      <c r="A40" s="1"/>
      <c r="B40" s="211" t="s">
        <v>640</v>
      </c>
      <c r="C40" s="212"/>
      <c r="D40" s="209" t="s">
        <v>533</v>
      </c>
      <c r="E40" s="13">
        <v>20</v>
      </c>
      <c r="F40" s="14" t="s">
        <v>52</v>
      </c>
      <c r="G40" s="14" t="s">
        <v>53</v>
      </c>
      <c r="H40" s="419">
        <f t="shared" si="0"/>
        <v>3092.41341947</v>
      </c>
      <c r="I40" s="418">
        <f>'[1]Table 1'!$B21</f>
        <v>541.29176706999999</v>
      </c>
      <c r="J40" s="419">
        <f t="shared" si="3"/>
        <v>2551.1216524000001</v>
      </c>
      <c r="K40" s="417">
        <f>'[1]Table 1'!$C21</f>
        <v>1818.0235253999999</v>
      </c>
      <c r="L40" s="418">
        <f>'[1]Table 1'!$D21</f>
        <v>733.09812699999998</v>
      </c>
      <c r="M40" s="155" t="str">
        <f t="shared" si="4"/>
        <v/>
      </c>
      <c r="N40" s="621" t="str">
        <f t="shared" si="1"/>
        <v/>
      </c>
      <c r="O40" s="621" t="str">
        <f t="shared" si="2"/>
        <v/>
      </c>
      <c r="P40" s="300"/>
    </row>
    <row r="41" spans="1:16" s="289" customFormat="1" x14ac:dyDescent="0.2">
      <c r="A41" s="1"/>
      <c r="B41" s="211" t="s">
        <v>641</v>
      </c>
      <c r="C41" s="212"/>
      <c r="D41" s="209" t="s">
        <v>533</v>
      </c>
      <c r="E41" s="16">
        <v>21</v>
      </c>
      <c r="F41" s="14" t="s">
        <v>54</v>
      </c>
      <c r="G41" s="14" t="s">
        <v>55</v>
      </c>
      <c r="H41" s="419">
        <f t="shared" si="0"/>
        <v>0</v>
      </c>
      <c r="I41" s="418">
        <f>'[1]Table 1'!$B22</f>
        <v>0</v>
      </c>
      <c r="J41" s="419">
        <f t="shared" si="3"/>
        <v>0</v>
      </c>
      <c r="K41" s="417">
        <f>'[1]Table 1'!$C22</f>
        <v>0</v>
      </c>
      <c r="L41" s="418">
        <f>'[1]Table 1'!$D22</f>
        <v>0</v>
      </c>
      <c r="M41" s="155" t="str">
        <f t="shared" si="4"/>
        <v/>
      </c>
      <c r="N41" s="621" t="str">
        <f t="shared" si="1"/>
        <v/>
      </c>
      <c r="O41" s="621" t="str">
        <f t="shared" si="2"/>
        <v/>
      </c>
      <c r="P41" s="300"/>
    </row>
    <row r="42" spans="1:16" s="289" customFormat="1" x14ac:dyDescent="0.2">
      <c r="A42" s="1"/>
      <c r="B42" s="211" t="s">
        <v>642</v>
      </c>
      <c r="C42" s="212"/>
      <c r="D42" s="209" t="s">
        <v>533</v>
      </c>
      <c r="E42" s="13">
        <v>22</v>
      </c>
      <c r="F42" s="14" t="s">
        <v>56</v>
      </c>
      <c r="G42" s="14" t="s">
        <v>57</v>
      </c>
      <c r="H42" s="419">
        <f t="shared" si="0"/>
        <v>149.643463</v>
      </c>
      <c r="I42" s="418">
        <f>'[1]Table 1'!$B23</f>
        <v>9.8404389999999999</v>
      </c>
      <c r="J42" s="419">
        <f t="shared" si="3"/>
        <v>139.80302399999999</v>
      </c>
      <c r="K42" s="417">
        <f>'[1]Table 1'!$C23</f>
        <v>139.80302399999999</v>
      </c>
      <c r="L42" s="418">
        <f>'[1]Table 1'!$D23</f>
        <v>0</v>
      </c>
      <c r="M42" s="155" t="str">
        <f t="shared" si="4"/>
        <v/>
      </c>
      <c r="N42" s="621" t="str">
        <f t="shared" si="1"/>
        <v/>
      </c>
      <c r="O42" s="621" t="str">
        <f t="shared" si="2"/>
        <v/>
      </c>
      <c r="P42" s="300"/>
    </row>
    <row r="43" spans="1:16" s="289" customFormat="1" x14ac:dyDescent="0.2">
      <c r="A43" s="1"/>
      <c r="B43" s="211" t="s">
        <v>643</v>
      </c>
      <c r="C43" s="212"/>
      <c r="D43" s="209" t="s">
        <v>533</v>
      </c>
      <c r="E43" s="16">
        <v>23</v>
      </c>
      <c r="F43" s="14" t="s">
        <v>58</v>
      </c>
      <c r="G43" s="14" t="s">
        <v>59</v>
      </c>
      <c r="H43" s="419">
        <f t="shared" si="0"/>
        <v>16398.52456102</v>
      </c>
      <c r="I43" s="418">
        <f>'[1]Table 1'!$B24</f>
        <v>14831.484711000001</v>
      </c>
      <c r="J43" s="419">
        <f t="shared" si="3"/>
        <v>1567.0398500200001</v>
      </c>
      <c r="K43" s="417">
        <f>'[1]Table 1'!$C24</f>
        <v>1427.1376650000002</v>
      </c>
      <c r="L43" s="418">
        <f>'[1]Table 1'!$D24</f>
        <v>139.90218501999999</v>
      </c>
      <c r="M43" s="155" t="str">
        <f t="shared" si="4"/>
        <v/>
      </c>
      <c r="N43" s="621" t="str">
        <f t="shared" si="1"/>
        <v/>
      </c>
      <c r="O43" s="621" t="str">
        <f t="shared" si="2"/>
        <v/>
      </c>
      <c r="P43" s="300"/>
    </row>
    <row r="44" spans="1:16" s="289" customFormat="1" x14ac:dyDescent="0.2">
      <c r="A44" s="1"/>
      <c r="B44" s="211" t="s">
        <v>644</v>
      </c>
      <c r="C44" s="212"/>
      <c r="D44" s="209" t="s">
        <v>533</v>
      </c>
      <c r="E44" s="13">
        <v>24</v>
      </c>
      <c r="F44" s="14" t="s">
        <v>60</v>
      </c>
      <c r="G44" s="14" t="s">
        <v>61</v>
      </c>
      <c r="H44" s="419">
        <f t="shared" si="0"/>
        <v>0</v>
      </c>
      <c r="I44" s="418">
        <f>'[1]Table 1'!$B25</f>
        <v>0</v>
      </c>
      <c r="J44" s="419">
        <f t="shared" si="3"/>
        <v>0</v>
      </c>
      <c r="K44" s="417">
        <f>'[1]Table 1'!$C25</f>
        <v>0</v>
      </c>
      <c r="L44" s="418">
        <f>'[1]Table 1'!$D25</f>
        <v>0</v>
      </c>
      <c r="M44" s="155" t="str">
        <f t="shared" si="4"/>
        <v/>
      </c>
      <c r="N44" s="621" t="str">
        <f t="shared" si="1"/>
        <v/>
      </c>
      <c r="O44" s="621" t="str">
        <f t="shared" si="2"/>
        <v/>
      </c>
      <c r="P44" s="300"/>
    </row>
    <row r="45" spans="1:16" s="289" customFormat="1" x14ac:dyDescent="0.2">
      <c r="A45" s="1"/>
      <c r="B45" s="211" t="s">
        <v>645</v>
      </c>
      <c r="C45" s="212"/>
      <c r="D45" s="209" t="s">
        <v>533</v>
      </c>
      <c r="E45" s="16">
        <v>25</v>
      </c>
      <c r="F45" s="14" t="s">
        <v>62</v>
      </c>
      <c r="G45" s="14" t="s">
        <v>63</v>
      </c>
      <c r="H45" s="419">
        <f t="shared" si="0"/>
        <v>0</v>
      </c>
      <c r="I45" s="418">
        <f>'[1]Table 1'!$B26</f>
        <v>0</v>
      </c>
      <c r="J45" s="419">
        <f t="shared" si="3"/>
        <v>0</v>
      </c>
      <c r="K45" s="417">
        <f>'[1]Table 1'!$C26</f>
        <v>0</v>
      </c>
      <c r="L45" s="418">
        <f>'[1]Table 1'!$D26</f>
        <v>0</v>
      </c>
      <c r="M45" s="155" t="str">
        <f t="shared" si="4"/>
        <v/>
      </c>
      <c r="N45" s="621" t="str">
        <f t="shared" si="1"/>
        <v/>
      </c>
      <c r="O45" s="621" t="str">
        <f t="shared" si="2"/>
        <v/>
      </c>
      <c r="P45" s="300"/>
    </row>
    <row r="46" spans="1:16" s="289" customFormat="1" x14ac:dyDescent="0.2">
      <c r="A46" s="1"/>
      <c r="B46" s="211" t="s">
        <v>646</v>
      </c>
      <c r="C46" s="212"/>
      <c r="D46" s="209" t="s">
        <v>533</v>
      </c>
      <c r="E46" s="13">
        <v>26</v>
      </c>
      <c r="F46" s="33" t="s">
        <v>506</v>
      </c>
      <c r="G46" s="33" t="s">
        <v>507</v>
      </c>
      <c r="H46" s="419">
        <f t="shared" si="0"/>
        <v>0</v>
      </c>
      <c r="I46" s="418">
        <f>'[1]Table 1'!$B27</f>
        <v>0</v>
      </c>
      <c r="J46" s="419">
        <f t="shared" si="3"/>
        <v>0</v>
      </c>
      <c r="K46" s="417">
        <f>'[1]Table 1'!$C27</f>
        <v>0</v>
      </c>
      <c r="L46" s="418">
        <f>'[1]Table 1'!$D27</f>
        <v>0</v>
      </c>
      <c r="M46" s="155" t="str">
        <f t="shared" si="4"/>
        <v/>
      </c>
      <c r="N46" s="621" t="str">
        <f t="shared" si="1"/>
        <v/>
      </c>
      <c r="O46" s="621" t="str">
        <f t="shared" si="2"/>
        <v/>
      </c>
      <c r="P46" s="300"/>
    </row>
    <row r="47" spans="1:16" s="289" customFormat="1" x14ac:dyDescent="0.2">
      <c r="A47" s="1"/>
      <c r="B47" s="211" t="s">
        <v>647</v>
      </c>
      <c r="C47" s="212"/>
      <c r="D47" s="209" t="s">
        <v>533</v>
      </c>
      <c r="E47" s="16">
        <v>27</v>
      </c>
      <c r="F47" s="14" t="s">
        <v>64</v>
      </c>
      <c r="G47" s="14" t="s">
        <v>65</v>
      </c>
      <c r="H47" s="419">
        <f t="shared" si="0"/>
        <v>0</v>
      </c>
      <c r="I47" s="418">
        <f>'[1]Table 1'!$B28</f>
        <v>0</v>
      </c>
      <c r="J47" s="419">
        <f t="shared" si="3"/>
        <v>0</v>
      </c>
      <c r="K47" s="417">
        <f>'[1]Table 1'!$C28</f>
        <v>0</v>
      </c>
      <c r="L47" s="418">
        <f>'[1]Table 1'!$D28</f>
        <v>0</v>
      </c>
      <c r="M47" s="155" t="str">
        <f t="shared" si="4"/>
        <v/>
      </c>
      <c r="N47" s="621" t="str">
        <f t="shared" si="1"/>
        <v/>
      </c>
      <c r="O47" s="621" t="str">
        <f t="shared" si="2"/>
        <v/>
      </c>
      <c r="P47" s="300"/>
    </row>
    <row r="48" spans="1:16" s="289" customFormat="1" x14ac:dyDescent="0.2">
      <c r="A48" s="1"/>
      <c r="B48" s="211" t="s">
        <v>648</v>
      </c>
      <c r="C48" s="212"/>
      <c r="D48" s="209" t="s">
        <v>533</v>
      </c>
      <c r="E48" s="13">
        <v>28</v>
      </c>
      <c r="F48" s="14" t="s">
        <v>66</v>
      </c>
      <c r="G48" s="14" t="s">
        <v>67</v>
      </c>
      <c r="H48" s="419">
        <f t="shared" si="0"/>
        <v>15.774235000000001</v>
      </c>
      <c r="I48" s="418">
        <f>'[1]Table 1'!$B29</f>
        <v>5.2542350000000004</v>
      </c>
      <c r="J48" s="419">
        <f t="shared" si="3"/>
        <v>10.52</v>
      </c>
      <c r="K48" s="417">
        <f>'[1]Table 1'!$C29</f>
        <v>10.52</v>
      </c>
      <c r="L48" s="418">
        <f>'[1]Table 1'!$D29</f>
        <v>0</v>
      </c>
      <c r="M48" s="155" t="str">
        <f t="shared" si="4"/>
        <v/>
      </c>
      <c r="N48" s="621" t="str">
        <f t="shared" si="1"/>
        <v/>
      </c>
      <c r="O48" s="621" t="str">
        <f t="shared" si="2"/>
        <v/>
      </c>
      <c r="P48" s="300"/>
    </row>
    <row r="49" spans="1:16" s="289" customFormat="1" x14ac:dyDescent="0.2">
      <c r="A49" s="1"/>
      <c r="B49" s="211" t="s">
        <v>649</v>
      </c>
      <c r="C49" s="212"/>
      <c r="D49" s="209" t="s">
        <v>533</v>
      </c>
      <c r="E49" s="16">
        <v>29</v>
      </c>
      <c r="F49" s="14" t="s">
        <v>68</v>
      </c>
      <c r="G49" s="14" t="s">
        <v>69</v>
      </c>
      <c r="H49" s="419">
        <f t="shared" si="0"/>
        <v>29632.272490490002</v>
      </c>
      <c r="I49" s="418">
        <f>'[1]Table 1'!$B30</f>
        <v>3880.8948701500003</v>
      </c>
      <c r="J49" s="419">
        <f t="shared" si="3"/>
        <v>25751.377620340001</v>
      </c>
      <c r="K49" s="417">
        <f>'[1]Table 1'!$C30</f>
        <v>24129.335990840002</v>
      </c>
      <c r="L49" s="418">
        <f>'[1]Table 1'!$D30</f>
        <v>1622.0416295</v>
      </c>
      <c r="M49" s="155" t="str">
        <f t="shared" si="4"/>
        <v/>
      </c>
      <c r="N49" s="621" t="str">
        <f t="shared" si="1"/>
        <v/>
      </c>
      <c r="O49" s="621" t="str">
        <f t="shared" si="2"/>
        <v/>
      </c>
      <c r="P49" s="300"/>
    </row>
    <row r="50" spans="1:16" s="289" customFormat="1" x14ac:dyDescent="0.2">
      <c r="A50" s="1"/>
      <c r="B50" s="211" t="s">
        <v>650</v>
      </c>
      <c r="C50" s="212"/>
      <c r="D50" s="209" t="s">
        <v>533</v>
      </c>
      <c r="E50" s="13">
        <v>30</v>
      </c>
      <c r="F50" s="14" t="s">
        <v>70</v>
      </c>
      <c r="G50" s="14" t="s">
        <v>71</v>
      </c>
      <c r="H50" s="419">
        <f t="shared" si="0"/>
        <v>133.51432100000002</v>
      </c>
      <c r="I50" s="418">
        <f>'[1]Table 1'!$B31</f>
        <v>1.505927</v>
      </c>
      <c r="J50" s="419">
        <f t="shared" si="3"/>
        <v>132.00839400000001</v>
      </c>
      <c r="K50" s="417">
        <f>'[1]Table 1'!$C31</f>
        <v>96.822622999999993</v>
      </c>
      <c r="L50" s="418">
        <f>'[1]Table 1'!$D31</f>
        <v>35.185771000000003</v>
      </c>
      <c r="M50" s="155" t="str">
        <f t="shared" si="4"/>
        <v/>
      </c>
      <c r="N50" s="621" t="str">
        <f t="shared" si="1"/>
        <v/>
      </c>
      <c r="O50" s="621" t="str">
        <f t="shared" si="2"/>
        <v/>
      </c>
      <c r="P50" s="300"/>
    </row>
    <row r="51" spans="1:16" s="289" customFormat="1" x14ac:dyDescent="0.2">
      <c r="A51" s="1"/>
      <c r="B51" s="211" t="s">
        <v>651</v>
      </c>
      <c r="C51" s="212"/>
      <c r="D51" s="209" t="s">
        <v>533</v>
      </c>
      <c r="E51" s="16">
        <v>31</v>
      </c>
      <c r="F51" s="14" t="s">
        <v>72</v>
      </c>
      <c r="G51" s="14" t="s">
        <v>73</v>
      </c>
      <c r="H51" s="419">
        <f t="shared" si="0"/>
        <v>0</v>
      </c>
      <c r="I51" s="418">
        <f>'[1]Table 1'!$B32</f>
        <v>0</v>
      </c>
      <c r="J51" s="419">
        <f t="shared" si="3"/>
        <v>0</v>
      </c>
      <c r="K51" s="417">
        <f>'[1]Table 1'!$C32</f>
        <v>0</v>
      </c>
      <c r="L51" s="418">
        <f>'[1]Table 1'!$D32</f>
        <v>0</v>
      </c>
      <c r="M51" s="155" t="str">
        <f t="shared" si="4"/>
        <v/>
      </c>
      <c r="N51" s="621" t="str">
        <f t="shared" si="1"/>
        <v/>
      </c>
      <c r="O51" s="621" t="str">
        <f t="shared" si="2"/>
        <v/>
      </c>
      <c r="P51" s="300"/>
    </row>
    <row r="52" spans="1:16" s="289" customFormat="1" x14ac:dyDescent="0.2">
      <c r="A52" s="1"/>
      <c r="B52" s="211" t="s">
        <v>652</v>
      </c>
      <c r="C52" s="212"/>
      <c r="D52" s="209" t="s">
        <v>533</v>
      </c>
      <c r="E52" s="13">
        <v>32</v>
      </c>
      <c r="F52" s="14" t="s">
        <v>74</v>
      </c>
      <c r="G52" s="14" t="s">
        <v>75</v>
      </c>
      <c r="H52" s="419">
        <f t="shared" si="0"/>
        <v>0.90834899999999996</v>
      </c>
      <c r="I52" s="418">
        <f>'[1]Table 1'!$B33</f>
        <v>0.90834899999999996</v>
      </c>
      <c r="J52" s="419">
        <f t="shared" si="3"/>
        <v>0</v>
      </c>
      <c r="K52" s="417">
        <f>'[1]Table 1'!$C33</f>
        <v>0</v>
      </c>
      <c r="L52" s="418">
        <f>'[1]Table 1'!$D33</f>
        <v>0</v>
      </c>
      <c r="M52" s="155" t="str">
        <f t="shared" si="4"/>
        <v/>
      </c>
      <c r="N52" s="621" t="str">
        <f t="shared" si="1"/>
        <v/>
      </c>
      <c r="O52" s="621" t="str">
        <f t="shared" si="2"/>
        <v/>
      </c>
      <c r="P52" s="300"/>
    </row>
    <row r="53" spans="1:16" s="289" customFormat="1" x14ac:dyDescent="0.2">
      <c r="A53" s="1"/>
      <c r="B53" s="211" t="s">
        <v>653</v>
      </c>
      <c r="C53" s="212"/>
      <c r="D53" s="209" t="s">
        <v>533</v>
      </c>
      <c r="E53" s="16">
        <v>33</v>
      </c>
      <c r="F53" s="14" t="s">
        <v>76</v>
      </c>
      <c r="G53" s="14" t="s">
        <v>77</v>
      </c>
      <c r="H53" s="419">
        <f t="shared" si="0"/>
        <v>10.93609</v>
      </c>
      <c r="I53" s="418">
        <f>'[1]Table 1'!$B34</f>
        <v>0</v>
      </c>
      <c r="J53" s="419">
        <f t="shared" si="3"/>
        <v>10.93609</v>
      </c>
      <c r="K53" s="417">
        <f>'[1]Table 1'!$C34</f>
        <v>0</v>
      </c>
      <c r="L53" s="418">
        <f>'[1]Table 1'!$D34</f>
        <v>10.93609</v>
      </c>
      <c r="M53" s="155" t="str">
        <f t="shared" si="4"/>
        <v/>
      </c>
      <c r="N53" s="621" t="str">
        <f t="shared" si="1"/>
        <v/>
      </c>
      <c r="O53" s="621" t="str">
        <f t="shared" si="2"/>
        <v/>
      </c>
      <c r="P53" s="300"/>
    </row>
    <row r="54" spans="1:16" s="289" customFormat="1" x14ac:dyDescent="0.2">
      <c r="A54" s="1"/>
      <c r="B54" s="211" t="s">
        <v>654</v>
      </c>
      <c r="C54" s="212"/>
      <c r="D54" s="209" t="s">
        <v>533</v>
      </c>
      <c r="E54" s="13">
        <v>34</v>
      </c>
      <c r="F54" s="14" t="s">
        <v>78</v>
      </c>
      <c r="G54" s="14" t="s">
        <v>79</v>
      </c>
      <c r="H54" s="419">
        <f t="shared" si="0"/>
        <v>0</v>
      </c>
      <c r="I54" s="418">
        <f>'[1]Table 1'!$B35</f>
        <v>0</v>
      </c>
      <c r="J54" s="419">
        <f t="shared" si="3"/>
        <v>0</v>
      </c>
      <c r="K54" s="417">
        <f>'[1]Table 1'!$C35</f>
        <v>0</v>
      </c>
      <c r="L54" s="418">
        <f>'[1]Table 1'!$D35</f>
        <v>0</v>
      </c>
      <c r="M54" s="155" t="str">
        <f t="shared" si="4"/>
        <v/>
      </c>
      <c r="N54" s="621" t="str">
        <f t="shared" si="1"/>
        <v/>
      </c>
      <c r="O54" s="621" t="str">
        <f t="shared" si="2"/>
        <v/>
      </c>
      <c r="P54" s="300"/>
    </row>
    <row r="55" spans="1:16" s="289" customFormat="1" x14ac:dyDescent="0.2">
      <c r="A55" s="1"/>
      <c r="B55" s="211" t="s">
        <v>655</v>
      </c>
      <c r="C55" s="212"/>
      <c r="D55" s="209" t="s">
        <v>533</v>
      </c>
      <c r="E55" s="16">
        <v>35</v>
      </c>
      <c r="F55" s="14" t="s">
        <v>80</v>
      </c>
      <c r="G55" s="14" t="s">
        <v>81</v>
      </c>
      <c r="H55" s="419">
        <f t="shared" si="0"/>
        <v>0.39140000000000003</v>
      </c>
      <c r="I55" s="418">
        <f>'[1]Table 1'!$B36</f>
        <v>0</v>
      </c>
      <c r="J55" s="419">
        <f t="shared" si="3"/>
        <v>0.39140000000000003</v>
      </c>
      <c r="K55" s="417">
        <f>'[1]Table 1'!$C36</f>
        <v>0.39140000000000003</v>
      </c>
      <c r="L55" s="418">
        <f>'[1]Table 1'!$D36</f>
        <v>0</v>
      </c>
      <c r="M55" s="155" t="str">
        <f t="shared" si="4"/>
        <v/>
      </c>
      <c r="N55" s="621" t="str">
        <f t="shared" si="1"/>
        <v/>
      </c>
      <c r="O55" s="621" t="str">
        <f t="shared" si="2"/>
        <v/>
      </c>
      <c r="P55" s="300"/>
    </row>
    <row r="56" spans="1:16" s="289" customFormat="1" x14ac:dyDescent="0.2">
      <c r="A56" s="1"/>
      <c r="B56" s="211" t="s">
        <v>656</v>
      </c>
      <c r="C56" s="212"/>
      <c r="D56" s="209" t="s">
        <v>533</v>
      </c>
      <c r="E56" s="13">
        <v>36</v>
      </c>
      <c r="F56" s="14" t="s">
        <v>82</v>
      </c>
      <c r="G56" s="14" t="s">
        <v>83</v>
      </c>
      <c r="H56" s="419">
        <f t="shared" si="0"/>
        <v>5.3376469999999996</v>
      </c>
      <c r="I56" s="418">
        <f>'[1]Table 1'!$B37</f>
        <v>0</v>
      </c>
      <c r="J56" s="419">
        <f t="shared" si="3"/>
        <v>5.3376469999999996</v>
      </c>
      <c r="K56" s="417">
        <f>'[1]Table 1'!$C37</f>
        <v>0</v>
      </c>
      <c r="L56" s="418">
        <f>'[1]Table 1'!$D37</f>
        <v>5.3376469999999996</v>
      </c>
      <c r="M56" s="155" t="str">
        <f t="shared" si="4"/>
        <v/>
      </c>
      <c r="N56" s="621" t="str">
        <f t="shared" si="1"/>
        <v/>
      </c>
      <c r="O56" s="621" t="str">
        <f t="shared" si="2"/>
        <v/>
      </c>
      <c r="P56" s="300"/>
    </row>
    <row r="57" spans="1:16" s="289" customFormat="1" x14ac:dyDescent="0.2">
      <c r="A57" s="1"/>
      <c r="B57" s="211" t="s">
        <v>658</v>
      </c>
      <c r="C57" s="212"/>
      <c r="D57" s="209" t="s">
        <v>533</v>
      </c>
      <c r="E57" s="16">
        <v>37</v>
      </c>
      <c r="F57" s="14" t="s">
        <v>86</v>
      </c>
      <c r="G57" s="14" t="s">
        <v>943</v>
      </c>
      <c r="H57" s="419">
        <f t="shared" si="0"/>
        <v>3.218566</v>
      </c>
      <c r="I57" s="418">
        <f>'[1]Table 1'!$B38</f>
        <v>0</v>
      </c>
      <c r="J57" s="419">
        <f t="shared" si="3"/>
        <v>3.218566</v>
      </c>
      <c r="K57" s="417">
        <f>'[1]Table 1'!$C38</f>
        <v>3.218566</v>
      </c>
      <c r="L57" s="418">
        <f>'[1]Table 1'!$D38</f>
        <v>0</v>
      </c>
      <c r="M57" s="155" t="str">
        <f t="shared" si="4"/>
        <v/>
      </c>
      <c r="N57" s="621" t="str">
        <f t="shared" si="1"/>
        <v/>
      </c>
      <c r="O57" s="621" t="str">
        <f t="shared" si="2"/>
        <v/>
      </c>
      <c r="P57" s="300"/>
    </row>
    <row r="58" spans="1:16" s="289" customFormat="1" x14ac:dyDescent="0.2">
      <c r="A58" s="1"/>
      <c r="B58" s="211" t="s">
        <v>657</v>
      </c>
      <c r="C58" s="212"/>
      <c r="D58" s="209" t="s">
        <v>533</v>
      </c>
      <c r="E58" s="13">
        <v>38</v>
      </c>
      <c r="F58" s="14" t="s">
        <v>84</v>
      </c>
      <c r="G58" s="14" t="s">
        <v>85</v>
      </c>
      <c r="H58" s="419">
        <f t="shared" si="0"/>
        <v>53041.760845340003</v>
      </c>
      <c r="I58" s="418">
        <f>'[1]Table 1'!$B39</f>
        <v>24016.6444653</v>
      </c>
      <c r="J58" s="419">
        <f t="shared" si="3"/>
        <v>29025.116380039999</v>
      </c>
      <c r="K58" s="417">
        <f>'[1]Table 1'!$C39</f>
        <v>21359.246134929999</v>
      </c>
      <c r="L58" s="418">
        <f>'[1]Table 1'!$D39</f>
        <v>7665.8702451099998</v>
      </c>
      <c r="M58" s="155" t="str">
        <f t="shared" si="4"/>
        <v/>
      </c>
      <c r="N58" s="621" t="str">
        <f t="shared" si="1"/>
        <v/>
      </c>
      <c r="O58" s="621" t="str">
        <f t="shared" si="2"/>
        <v/>
      </c>
      <c r="P58" s="300"/>
    </row>
    <row r="59" spans="1:16" s="289" customFormat="1" x14ac:dyDescent="0.2">
      <c r="A59" s="1"/>
      <c r="B59" s="211" t="s">
        <v>659</v>
      </c>
      <c r="C59" s="212"/>
      <c r="D59" s="209" t="s">
        <v>533</v>
      </c>
      <c r="E59" s="16">
        <v>39</v>
      </c>
      <c r="F59" s="14" t="s">
        <v>87</v>
      </c>
      <c r="G59" s="14" t="s">
        <v>88</v>
      </c>
      <c r="H59" s="419">
        <f t="shared" si="0"/>
        <v>0</v>
      </c>
      <c r="I59" s="418">
        <v>0</v>
      </c>
      <c r="J59" s="419">
        <f t="shared" si="3"/>
        <v>0</v>
      </c>
      <c r="K59" s="417">
        <v>0</v>
      </c>
      <c r="L59" s="418">
        <v>0</v>
      </c>
      <c r="M59" s="155" t="str">
        <f t="shared" si="4"/>
        <v/>
      </c>
      <c r="N59" s="621" t="str">
        <f t="shared" si="1"/>
        <v/>
      </c>
      <c r="O59" s="621" t="str">
        <f t="shared" si="2"/>
        <v/>
      </c>
      <c r="P59" s="300"/>
    </row>
    <row r="60" spans="1:16" s="289" customFormat="1" x14ac:dyDescent="0.2">
      <c r="A60" s="1"/>
      <c r="B60" s="211" t="s">
        <v>660</v>
      </c>
      <c r="C60" s="212"/>
      <c r="D60" s="209" t="s">
        <v>533</v>
      </c>
      <c r="E60" s="13">
        <v>40</v>
      </c>
      <c r="F60" s="14" t="s">
        <v>89</v>
      </c>
      <c r="G60" s="14" t="s">
        <v>90</v>
      </c>
      <c r="H60" s="419">
        <f t="shared" si="0"/>
        <v>0</v>
      </c>
      <c r="I60" s="418">
        <f>'[1]Table 1'!$B41</f>
        <v>0</v>
      </c>
      <c r="J60" s="419">
        <f t="shared" si="3"/>
        <v>0</v>
      </c>
      <c r="K60" s="417">
        <f>'[1]Table 1'!$C41</f>
        <v>0</v>
      </c>
      <c r="L60" s="418">
        <f>'[1]Table 1'!$D41</f>
        <v>0</v>
      </c>
      <c r="M60" s="155" t="str">
        <f t="shared" si="4"/>
        <v/>
      </c>
      <c r="N60" s="621" t="str">
        <f t="shared" si="1"/>
        <v/>
      </c>
      <c r="O60" s="621" t="str">
        <f t="shared" si="2"/>
        <v/>
      </c>
      <c r="P60" s="300"/>
    </row>
    <row r="61" spans="1:16" s="289" customFormat="1" x14ac:dyDescent="0.2">
      <c r="A61" s="1"/>
      <c r="B61" s="211" t="s">
        <v>661</v>
      </c>
      <c r="C61" s="212"/>
      <c r="D61" s="209" t="s">
        <v>533</v>
      </c>
      <c r="E61" s="16">
        <v>41</v>
      </c>
      <c r="F61" s="14" t="s">
        <v>91</v>
      </c>
      <c r="G61" s="14" t="s">
        <v>92</v>
      </c>
      <c r="H61" s="419">
        <f t="shared" si="0"/>
        <v>0</v>
      </c>
      <c r="I61" s="418">
        <f>'[1]Table 1'!$B42</f>
        <v>0</v>
      </c>
      <c r="J61" s="419">
        <f t="shared" si="3"/>
        <v>0</v>
      </c>
      <c r="K61" s="417">
        <f>'[1]Table 1'!$C42</f>
        <v>0</v>
      </c>
      <c r="L61" s="418">
        <f>'[1]Table 1'!$D42</f>
        <v>0</v>
      </c>
      <c r="M61" s="155" t="str">
        <f t="shared" si="4"/>
        <v/>
      </c>
      <c r="N61" s="621" t="str">
        <f t="shared" si="1"/>
        <v/>
      </c>
      <c r="O61" s="621" t="str">
        <f t="shared" si="2"/>
        <v/>
      </c>
      <c r="P61" s="300"/>
    </row>
    <row r="62" spans="1:16" s="289" customFormat="1" x14ac:dyDescent="0.2">
      <c r="A62" s="1"/>
      <c r="B62" s="211" t="s">
        <v>662</v>
      </c>
      <c r="C62" s="212"/>
      <c r="D62" s="209" t="s">
        <v>533</v>
      </c>
      <c r="E62" s="13">
        <v>42</v>
      </c>
      <c r="F62" s="14" t="s">
        <v>93</v>
      </c>
      <c r="G62" s="14" t="s">
        <v>94</v>
      </c>
      <c r="H62" s="419">
        <f t="shared" si="0"/>
        <v>486.88594032000003</v>
      </c>
      <c r="I62" s="418">
        <f>'[1]Table 1'!$B43</f>
        <v>111.35632982000001</v>
      </c>
      <c r="J62" s="419">
        <f t="shared" si="3"/>
        <v>375.52961050000005</v>
      </c>
      <c r="K62" s="417">
        <f>'[1]Table 1'!$C43</f>
        <v>346.36420550000003</v>
      </c>
      <c r="L62" s="418">
        <f>'[1]Table 1'!$D43</f>
        <v>29.165405</v>
      </c>
      <c r="M62" s="155" t="str">
        <f t="shared" si="4"/>
        <v/>
      </c>
      <c r="N62" s="621" t="str">
        <f t="shared" si="1"/>
        <v/>
      </c>
      <c r="O62" s="621" t="str">
        <f t="shared" si="2"/>
        <v/>
      </c>
      <c r="P62" s="300"/>
    </row>
    <row r="63" spans="1:16" s="289" customFormat="1" x14ac:dyDescent="0.2">
      <c r="A63" s="1"/>
      <c r="B63" s="211" t="s">
        <v>715</v>
      </c>
      <c r="C63" s="212"/>
      <c r="D63" s="209" t="s">
        <v>533</v>
      </c>
      <c r="E63" s="16">
        <v>43</v>
      </c>
      <c r="F63" s="14" t="s">
        <v>196</v>
      </c>
      <c r="G63" s="14" t="s">
        <v>547</v>
      </c>
      <c r="H63" s="419">
        <f t="shared" si="0"/>
        <v>22140.904844050001</v>
      </c>
      <c r="I63" s="418">
        <f>'[1]Table 1'!$B44</f>
        <v>18500.46746905</v>
      </c>
      <c r="J63" s="419">
        <f t="shared" si="3"/>
        <v>3640.437375</v>
      </c>
      <c r="K63" s="417">
        <f>'[1]Table 1'!$C44</f>
        <v>3009.9211310000001</v>
      </c>
      <c r="L63" s="418">
        <f>'[1]Table 1'!$D44</f>
        <v>630.51624399999992</v>
      </c>
      <c r="M63" s="155" t="str">
        <f t="shared" si="4"/>
        <v/>
      </c>
      <c r="N63" s="621" t="str">
        <f t="shared" si="1"/>
        <v/>
      </c>
      <c r="O63" s="621" t="str">
        <f t="shared" si="2"/>
        <v/>
      </c>
      <c r="P63" s="300"/>
    </row>
    <row r="64" spans="1:16" s="289" customFormat="1" x14ac:dyDescent="0.2">
      <c r="A64" s="1"/>
      <c r="B64" s="211" t="s">
        <v>747</v>
      </c>
      <c r="C64" s="212"/>
      <c r="D64" s="209" t="s">
        <v>533</v>
      </c>
      <c r="E64" s="13">
        <v>44</v>
      </c>
      <c r="F64" s="14" t="s">
        <v>255</v>
      </c>
      <c r="G64" s="14" t="s">
        <v>901</v>
      </c>
      <c r="H64" s="419">
        <f t="shared" si="0"/>
        <v>52.344985999999999</v>
      </c>
      <c r="I64" s="418">
        <f>'[1]Table 1'!$B45</f>
        <v>0.62961599999999995</v>
      </c>
      <c r="J64" s="419">
        <f t="shared" si="3"/>
        <v>51.71537</v>
      </c>
      <c r="K64" s="417">
        <f>'[1]Table 1'!$C45</f>
        <v>51.71537</v>
      </c>
      <c r="L64" s="418">
        <f>'[1]Table 1'!$D45</f>
        <v>0</v>
      </c>
      <c r="M64" s="155" t="str">
        <f t="shared" si="4"/>
        <v/>
      </c>
      <c r="N64" s="621" t="str">
        <f t="shared" si="1"/>
        <v/>
      </c>
      <c r="O64" s="621" t="str">
        <f t="shared" si="2"/>
        <v/>
      </c>
      <c r="P64" s="300"/>
    </row>
    <row r="65" spans="1:16" s="289" customFormat="1" x14ac:dyDescent="0.2">
      <c r="A65" s="1"/>
      <c r="B65" s="211" t="s">
        <v>663</v>
      </c>
      <c r="C65" s="212"/>
      <c r="D65" s="209" t="s">
        <v>533</v>
      </c>
      <c r="E65" s="16">
        <v>45</v>
      </c>
      <c r="F65" s="14" t="s">
        <v>95</v>
      </c>
      <c r="G65" s="14" t="s">
        <v>546</v>
      </c>
      <c r="H65" s="419">
        <f t="shared" si="0"/>
        <v>145633.20257225999</v>
      </c>
      <c r="I65" s="418">
        <f>'[1]Table 1'!$B46</f>
        <v>114322.28133618001</v>
      </c>
      <c r="J65" s="419">
        <f t="shared" si="3"/>
        <v>31310.921236080001</v>
      </c>
      <c r="K65" s="417">
        <f>'[1]Table 1'!$C46</f>
        <v>26948.107610080002</v>
      </c>
      <c r="L65" s="418">
        <f>'[1]Table 1'!$D46</f>
        <v>4362.8136260000001</v>
      </c>
      <c r="M65" s="155" t="str">
        <f t="shared" si="4"/>
        <v/>
      </c>
      <c r="N65" s="621" t="str">
        <f t="shared" si="1"/>
        <v/>
      </c>
      <c r="O65" s="621" t="str">
        <f t="shared" si="2"/>
        <v/>
      </c>
      <c r="P65" s="300"/>
    </row>
    <row r="66" spans="1:16" s="289" customFormat="1" x14ac:dyDescent="0.2">
      <c r="A66" s="1"/>
      <c r="B66" s="211" t="s">
        <v>664</v>
      </c>
      <c r="C66" s="212"/>
      <c r="D66" s="209" t="s">
        <v>533</v>
      </c>
      <c r="E66" s="13">
        <v>46</v>
      </c>
      <c r="F66" s="14" t="s">
        <v>96</v>
      </c>
      <c r="G66" s="14" t="s">
        <v>97</v>
      </c>
      <c r="H66" s="419">
        <f t="shared" si="0"/>
        <v>25.679247</v>
      </c>
      <c r="I66" s="418">
        <f>'[1]Table 1'!$B47</f>
        <v>0</v>
      </c>
      <c r="J66" s="419">
        <f t="shared" si="3"/>
        <v>25.679247</v>
      </c>
      <c r="K66" s="417">
        <f>'[1]Table 1'!$C47</f>
        <v>0</v>
      </c>
      <c r="L66" s="418">
        <f>'[1]Table 1'!$D47</f>
        <v>25.679247</v>
      </c>
      <c r="M66" s="155" t="str">
        <f t="shared" si="4"/>
        <v/>
      </c>
      <c r="N66" s="621" t="str">
        <f t="shared" si="1"/>
        <v/>
      </c>
      <c r="O66" s="621" t="str">
        <f t="shared" si="2"/>
        <v/>
      </c>
      <c r="P66" s="300"/>
    </row>
    <row r="67" spans="1:16" s="289" customFormat="1" x14ac:dyDescent="0.2">
      <c r="A67" s="1"/>
      <c r="B67" s="211" t="s">
        <v>665</v>
      </c>
      <c r="C67" s="212"/>
      <c r="D67" s="209" t="s">
        <v>533</v>
      </c>
      <c r="E67" s="16">
        <v>47</v>
      </c>
      <c r="F67" s="14" t="s">
        <v>98</v>
      </c>
      <c r="G67" s="14" t="s">
        <v>99</v>
      </c>
      <c r="H67" s="419">
        <f t="shared" si="0"/>
        <v>0</v>
      </c>
      <c r="I67" s="418">
        <f>'[1]Table 1'!$B48</f>
        <v>0</v>
      </c>
      <c r="J67" s="419">
        <f t="shared" si="3"/>
        <v>0</v>
      </c>
      <c r="K67" s="417">
        <f>'[1]Table 1'!$C48</f>
        <v>0</v>
      </c>
      <c r="L67" s="418">
        <f>'[1]Table 1'!$D48</f>
        <v>0</v>
      </c>
      <c r="M67" s="155" t="str">
        <f t="shared" si="4"/>
        <v/>
      </c>
      <c r="N67" s="621" t="str">
        <f t="shared" si="1"/>
        <v/>
      </c>
      <c r="O67" s="621" t="str">
        <f t="shared" si="2"/>
        <v/>
      </c>
      <c r="P67" s="300"/>
    </row>
    <row r="68" spans="1:16" s="289" customFormat="1" x14ac:dyDescent="0.2">
      <c r="A68" s="1"/>
      <c r="B68" s="211" t="s">
        <v>666</v>
      </c>
      <c r="C68" s="212"/>
      <c r="D68" s="209" t="s">
        <v>533</v>
      </c>
      <c r="E68" s="13">
        <v>48</v>
      </c>
      <c r="F68" s="14" t="s">
        <v>100</v>
      </c>
      <c r="G68" s="14" t="s">
        <v>101</v>
      </c>
      <c r="H68" s="419">
        <f t="shared" si="0"/>
        <v>14936.652349609998</v>
      </c>
      <c r="I68" s="418">
        <f>'[1]Table 1'!$B49</f>
        <v>50.865903000000003</v>
      </c>
      <c r="J68" s="419">
        <f t="shared" si="3"/>
        <v>14885.786446609998</v>
      </c>
      <c r="K68" s="417">
        <f>'[1]Table 1'!$C49</f>
        <v>14857.020126899999</v>
      </c>
      <c r="L68" s="418">
        <f>'[1]Table 1'!$D49</f>
        <v>28.766319710000001</v>
      </c>
      <c r="M68" s="155" t="str">
        <f t="shared" si="4"/>
        <v/>
      </c>
      <c r="N68" s="621" t="str">
        <f t="shared" si="1"/>
        <v/>
      </c>
      <c r="O68" s="621" t="str">
        <f t="shared" si="2"/>
        <v/>
      </c>
      <c r="P68" s="300"/>
    </row>
    <row r="69" spans="1:16" s="289" customFormat="1" x14ac:dyDescent="0.2">
      <c r="A69" s="1"/>
      <c r="B69" s="211" t="s">
        <v>667</v>
      </c>
      <c r="C69" s="212"/>
      <c r="D69" s="209" t="s">
        <v>533</v>
      </c>
      <c r="E69" s="16">
        <v>49</v>
      </c>
      <c r="F69" s="14" t="s">
        <v>102</v>
      </c>
      <c r="G69" s="14" t="s">
        <v>103</v>
      </c>
      <c r="H69" s="419">
        <f t="shared" si="0"/>
        <v>0</v>
      </c>
      <c r="I69" s="418">
        <f>'[1]Table 1'!$B50</f>
        <v>0</v>
      </c>
      <c r="J69" s="419">
        <f t="shared" si="3"/>
        <v>0</v>
      </c>
      <c r="K69" s="417">
        <f>'[1]Table 1'!$C50</f>
        <v>0</v>
      </c>
      <c r="L69" s="418">
        <f>'[1]Table 1'!$D50</f>
        <v>0</v>
      </c>
      <c r="M69" s="155" t="str">
        <f t="shared" si="4"/>
        <v/>
      </c>
      <c r="N69" s="621" t="str">
        <f t="shared" si="1"/>
        <v/>
      </c>
      <c r="O69" s="621" t="str">
        <f t="shared" si="2"/>
        <v/>
      </c>
      <c r="P69" s="300"/>
    </row>
    <row r="70" spans="1:16" s="289" customFormat="1" x14ac:dyDescent="0.2">
      <c r="A70" s="1"/>
      <c r="B70" s="211" t="s">
        <v>668</v>
      </c>
      <c r="C70" s="212"/>
      <c r="D70" s="209" t="s">
        <v>533</v>
      </c>
      <c r="E70" s="13">
        <v>50</v>
      </c>
      <c r="F70" s="14" t="s">
        <v>104</v>
      </c>
      <c r="G70" s="14" t="s">
        <v>105</v>
      </c>
      <c r="H70" s="419">
        <f t="shared" si="0"/>
        <v>20.089929000000001</v>
      </c>
      <c r="I70" s="418">
        <f>'[1]Table 1'!$B51</f>
        <v>0</v>
      </c>
      <c r="J70" s="419">
        <f t="shared" si="3"/>
        <v>20.089929000000001</v>
      </c>
      <c r="K70" s="417">
        <f>'[1]Table 1'!$C51</f>
        <v>0</v>
      </c>
      <c r="L70" s="418">
        <f>'[1]Table 1'!$D51</f>
        <v>20.089929000000001</v>
      </c>
      <c r="M70" s="155" t="str">
        <f t="shared" si="4"/>
        <v/>
      </c>
      <c r="N70" s="621" t="str">
        <f t="shared" si="1"/>
        <v/>
      </c>
      <c r="O70" s="621" t="str">
        <f t="shared" si="2"/>
        <v/>
      </c>
      <c r="P70" s="300"/>
    </row>
    <row r="71" spans="1:16" s="289" customFormat="1" x14ac:dyDescent="0.2">
      <c r="A71" s="1"/>
      <c r="B71" s="211" t="s">
        <v>669</v>
      </c>
      <c r="C71" s="212"/>
      <c r="D71" s="209" t="s">
        <v>533</v>
      </c>
      <c r="E71" s="16">
        <v>51</v>
      </c>
      <c r="F71" s="14" t="s">
        <v>106</v>
      </c>
      <c r="G71" s="14" t="s">
        <v>107</v>
      </c>
      <c r="H71" s="419">
        <f t="shared" si="0"/>
        <v>0</v>
      </c>
      <c r="I71" s="418">
        <f>'[1]Table 1'!$B52</f>
        <v>0</v>
      </c>
      <c r="J71" s="419">
        <f t="shared" si="3"/>
        <v>0</v>
      </c>
      <c r="K71" s="417">
        <f>'[1]Table 1'!$C52</f>
        <v>0</v>
      </c>
      <c r="L71" s="418">
        <f>'[1]Table 1'!$D52</f>
        <v>0</v>
      </c>
      <c r="M71" s="155" t="str">
        <f t="shared" si="4"/>
        <v/>
      </c>
      <c r="N71" s="621" t="str">
        <f t="shared" si="1"/>
        <v/>
      </c>
      <c r="O71" s="621" t="str">
        <f t="shared" si="2"/>
        <v/>
      </c>
      <c r="P71" s="300"/>
    </row>
    <row r="72" spans="1:16" s="289" customFormat="1" x14ac:dyDescent="0.2">
      <c r="A72" s="1"/>
      <c r="B72" s="211" t="s">
        <v>670</v>
      </c>
      <c r="C72" s="212"/>
      <c r="D72" s="209" t="s">
        <v>533</v>
      </c>
      <c r="E72" s="13">
        <v>52</v>
      </c>
      <c r="F72" s="14" t="s">
        <v>108</v>
      </c>
      <c r="G72" s="14" t="s">
        <v>109</v>
      </c>
      <c r="H72" s="419">
        <f t="shared" si="0"/>
        <v>5.7067E-2</v>
      </c>
      <c r="I72" s="418">
        <f>'[1]Table 1'!$B53</f>
        <v>5.7067E-2</v>
      </c>
      <c r="J72" s="419">
        <f t="shared" si="3"/>
        <v>0</v>
      </c>
      <c r="K72" s="417">
        <f>'[1]Table 1'!$C53</f>
        <v>0</v>
      </c>
      <c r="L72" s="418">
        <f>'[1]Table 1'!$D53</f>
        <v>0</v>
      </c>
      <c r="M72" s="155" t="str">
        <f t="shared" si="4"/>
        <v/>
      </c>
      <c r="N72" s="621" t="str">
        <f t="shared" si="1"/>
        <v/>
      </c>
      <c r="O72" s="621" t="str">
        <f t="shared" si="2"/>
        <v/>
      </c>
      <c r="P72" s="300"/>
    </row>
    <row r="73" spans="1:16" s="289" customFormat="1" x14ac:dyDescent="0.2">
      <c r="A73" s="1"/>
      <c r="B73" s="211" t="s">
        <v>671</v>
      </c>
      <c r="C73" s="212"/>
      <c r="D73" s="209" t="s">
        <v>533</v>
      </c>
      <c r="E73" s="16">
        <v>53</v>
      </c>
      <c r="F73" s="14" t="s">
        <v>110</v>
      </c>
      <c r="G73" s="14" t="s">
        <v>111</v>
      </c>
      <c r="H73" s="419">
        <f t="shared" si="0"/>
        <v>8.2713196799999995</v>
      </c>
      <c r="I73" s="418">
        <f>'[1]Table 1'!$B54</f>
        <v>0.93600000000000005</v>
      </c>
      <c r="J73" s="419">
        <f t="shared" si="3"/>
        <v>7.3353196799999996</v>
      </c>
      <c r="K73" s="417">
        <f>'[1]Table 1'!$C54</f>
        <v>7.3353196799999996</v>
      </c>
      <c r="L73" s="418">
        <f>'[1]Table 1'!$D54</f>
        <v>0</v>
      </c>
      <c r="M73" s="155" t="str">
        <f t="shared" si="4"/>
        <v/>
      </c>
      <c r="N73" s="621" t="str">
        <f t="shared" si="1"/>
        <v/>
      </c>
      <c r="O73" s="621" t="str">
        <f t="shared" si="2"/>
        <v/>
      </c>
      <c r="P73" s="300"/>
    </row>
    <row r="74" spans="1:16" s="289" customFormat="1" x14ac:dyDescent="0.2">
      <c r="A74" s="1"/>
      <c r="B74" s="211" t="s">
        <v>672</v>
      </c>
      <c r="C74" s="212"/>
      <c r="D74" s="209" t="s">
        <v>533</v>
      </c>
      <c r="E74" s="13">
        <v>54</v>
      </c>
      <c r="F74" s="14" t="s">
        <v>112</v>
      </c>
      <c r="G74" s="14" t="s">
        <v>113</v>
      </c>
      <c r="H74" s="419">
        <f t="shared" si="0"/>
        <v>171.32579607</v>
      </c>
      <c r="I74" s="418">
        <f>'[1]Table 1'!$B55</f>
        <v>20.455352000000001</v>
      </c>
      <c r="J74" s="419">
        <f t="shared" si="3"/>
        <v>150.87044406999999</v>
      </c>
      <c r="K74" s="417">
        <f>'[1]Table 1'!$C55</f>
        <v>134.46270706999999</v>
      </c>
      <c r="L74" s="418">
        <f>'[1]Table 1'!$D55</f>
        <v>16.407737000000001</v>
      </c>
      <c r="M74" s="155" t="str">
        <f t="shared" si="4"/>
        <v/>
      </c>
      <c r="N74" s="621" t="str">
        <f t="shared" si="1"/>
        <v/>
      </c>
      <c r="O74" s="621" t="str">
        <f t="shared" si="2"/>
        <v/>
      </c>
      <c r="P74" s="300"/>
    </row>
    <row r="75" spans="1:16" s="289" customFormat="1" x14ac:dyDescent="0.2">
      <c r="A75" s="1"/>
      <c r="B75" s="211" t="s">
        <v>673</v>
      </c>
      <c r="C75" s="212"/>
      <c r="D75" s="209" t="s">
        <v>533</v>
      </c>
      <c r="E75" s="16">
        <v>55</v>
      </c>
      <c r="F75" s="14" t="s">
        <v>114</v>
      </c>
      <c r="G75" s="14" t="s">
        <v>115</v>
      </c>
      <c r="H75" s="419">
        <f t="shared" si="0"/>
        <v>31.220040999999998</v>
      </c>
      <c r="I75" s="418">
        <f>'[1]Table 1'!$B56</f>
        <v>30.562989999999999</v>
      </c>
      <c r="J75" s="419">
        <f t="shared" si="3"/>
        <v>0.65705099999999994</v>
      </c>
      <c r="K75" s="417">
        <f>'[1]Table 1'!$C56</f>
        <v>0.121505</v>
      </c>
      <c r="L75" s="418">
        <f>'[1]Table 1'!$D56</f>
        <v>0.53554599999999997</v>
      </c>
      <c r="M75" s="155" t="str">
        <f t="shared" si="4"/>
        <v/>
      </c>
      <c r="N75" s="621" t="str">
        <f t="shared" si="1"/>
        <v/>
      </c>
      <c r="O75" s="621" t="str">
        <f t="shared" si="2"/>
        <v/>
      </c>
      <c r="P75" s="300"/>
    </row>
    <row r="76" spans="1:16" s="289" customFormat="1" x14ac:dyDescent="0.2">
      <c r="A76" s="1"/>
      <c r="B76" s="211" t="s">
        <v>674</v>
      </c>
      <c r="C76" s="212"/>
      <c r="D76" s="209" t="s">
        <v>533</v>
      </c>
      <c r="E76" s="13">
        <v>56</v>
      </c>
      <c r="F76" s="14" t="s">
        <v>116</v>
      </c>
      <c r="G76" s="14" t="s">
        <v>117</v>
      </c>
      <c r="H76" s="419">
        <f t="shared" si="0"/>
        <v>0</v>
      </c>
      <c r="I76" s="418">
        <f>'[1]Table 1'!$B57</f>
        <v>0</v>
      </c>
      <c r="J76" s="419">
        <f t="shared" si="3"/>
        <v>0</v>
      </c>
      <c r="K76" s="417">
        <f>'[1]Table 1'!$C57</f>
        <v>0</v>
      </c>
      <c r="L76" s="418">
        <f>'[1]Table 1'!$D57</f>
        <v>0</v>
      </c>
      <c r="M76" s="155" t="str">
        <f t="shared" si="4"/>
        <v/>
      </c>
      <c r="N76" s="621" t="str">
        <f t="shared" si="1"/>
        <v/>
      </c>
      <c r="O76" s="621" t="str">
        <f t="shared" si="2"/>
        <v/>
      </c>
      <c r="P76" s="300"/>
    </row>
    <row r="77" spans="1:16" s="289" customFormat="1" x14ac:dyDescent="0.2">
      <c r="A77" s="1"/>
      <c r="B77" s="211" t="s">
        <v>675</v>
      </c>
      <c r="C77" s="212"/>
      <c r="D77" s="209" t="s">
        <v>533</v>
      </c>
      <c r="E77" s="16">
        <v>57</v>
      </c>
      <c r="F77" s="33" t="s">
        <v>508</v>
      </c>
      <c r="G77" s="33" t="s">
        <v>509</v>
      </c>
      <c r="H77" s="419">
        <f t="shared" si="0"/>
        <v>2.7590955000000004</v>
      </c>
      <c r="I77" s="418">
        <f>'[1]Table 1'!$B58</f>
        <v>8.4827E-2</v>
      </c>
      <c r="J77" s="419">
        <f t="shared" si="3"/>
        <v>2.6742685000000002</v>
      </c>
      <c r="K77" s="417">
        <f>'[1]Table 1'!$C58</f>
        <v>1.698888</v>
      </c>
      <c r="L77" s="418">
        <f>'[1]Table 1'!$D58</f>
        <v>0.97538049999999998</v>
      </c>
      <c r="M77" s="155" t="str">
        <f t="shared" si="4"/>
        <v/>
      </c>
      <c r="N77" s="621" t="str">
        <f t="shared" si="1"/>
        <v/>
      </c>
      <c r="O77" s="621" t="str">
        <f t="shared" si="2"/>
        <v/>
      </c>
      <c r="P77" s="300"/>
    </row>
    <row r="78" spans="1:16" s="289" customFormat="1" x14ac:dyDescent="0.2">
      <c r="A78" s="1"/>
      <c r="B78" s="211" t="s">
        <v>676</v>
      </c>
      <c r="C78" s="212"/>
      <c r="D78" s="209" t="s">
        <v>533</v>
      </c>
      <c r="E78" s="13">
        <v>58</v>
      </c>
      <c r="F78" s="14" t="s">
        <v>118</v>
      </c>
      <c r="G78" s="14" t="s">
        <v>119</v>
      </c>
      <c r="H78" s="419">
        <f t="shared" si="0"/>
        <v>357.69499099999996</v>
      </c>
      <c r="I78" s="418">
        <f>'[1]Table 1'!$B59</f>
        <v>97.518670999999998</v>
      </c>
      <c r="J78" s="419">
        <f t="shared" si="3"/>
        <v>260.17631999999998</v>
      </c>
      <c r="K78" s="417">
        <f>'[1]Table 1'!$C59</f>
        <v>260.17631999999998</v>
      </c>
      <c r="L78" s="418">
        <f>'[1]Table 1'!$D59</f>
        <v>0</v>
      </c>
      <c r="M78" s="155" t="str">
        <f t="shared" si="4"/>
        <v/>
      </c>
      <c r="N78" s="621" t="str">
        <f t="shared" si="1"/>
        <v/>
      </c>
      <c r="O78" s="621" t="str">
        <f t="shared" si="2"/>
        <v/>
      </c>
      <c r="P78" s="300"/>
    </row>
    <row r="79" spans="1:16" s="289" customFormat="1" x14ac:dyDescent="0.2">
      <c r="A79" s="1"/>
      <c r="B79" s="211" t="s">
        <v>677</v>
      </c>
      <c r="C79" s="212"/>
      <c r="D79" s="209" t="s">
        <v>533</v>
      </c>
      <c r="E79" s="16">
        <v>59</v>
      </c>
      <c r="F79" s="14" t="s">
        <v>120</v>
      </c>
      <c r="G79" s="14" t="s">
        <v>121</v>
      </c>
      <c r="H79" s="419">
        <f t="shared" si="0"/>
        <v>167.30978900000002</v>
      </c>
      <c r="I79" s="418">
        <f>'[1]Table 1'!$B60</f>
        <v>165.63418100000001</v>
      </c>
      <c r="J79" s="419">
        <f t="shared" si="3"/>
        <v>1.675608</v>
      </c>
      <c r="K79" s="417">
        <f>'[1]Table 1'!$C60</f>
        <v>1.675608</v>
      </c>
      <c r="L79" s="418">
        <f>'[1]Table 1'!$D60</f>
        <v>0</v>
      </c>
      <c r="M79" s="155" t="str">
        <f t="shared" si="4"/>
        <v/>
      </c>
      <c r="N79" s="621" t="str">
        <f t="shared" si="1"/>
        <v/>
      </c>
      <c r="O79" s="621" t="str">
        <f t="shared" si="2"/>
        <v/>
      </c>
      <c r="P79" s="300"/>
    </row>
    <row r="80" spans="1:16" s="289" customFormat="1" x14ac:dyDescent="0.2">
      <c r="A80" s="1"/>
      <c r="B80" s="211" t="s">
        <v>678</v>
      </c>
      <c r="C80" s="212"/>
      <c r="D80" s="209" t="s">
        <v>533</v>
      </c>
      <c r="E80" s="13">
        <v>60</v>
      </c>
      <c r="F80" s="14" t="s">
        <v>122</v>
      </c>
      <c r="G80" s="14" t="s">
        <v>123</v>
      </c>
      <c r="H80" s="419">
        <f t="shared" si="0"/>
        <v>6384.7731413900001</v>
      </c>
      <c r="I80" s="418">
        <f>'[1]Table 1'!$B61</f>
        <v>632.46867408999992</v>
      </c>
      <c r="J80" s="419">
        <f t="shared" si="3"/>
        <v>5752.3044673000004</v>
      </c>
      <c r="K80" s="417">
        <f>'[1]Table 1'!$C61</f>
        <v>5731.3221660500003</v>
      </c>
      <c r="L80" s="418">
        <f>'[1]Table 1'!$D61</f>
        <v>20.982301249999999</v>
      </c>
      <c r="M80" s="155" t="str">
        <f t="shared" si="4"/>
        <v/>
      </c>
      <c r="N80" s="621" t="str">
        <f t="shared" si="1"/>
        <v/>
      </c>
      <c r="O80" s="621" t="str">
        <f t="shared" si="2"/>
        <v/>
      </c>
      <c r="P80" s="300"/>
    </row>
    <row r="81" spans="1:16" s="289" customFormat="1" x14ac:dyDescent="0.2">
      <c r="A81" s="1"/>
      <c r="B81" s="211" t="s">
        <v>679</v>
      </c>
      <c r="C81" s="212"/>
      <c r="D81" s="209" t="s">
        <v>533</v>
      </c>
      <c r="E81" s="16">
        <v>61</v>
      </c>
      <c r="F81" s="14" t="s">
        <v>124</v>
      </c>
      <c r="G81" s="14" t="s">
        <v>125</v>
      </c>
      <c r="H81" s="419">
        <f t="shared" si="0"/>
        <v>0</v>
      </c>
      <c r="I81" s="418">
        <f>'[1]Table 1'!$B62</f>
        <v>0</v>
      </c>
      <c r="J81" s="419">
        <f t="shared" si="3"/>
        <v>0</v>
      </c>
      <c r="K81" s="417">
        <f>'[1]Table 1'!$C62</f>
        <v>0</v>
      </c>
      <c r="L81" s="418">
        <f>'[1]Table 1'!$D62</f>
        <v>0</v>
      </c>
      <c r="M81" s="155" t="str">
        <f t="shared" si="4"/>
        <v/>
      </c>
      <c r="N81" s="621" t="str">
        <f t="shared" si="1"/>
        <v/>
      </c>
      <c r="O81" s="621" t="str">
        <f t="shared" si="2"/>
        <v/>
      </c>
      <c r="P81" s="300"/>
    </row>
    <row r="82" spans="1:16" s="289" customFormat="1" x14ac:dyDescent="0.2">
      <c r="A82" s="1"/>
      <c r="B82" s="211" t="s">
        <v>680</v>
      </c>
      <c r="C82" s="212"/>
      <c r="D82" s="209" t="s">
        <v>533</v>
      </c>
      <c r="E82" s="13">
        <v>62</v>
      </c>
      <c r="F82" s="14" t="s">
        <v>126</v>
      </c>
      <c r="G82" s="14" t="s">
        <v>127</v>
      </c>
      <c r="H82" s="419">
        <f t="shared" si="0"/>
        <v>14.616235</v>
      </c>
      <c r="I82" s="418">
        <f>'[1]Table 1'!$B63</f>
        <v>0</v>
      </c>
      <c r="J82" s="419">
        <f t="shared" si="3"/>
        <v>14.616235</v>
      </c>
      <c r="K82" s="417">
        <f>'[1]Table 1'!$C63</f>
        <v>14.616235</v>
      </c>
      <c r="L82" s="418">
        <f>'[1]Table 1'!$D63</f>
        <v>0</v>
      </c>
      <c r="M82" s="155" t="str">
        <f t="shared" si="4"/>
        <v/>
      </c>
      <c r="N82" s="621" t="str">
        <f t="shared" si="1"/>
        <v/>
      </c>
      <c r="O82" s="621" t="str">
        <f t="shared" si="2"/>
        <v/>
      </c>
      <c r="P82" s="300"/>
    </row>
    <row r="83" spans="1:16" s="289" customFormat="1" x14ac:dyDescent="0.2">
      <c r="A83" s="1"/>
      <c r="B83" s="211" t="s">
        <v>681</v>
      </c>
      <c r="C83" s="212"/>
      <c r="D83" s="209" t="s">
        <v>533</v>
      </c>
      <c r="E83" s="16">
        <v>63</v>
      </c>
      <c r="F83" s="14" t="s">
        <v>128</v>
      </c>
      <c r="G83" s="14" t="s">
        <v>129</v>
      </c>
      <c r="H83" s="419">
        <f t="shared" si="0"/>
        <v>105.55885499999999</v>
      </c>
      <c r="I83" s="418">
        <f>'[1]Table 1'!$B64</f>
        <v>0</v>
      </c>
      <c r="J83" s="419">
        <f t="shared" si="3"/>
        <v>105.55885499999999</v>
      </c>
      <c r="K83" s="417">
        <f>'[1]Table 1'!$C64</f>
        <v>95.439802999999998</v>
      </c>
      <c r="L83" s="418">
        <f>'[1]Table 1'!$D64</f>
        <v>10.119052</v>
      </c>
      <c r="M83" s="155" t="str">
        <f t="shared" si="4"/>
        <v/>
      </c>
      <c r="N83" s="621" t="str">
        <f t="shared" si="1"/>
        <v/>
      </c>
      <c r="O83" s="621" t="str">
        <f t="shared" si="2"/>
        <v/>
      </c>
      <c r="P83" s="300"/>
    </row>
    <row r="84" spans="1:16" s="289" customFormat="1" x14ac:dyDescent="0.2">
      <c r="A84" s="1"/>
      <c r="B84" s="211" t="s">
        <v>682</v>
      </c>
      <c r="C84" s="212"/>
      <c r="D84" s="209" t="s">
        <v>533</v>
      </c>
      <c r="E84" s="13">
        <v>64</v>
      </c>
      <c r="F84" s="14" t="s">
        <v>130</v>
      </c>
      <c r="G84" s="14" t="s">
        <v>131</v>
      </c>
      <c r="H84" s="419">
        <f t="shared" si="0"/>
        <v>65.605384000000001</v>
      </c>
      <c r="I84" s="418">
        <f>'[1]Table 1'!$B65</f>
        <v>0</v>
      </c>
      <c r="J84" s="419">
        <f t="shared" si="3"/>
        <v>65.605384000000001</v>
      </c>
      <c r="K84" s="417">
        <f>'[1]Table 1'!$C65</f>
        <v>53.982925999999999</v>
      </c>
      <c r="L84" s="418">
        <f>'[1]Table 1'!$D65</f>
        <v>11.622458</v>
      </c>
      <c r="M84" s="155" t="str">
        <f t="shared" si="4"/>
        <v/>
      </c>
      <c r="N84" s="621" t="str">
        <f t="shared" si="1"/>
        <v/>
      </c>
      <c r="O84" s="621" t="str">
        <f t="shared" si="2"/>
        <v/>
      </c>
      <c r="P84" s="300"/>
    </row>
    <row r="85" spans="1:16" s="289" customFormat="1" x14ac:dyDescent="0.2">
      <c r="A85" s="1"/>
      <c r="B85" s="211" t="s">
        <v>683</v>
      </c>
      <c r="C85" s="212"/>
      <c r="D85" s="209" t="s">
        <v>533</v>
      </c>
      <c r="E85" s="16">
        <v>65</v>
      </c>
      <c r="F85" s="14" t="s">
        <v>132</v>
      </c>
      <c r="G85" s="14" t="s">
        <v>133</v>
      </c>
      <c r="H85" s="419">
        <f t="shared" ref="H85:H148" si="5">IF(AND(I85="",J85=""),"",IF(OR(I85="c",J85="c"),"c",SUM(I85,J85)))</f>
        <v>2425.0260790000002</v>
      </c>
      <c r="I85" s="418">
        <f>'[1]Table 1'!$B66</f>
        <v>932.83495800000003</v>
      </c>
      <c r="J85" s="419">
        <f t="shared" si="3"/>
        <v>1492.1911210000003</v>
      </c>
      <c r="K85" s="417">
        <f>'[1]Table 1'!$C66</f>
        <v>1479.2618140000002</v>
      </c>
      <c r="L85" s="418">
        <f>'[1]Table 1'!$D66</f>
        <v>12.929307000000001</v>
      </c>
      <c r="M85" s="155" t="str">
        <f t="shared" si="4"/>
        <v/>
      </c>
      <c r="N85" s="621" t="str">
        <f t="shared" ref="N85:N149" si="6">IF(M85&lt;&gt;"","",IF(OR(AND(H85="c",OR(J85="c",I85="c")),AND(H85&lt;&gt;"",I85="c",J85="c"),AND(H85&lt;&gt;"",J85="",I85="")),"",IF(OR(I85="c",J85="c"),"c",IF(ABS(SUM(I85,J85)-SUM(H85))&gt;0.9,SUM(I85,J85)-SUM(H85),""))))</f>
        <v/>
      </c>
      <c r="O85" s="621" t="str">
        <f t="shared" ref="O85:O149" si="7">IF(M85&lt;&gt;"","",IF(OR(AND(J85="c",OR(L85="c",K85="c")),AND(J85&lt;&gt;"",K85="c",L85="c"),AND(J85&lt;&gt;"",L85="",K85="")),"",IF(COUNTIF(K85:L85,"c")&gt;1,"",IF(ABS(SUM(K85,L85)-SUM(J85))&gt;0.9,SUM(K85,L85)-SUM(J85),""))))</f>
        <v/>
      </c>
      <c r="P85" s="300"/>
    </row>
    <row r="86" spans="1:16" s="289" customFormat="1" x14ac:dyDescent="0.2">
      <c r="A86" s="1"/>
      <c r="B86" s="211" t="s">
        <v>684</v>
      </c>
      <c r="C86" s="212"/>
      <c r="D86" s="209" t="s">
        <v>533</v>
      </c>
      <c r="E86" s="13">
        <v>66</v>
      </c>
      <c r="F86" s="14" t="s">
        <v>134</v>
      </c>
      <c r="G86" s="14" t="s">
        <v>135</v>
      </c>
      <c r="H86" s="419">
        <f t="shared" si="5"/>
        <v>7</v>
      </c>
      <c r="I86" s="418">
        <f>'[1]Table 1'!$B67</f>
        <v>0</v>
      </c>
      <c r="J86" s="419">
        <f t="shared" ref="J86:J149" si="8">IF(AND(K86="",L86=""),"",IF(OR(K86="c",L86="c"),"c",SUM(K86,L86)))</f>
        <v>7</v>
      </c>
      <c r="K86" s="417">
        <f>'[1]Table 1'!$C67</f>
        <v>7</v>
      </c>
      <c r="L86" s="418">
        <f>'[1]Table 1'!$D67</f>
        <v>0</v>
      </c>
      <c r="M86" s="155" t="str">
        <f t="shared" ref="M86:M149" si="9">IF(AND(SUM(COUNTIF(K86:L86,"c"),(COUNTIF(J86,"c")))=1,AND(K86&lt;&gt;"",L86&lt;&gt;"",J86&lt;&gt;"")),"Residual Disclosure",IF(AND(SUM(COUNTIF(I86:J86,"c"),(COUNTIF(H86,"c")))=1,AND(I86&lt;&gt;"",J86&lt;&gt;"",H86&lt;&gt;"")),"Residual Disclosure",""))</f>
        <v/>
      </c>
      <c r="N86" s="621" t="str">
        <f t="shared" si="6"/>
        <v/>
      </c>
      <c r="O86" s="621" t="str">
        <f t="shared" si="7"/>
        <v/>
      </c>
      <c r="P86" s="300"/>
    </row>
    <row r="87" spans="1:16" s="289" customFormat="1" x14ac:dyDescent="0.2">
      <c r="A87" s="1"/>
      <c r="B87" s="211" t="s">
        <v>685</v>
      </c>
      <c r="C87" s="212"/>
      <c r="D87" s="209" t="s">
        <v>533</v>
      </c>
      <c r="E87" s="16">
        <v>67</v>
      </c>
      <c r="F87" s="14" t="s">
        <v>136</v>
      </c>
      <c r="G87" s="14" t="s">
        <v>137</v>
      </c>
      <c r="H87" s="419">
        <f t="shared" si="5"/>
        <v>0</v>
      </c>
      <c r="I87" s="418">
        <f>'[1]Table 1'!$B68</f>
        <v>0</v>
      </c>
      <c r="J87" s="419">
        <f t="shared" si="8"/>
        <v>0</v>
      </c>
      <c r="K87" s="417">
        <f>'[1]Table 1'!$C68</f>
        <v>0</v>
      </c>
      <c r="L87" s="418">
        <f>'[1]Table 1'!$D68</f>
        <v>0</v>
      </c>
      <c r="M87" s="155" t="str">
        <f t="shared" si="9"/>
        <v/>
      </c>
      <c r="N87" s="621" t="str">
        <f t="shared" si="6"/>
        <v/>
      </c>
      <c r="O87" s="621" t="str">
        <f t="shared" si="7"/>
        <v/>
      </c>
      <c r="P87" s="300"/>
    </row>
    <row r="88" spans="1:16" s="289" customFormat="1" x14ac:dyDescent="0.2">
      <c r="A88" s="1"/>
      <c r="B88" s="211" t="s">
        <v>686</v>
      </c>
      <c r="C88" s="212"/>
      <c r="D88" s="209" t="s">
        <v>533</v>
      </c>
      <c r="E88" s="13">
        <v>68</v>
      </c>
      <c r="F88" s="14" t="s">
        <v>138</v>
      </c>
      <c r="G88" s="14" t="s">
        <v>139</v>
      </c>
      <c r="H88" s="419">
        <f t="shared" si="5"/>
        <v>0</v>
      </c>
      <c r="I88" s="418">
        <f>'[1]Table 1'!$B69</f>
        <v>0</v>
      </c>
      <c r="J88" s="419">
        <f t="shared" si="8"/>
        <v>0</v>
      </c>
      <c r="K88" s="417">
        <f>'[1]Table 1'!$C69</f>
        <v>0</v>
      </c>
      <c r="L88" s="418">
        <f>'[1]Table 1'!$D69</f>
        <v>0</v>
      </c>
      <c r="M88" s="155" t="str">
        <f t="shared" si="9"/>
        <v/>
      </c>
      <c r="N88" s="621" t="str">
        <f t="shared" si="6"/>
        <v/>
      </c>
      <c r="O88" s="621" t="str">
        <f t="shared" si="7"/>
        <v/>
      </c>
      <c r="P88" s="300"/>
    </row>
    <row r="89" spans="1:16" s="289" customFormat="1" x14ac:dyDescent="0.2">
      <c r="A89" s="1"/>
      <c r="B89" s="211" t="s">
        <v>687</v>
      </c>
      <c r="C89" s="212"/>
      <c r="D89" s="209" t="s">
        <v>533</v>
      </c>
      <c r="E89" s="16">
        <v>69</v>
      </c>
      <c r="F89" s="14" t="s">
        <v>140</v>
      </c>
      <c r="G89" s="14" t="s">
        <v>141</v>
      </c>
      <c r="H89" s="419">
        <f t="shared" si="5"/>
        <v>585.08446399999991</v>
      </c>
      <c r="I89" s="418">
        <f>'[1]Table 1'!$B70</f>
        <v>523.42855699999996</v>
      </c>
      <c r="J89" s="419">
        <f t="shared" si="8"/>
        <v>61.655906999999999</v>
      </c>
      <c r="K89" s="417">
        <f>'[1]Table 1'!$C70</f>
        <v>61.655906999999999</v>
      </c>
      <c r="L89" s="418">
        <f>'[1]Table 1'!$D70</f>
        <v>0</v>
      </c>
      <c r="M89" s="155" t="str">
        <f t="shared" si="9"/>
        <v/>
      </c>
      <c r="N89" s="621" t="str">
        <f t="shared" si="6"/>
        <v/>
      </c>
      <c r="O89" s="621" t="str">
        <f t="shared" si="7"/>
        <v/>
      </c>
      <c r="P89" s="300"/>
    </row>
    <row r="90" spans="1:16" s="289" customFormat="1" x14ac:dyDescent="0.2">
      <c r="A90" s="1"/>
      <c r="B90" s="211" t="s">
        <v>824</v>
      </c>
      <c r="C90" s="212"/>
      <c r="D90" s="209" t="s">
        <v>533</v>
      </c>
      <c r="E90" s="16">
        <v>70</v>
      </c>
      <c r="F90" s="14" t="s">
        <v>403</v>
      </c>
      <c r="G90" s="14" t="s">
        <v>989</v>
      </c>
      <c r="H90" s="419">
        <f>IF(AND(I90="",J90=""),"",IF(OR(I90="c",J90="c"),"c",SUM(I90,J90)))</f>
        <v>39.598618999999999</v>
      </c>
      <c r="I90" s="418">
        <f>'[1]Table 1'!$B71</f>
        <v>36.230364999999999</v>
      </c>
      <c r="J90" s="419">
        <f>IF(AND(K90="",L90=""),"",IF(OR(K90="c",L90="c"),"c",SUM(K90,L90)))</f>
        <v>3.3682539999999999</v>
      </c>
      <c r="K90" s="417">
        <f>'[1]Table 1'!$C71</f>
        <v>3.3682539999999999</v>
      </c>
      <c r="L90" s="418">
        <f>'[1]Table 1'!$D71</f>
        <v>0</v>
      </c>
      <c r="M90" s="155" t="str">
        <f>IF(AND(SUM(COUNTIF(K90:L90,"c"),(COUNTIF(J90,"c")))=1,AND(K90&lt;&gt;"",L90&lt;&gt;"",J90&lt;&gt;"")),"Residual Disclosure",IF(AND(SUM(COUNTIF(I90:J90,"c"),(COUNTIF(H90,"c")))=1,AND(I90&lt;&gt;"",J90&lt;&gt;"",H90&lt;&gt;"")),"Residual Disclosure",""))</f>
        <v/>
      </c>
      <c r="N90" s="621" t="str">
        <f>IF(M90&lt;&gt;"","",IF(OR(AND(H90="c",OR(J90="c",I90="c")),AND(H90&lt;&gt;"",I90="c",J90="c"),AND(H90&lt;&gt;"",J90="",I90="")),"",IF(OR(I90="c",J90="c"),"c",IF(ABS(SUM(I90,J90)-SUM(H90))&gt;0.9,SUM(I90,J90)-SUM(H90),""))))</f>
        <v/>
      </c>
      <c r="O90" s="621" t="str">
        <f>IF(M90&lt;&gt;"","",IF(OR(AND(J90="c",OR(L90="c",K90="c")),AND(J90&lt;&gt;"",K90="c",L90="c"),AND(J90&lt;&gt;"",L90="",K90="")),"",IF(COUNTIF(K90:L90,"c")&gt;1,"",IF(ABS(SUM(K90,L90)-SUM(J90))&gt;0.9,SUM(K90,L90)-SUM(J90),""))))</f>
        <v/>
      </c>
      <c r="P90" s="300"/>
    </row>
    <row r="91" spans="1:16" s="289" customFormat="1" x14ac:dyDescent="0.2">
      <c r="A91" s="1"/>
      <c r="B91" s="211" t="s">
        <v>688</v>
      </c>
      <c r="C91" s="212"/>
      <c r="D91" s="209" t="s">
        <v>533</v>
      </c>
      <c r="E91" s="13">
        <v>71</v>
      </c>
      <c r="F91" s="14" t="s">
        <v>142</v>
      </c>
      <c r="G91" s="14" t="s">
        <v>143</v>
      </c>
      <c r="H91" s="419">
        <f t="shared" si="5"/>
        <v>0</v>
      </c>
      <c r="I91" s="418">
        <f>'[1]Table 1'!$B72</f>
        <v>0</v>
      </c>
      <c r="J91" s="419">
        <f t="shared" si="8"/>
        <v>0</v>
      </c>
      <c r="K91" s="417">
        <f>'[1]Table 1'!$C72</f>
        <v>0</v>
      </c>
      <c r="L91" s="418">
        <f>'[1]Table 1'!$D72</f>
        <v>0</v>
      </c>
      <c r="M91" s="155" t="str">
        <f t="shared" si="9"/>
        <v/>
      </c>
      <c r="N91" s="621" t="str">
        <f t="shared" si="6"/>
        <v/>
      </c>
      <c r="O91" s="621" t="str">
        <f t="shared" si="7"/>
        <v/>
      </c>
      <c r="P91" s="300"/>
    </row>
    <row r="92" spans="1:16" s="289" customFormat="1" x14ac:dyDescent="0.2">
      <c r="A92" s="1"/>
      <c r="B92" s="211" t="s">
        <v>689</v>
      </c>
      <c r="C92" s="212"/>
      <c r="D92" s="209" t="s">
        <v>533</v>
      </c>
      <c r="E92" s="13">
        <v>72</v>
      </c>
      <c r="F92" s="14" t="s">
        <v>144</v>
      </c>
      <c r="G92" s="14" t="s">
        <v>145</v>
      </c>
      <c r="H92" s="419">
        <f t="shared" si="5"/>
        <v>0</v>
      </c>
      <c r="I92" s="418">
        <f>'[1]Table 1'!$B73</f>
        <v>0</v>
      </c>
      <c r="J92" s="419">
        <f t="shared" si="8"/>
        <v>0</v>
      </c>
      <c r="K92" s="417">
        <f>'[1]Table 1'!$C73</f>
        <v>0</v>
      </c>
      <c r="L92" s="418">
        <f>'[1]Table 1'!$D73</f>
        <v>0</v>
      </c>
      <c r="M92" s="155" t="str">
        <f t="shared" si="9"/>
        <v/>
      </c>
      <c r="N92" s="621" t="str">
        <f t="shared" si="6"/>
        <v/>
      </c>
      <c r="O92" s="621" t="str">
        <f t="shared" si="7"/>
        <v/>
      </c>
      <c r="P92" s="300"/>
    </row>
    <row r="93" spans="1:16" s="289" customFormat="1" x14ac:dyDescent="0.2">
      <c r="A93" s="1"/>
      <c r="B93" s="211" t="s">
        <v>690</v>
      </c>
      <c r="C93" s="212"/>
      <c r="D93" s="209" t="s">
        <v>533</v>
      </c>
      <c r="E93" s="13">
        <v>73</v>
      </c>
      <c r="F93" s="14" t="s">
        <v>146</v>
      </c>
      <c r="G93" s="14" t="s">
        <v>147</v>
      </c>
      <c r="H93" s="419">
        <f t="shared" si="5"/>
        <v>0.14513400000000001</v>
      </c>
      <c r="I93" s="418">
        <f>'[1]Table 1'!$B74</f>
        <v>0.14513400000000001</v>
      </c>
      <c r="J93" s="419">
        <f t="shared" si="8"/>
        <v>0</v>
      </c>
      <c r="K93" s="417">
        <f>'[1]Table 1'!$C74</f>
        <v>0</v>
      </c>
      <c r="L93" s="418">
        <f>'[1]Table 1'!$D74</f>
        <v>0</v>
      </c>
      <c r="M93" s="155" t="str">
        <f t="shared" si="9"/>
        <v/>
      </c>
      <c r="N93" s="621" t="str">
        <f t="shared" si="6"/>
        <v/>
      </c>
      <c r="O93" s="621" t="str">
        <f t="shared" si="7"/>
        <v/>
      </c>
      <c r="P93" s="300"/>
    </row>
    <row r="94" spans="1:16" s="289" customFormat="1" x14ac:dyDescent="0.2">
      <c r="A94" s="1"/>
      <c r="B94" s="211" t="s">
        <v>691</v>
      </c>
      <c r="C94" s="212"/>
      <c r="D94" s="209" t="s">
        <v>533</v>
      </c>
      <c r="E94" s="13">
        <v>74</v>
      </c>
      <c r="F94" s="14" t="s">
        <v>148</v>
      </c>
      <c r="G94" s="14" t="s">
        <v>149</v>
      </c>
      <c r="H94" s="419">
        <f t="shared" si="5"/>
        <v>0</v>
      </c>
      <c r="I94" s="418">
        <f>'[1]Table 1'!$B75</f>
        <v>0</v>
      </c>
      <c r="J94" s="419">
        <f t="shared" si="8"/>
        <v>0</v>
      </c>
      <c r="K94" s="417">
        <f>'[1]Table 1'!$C75</f>
        <v>0</v>
      </c>
      <c r="L94" s="418">
        <f>'[1]Table 1'!$D75</f>
        <v>0</v>
      </c>
      <c r="M94" s="155" t="str">
        <f t="shared" si="9"/>
        <v/>
      </c>
      <c r="N94" s="621" t="str">
        <f t="shared" si="6"/>
        <v/>
      </c>
      <c r="O94" s="621" t="str">
        <f t="shared" si="7"/>
        <v/>
      </c>
      <c r="P94" s="300"/>
    </row>
    <row r="95" spans="1:16" s="289" customFormat="1" x14ac:dyDescent="0.2">
      <c r="A95" s="1"/>
      <c r="B95" s="211" t="s">
        <v>692</v>
      </c>
      <c r="C95" s="212"/>
      <c r="D95" s="209" t="s">
        <v>533</v>
      </c>
      <c r="E95" s="13">
        <v>75</v>
      </c>
      <c r="F95" s="14" t="s">
        <v>150</v>
      </c>
      <c r="G95" s="14" t="s">
        <v>151</v>
      </c>
      <c r="H95" s="419">
        <f t="shared" si="5"/>
        <v>2184.4527022800003</v>
      </c>
      <c r="I95" s="418">
        <f>'[1]Table 1'!$B76</f>
        <v>379.65138048</v>
      </c>
      <c r="J95" s="419">
        <f t="shared" si="8"/>
        <v>1804.8013218000001</v>
      </c>
      <c r="K95" s="417">
        <f>'[1]Table 1'!$C76</f>
        <v>1804.8013218000001</v>
      </c>
      <c r="L95" s="418">
        <f>'[1]Table 1'!$D76</f>
        <v>0</v>
      </c>
      <c r="M95" s="155" t="str">
        <f t="shared" si="9"/>
        <v/>
      </c>
      <c r="N95" s="621" t="str">
        <f t="shared" si="6"/>
        <v/>
      </c>
      <c r="O95" s="621" t="str">
        <f t="shared" si="7"/>
        <v/>
      </c>
      <c r="P95" s="300"/>
    </row>
    <row r="96" spans="1:16" s="289" customFormat="1" x14ac:dyDescent="0.2">
      <c r="A96" s="1"/>
      <c r="B96" s="211" t="s">
        <v>693</v>
      </c>
      <c r="C96" s="212"/>
      <c r="D96" s="209" t="s">
        <v>533</v>
      </c>
      <c r="E96" s="13">
        <v>76</v>
      </c>
      <c r="F96" s="14" t="s">
        <v>152</v>
      </c>
      <c r="G96" s="14" t="s">
        <v>153</v>
      </c>
      <c r="H96" s="419">
        <f t="shared" si="5"/>
        <v>72513.932928830007</v>
      </c>
      <c r="I96" s="418">
        <f>'[1]Table 1'!$B77</f>
        <v>6530.2829368599996</v>
      </c>
      <c r="J96" s="419">
        <f t="shared" si="8"/>
        <v>65983.64999197</v>
      </c>
      <c r="K96" s="417">
        <f>'[1]Table 1'!$C77</f>
        <v>37451.19535473</v>
      </c>
      <c r="L96" s="418">
        <f>'[1]Table 1'!$D77</f>
        <v>28532.45463724</v>
      </c>
      <c r="M96" s="155" t="str">
        <f t="shared" si="9"/>
        <v/>
      </c>
      <c r="N96" s="621" t="str">
        <f t="shared" si="6"/>
        <v/>
      </c>
      <c r="O96" s="621" t="str">
        <f t="shared" si="7"/>
        <v/>
      </c>
      <c r="P96" s="300"/>
    </row>
    <row r="97" spans="1:16" s="289" customFormat="1" x14ac:dyDescent="0.2">
      <c r="A97" s="1"/>
      <c r="B97" s="211" t="s">
        <v>694</v>
      </c>
      <c r="C97" s="212"/>
      <c r="D97" s="209" t="s">
        <v>533</v>
      </c>
      <c r="E97" s="13">
        <v>77</v>
      </c>
      <c r="F97" s="14" t="s">
        <v>154</v>
      </c>
      <c r="G97" s="14" t="s">
        <v>155</v>
      </c>
      <c r="H97" s="419">
        <f t="shared" si="5"/>
        <v>0</v>
      </c>
      <c r="I97" s="418">
        <f>'[1]Table 1'!$B78</f>
        <v>0</v>
      </c>
      <c r="J97" s="419">
        <f t="shared" si="8"/>
        <v>0</v>
      </c>
      <c r="K97" s="417">
        <f>'[1]Table 1'!$C78</f>
        <v>0</v>
      </c>
      <c r="L97" s="418">
        <f>'[1]Table 1'!$D78</f>
        <v>0</v>
      </c>
      <c r="M97" s="155" t="str">
        <f t="shared" si="9"/>
        <v/>
      </c>
      <c r="N97" s="621" t="str">
        <f t="shared" si="6"/>
        <v/>
      </c>
      <c r="O97" s="621" t="str">
        <f t="shared" si="7"/>
        <v/>
      </c>
      <c r="P97" s="300"/>
    </row>
    <row r="98" spans="1:16" s="289" customFormat="1" x14ac:dyDescent="0.2">
      <c r="A98" s="1"/>
      <c r="B98" s="211" t="s">
        <v>695</v>
      </c>
      <c r="C98" s="212"/>
      <c r="D98" s="209" t="s">
        <v>533</v>
      </c>
      <c r="E98" s="13">
        <v>78</v>
      </c>
      <c r="F98" s="14" t="s">
        <v>156</v>
      </c>
      <c r="G98" s="14" t="s">
        <v>157</v>
      </c>
      <c r="H98" s="419">
        <f t="shared" si="5"/>
        <v>0</v>
      </c>
      <c r="I98" s="418">
        <f>'[1]Table 1'!$B79</f>
        <v>0</v>
      </c>
      <c r="J98" s="419">
        <f t="shared" si="8"/>
        <v>0</v>
      </c>
      <c r="K98" s="417">
        <f>'[1]Table 1'!$C79</f>
        <v>0</v>
      </c>
      <c r="L98" s="418">
        <f>'[1]Table 1'!$D79</f>
        <v>0</v>
      </c>
      <c r="M98" s="155" t="str">
        <f t="shared" si="9"/>
        <v/>
      </c>
      <c r="N98" s="621" t="str">
        <f t="shared" si="6"/>
        <v/>
      </c>
      <c r="O98" s="621" t="str">
        <f t="shared" si="7"/>
        <v/>
      </c>
      <c r="P98" s="300"/>
    </row>
    <row r="99" spans="1:16" s="289" customFormat="1" x14ac:dyDescent="0.2">
      <c r="A99" s="1"/>
      <c r="B99" s="211" t="s">
        <v>696</v>
      </c>
      <c r="C99" s="212"/>
      <c r="D99" s="209" t="s">
        <v>533</v>
      </c>
      <c r="E99" s="13">
        <v>79</v>
      </c>
      <c r="F99" s="14" t="s">
        <v>158</v>
      </c>
      <c r="G99" s="14" t="s">
        <v>159</v>
      </c>
      <c r="H99" s="419">
        <f t="shared" si="5"/>
        <v>0</v>
      </c>
      <c r="I99" s="418">
        <f>'[1]Table 1'!$B80</f>
        <v>0</v>
      </c>
      <c r="J99" s="419">
        <f t="shared" si="8"/>
        <v>0</v>
      </c>
      <c r="K99" s="417">
        <f>'[1]Table 1'!$C80</f>
        <v>0</v>
      </c>
      <c r="L99" s="418">
        <f>'[1]Table 1'!$D80</f>
        <v>0</v>
      </c>
      <c r="M99" s="155" t="str">
        <f t="shared" si="9"/>
        <v/>
      </c>
      <c r="N99" s="621" t="str">
        <f t="shared" si="6"/>
        <v/>
      </c>
      <c r="O99" s="621" t="str">
        <f t="shared" si="7"/>
        <v/>
      </c>
      <c r="P99" s="300"/>
    </row>
    <row r="100" spans="1:16" s="289" customFormat="1" x14ac:dyDescent="0.2">
      <c r="A100" s="1"/>
      <c r="B100" s="211" t="s">
        <v>697</v>
      </c>
      <c r="C100" s="212"/>
      <c r="D100" s="209" t="s">
        <v>533</v>
      </c>
      <c r="E100" s="13">
        <v>80</v>
      </c>
      <c r="F100" s="14" t="s">
        <v>160</v>
      </c>
      <c r="G100" s="14" t="s">
        <v>161</v>
      </c>
      <c r="H100" s="419">
        <f t="shared" si="5"/>
        <v>0</v>
      </c>
      <c r="I100" s="418">
        <f>'[1]Table 1'!$B81</f>
        <v>0</v>
      </c>
      <c r="J100" s="419">
        <f t="shared" si="8"/>
        <v>0</v>
      </c>
      <c r="K100" s="417">
        <f>'[1]Table 1'!$C81</f>
        <v>0</v>
      </c>
      <c r="L100" s="418">
        <f>'[1]Table 1'!$D81</f>
        <v>0</v>
      </c>
      <c r="M100" s="155" t="str">
        <f t="shared" si="9"/>
        <v/>
      </c>
      <c r="N100" s="621" t="str">
        <f t="shared" si="6"/>
        <v/>
      </c>
      <c r="O100" s="621" t="str">
        <f t="shared" si="7"/>
        <v/>
      </c>
      <c r="P100" s="300"/>
    </row>
    <row r="101" spans="1:16" s="289" customFormat="1" x14ac:dyDescent="0.2">
      <c r="A101" s="1"/>
      <c r="B101" s="211" t="s">
        <v>698</v>
      </c>
      <c r="C101" s="212"/>
      <c r="D101" s="209" t="s">
        <v>533</v>
      </c>
      <c r="E101" s="13">
        <v>81</v>
      </c>
      <c r="F101" s="14" t="s">
        <v>162</v>
      </c>
      <c r="G101" s="14" t="s">
        <v>163</v>
      </c>
      <c r="H101" s="419">
        <f t="shared" si="5"/>
        <v>0</v>
      </c>
      <c r="I101" s="418">
        <f>'[1]Table 1'!$B82</f>
        <v>0</v>
      </c>
      <c r="J101" s="419">
        <f t="shared" si="8"/>
        <v>0</v>
      </c>
      <c r="K101" s="417">
        <f>'[1]Table 1'!$C82</f>
        <v>0</v>
      </c>
      <c r="L101" s="418">
        <f>'[1]Table 1'!$D82</f>
        <v>0</v>
      </c>
      <c r="M101" s="155" t="str">
        <f t="shared" si="9"/>
        <v/>
      </c>
      <c r="N101" s="621" t="str">
        <f t="shared" si="6"/>
        <v/>
      </c>
      <c r="O101" s="621" t="str">
        <f t="shared" si="7"/>
        <v/>
      </c>
      <c r="P101" s="300"/>
    </row>
    <row r="102" spans="1:16" s="289" customFormat="1" x14ac:dyDescent="0.2">
      <c r="A102" s="1"/>
      <c r="B102" s="211" t="s">
        <v>699</v>
      </c>
      <c r="C102" s="212"/>
      <c r="D102" s="209" t="s">
        <v>533</v>
      </c>
      <c r="E102" s="13">
        <v>82</v>
      </c>
      <c r="F102" s="14" t="s">
        <v>164</v>
      </c>
      <c r="G102" s="14" t="s">
        <v>165</v>
      </c>
      <c r="H102" s="419">
        <f t="shared" si="5"/>
        <v>31.252437</v>
      </c>
      <c r="I102" s="418">
        <f>'[1]Table 1'!$B83</f>
        <v>12.727539999999999</v>
      </c>
      <c r="J102" s="419">
        <f t="shared" si="8"/>
        <v>18.524896999999999</v>
      </c>
      <c r="K102" s="417">
        <f>'[1]Table 1'!$C83</f>
        <v>0</v>
      </c>
      <c r="L102" s="418">
        <f>'[1]Table 1'!$D83</f>
        <v>18.524896999999999</v>
      </c>
      <c r="M102" s="155" t="str">
        <f t="shared" si="9"/>
        <v/>
      </c>
      <c r="N102" s="621" t="str">
        <f t="shared" si="6"/>
        <v/>
      </c>
      <c r="O102" s="621" t="str">
        <f t="shared" si="7"/>
        <v/>
      </c>
      <c r="P102" s="300"/>
    </row>
    <row r="103" spans="1:16" s="289" customFormat="1" x14ac:dyDescent="0.2">
      <c r="A103" s="1"/>
      <c r="B103" s="211" t="s">
        <v>700</v>
      </c>
      <c r="C103" s="212"/>
      <c r="D103" s="209" t="s">
        <v>533</v>
      </c>
      <c r="E103" s="13">
        <v>83</v>
      </c>
      <c r="F103" s="14" t="s">
        <v>166</v>
      </c>
      <c r="G103" s="14" t="s">
        <v>167</v>
      </c>
      <c r="H103" s="419">
        <f t="shared" si="5"/>
        <v>47863.426443329998</v>
      </c>
      <c r="I103" s="418">
        <f>'[1]Table 1'!$B84</f>
        <v>6333.7368741700002</v>
      </c>
      <c r="J103" s="419">
        <f t="shared" si="8"/>
        <v>41529.68956916</v>
      </c>
      <c r="K103" s="417">
        <f>'[1]Table 1'!$C84</f>
        <v>14564.46019772</v>
      </c>
      <c r="L103" s="418">
        <f>'[1]Table 1'!$D84</f>
        <v>26965.22937144</v>
      </c>
      <c r="M103" s="155" t="str">
        <f t="shared" si="9"/>
        <v/>
      </c>
      <c r="N103" s="621" t="str">
        <f t="shared" si="6"/>
        <v/>
      </c>
      <c r="O103" s="621" t="str">
        <f t="shared" si="7"/>
        <v/>
      </c>
      <c r="P103" s="300"/>
    </row>
    <row r="104" spans="1:16" s="289" customFormat="1" x14ac:dyDescent="0.2">
      <c r="A104" s="1"/>
      <c r="B104" s="211" t="s">
        <v>701</v>
      </c>
      <c r="C104" s="212"/>
      <c r="D104" s="209" t="s">
        <v>533</v>
      </c>
      <c r="E104" s="13">
        <v>84</v>
      </c>
      <c r="F104" s="14" t="s">
        <v>168</v>
      </c>
      <c r="G104" s="14" t="s">
        <v>169</v>
      </c>
      <c r="H104" s="419">
        <f t="shared" si="5"/>
        <v>377.46321699999999</v>
      </c>
      <c r="I104" s="418">
        <f>'[1]Table 1'!$B85</f>
        <v>68.540042999999997</v>
      </c>
      <c r="J104" s="419">
        <f t="shared" si="8"/>
        <v>308.92317400000002</v>
      </c>
      <c r="K104" s="417">
        <f>'[1]Table 1'!$C85</f>
        <v>240.79337100000001</v>
      </c>
      <c r="L104" s="418">
        <f>'[1]Table 1'!$D85</f>
        <v>68.129802999999995</v>
      </c>
      <c r="M104" s="155" t="str">
        <f t="shared" si="9"/>
        <v/>
      </c>
      <c r="N104" s="621" t="str">
        <f t="shared" si="6"/>
        <v/>
      </c>
      <c r="O104" s="621" t="str">
        <f t="shared" si="7"/>
        <v/>
      </c>
      <c r="P104" s="300"/>
    </row>
    <row r="105" spans="1:16" s="289" customFormat="1" x14ac:dyDescent="0.2">
      <c r="A105" s="1"/>
      <c r="B105" s="211" t="s">
        <v>702</v>
      </c>
      <c r="C105" s="212"/>
      <c r="D105" s="209" t="s">
        <v>533</v>
      </c>
      <c r="E105" s="13">
        <v>85</v>
      </c>
      <c r="F105" s="14" t="s">
        <v>170</v>
      </c>
      <c r="G105" s="14" t="s">
        <v>171</v>
      </c>
      <c r="H105" s="419">
        <f t="shared" si="5"/>
        <v>23.974087000000001</v>
      </c>
      <c r="I105" s="418">
        <f>'[1]Table 1'!$B86</f>
        <v>23.974087000000001</v>
      </c>
      <c r="J105" s="419">
        <f t="shared" si="8"/>
        <v>0</v>
      </c>
      <c r="K105" s="417">
        <f>'[1]Table 1'!$C86</f>
        <v>0</v>
      </c>
      <c r="L105" s="418">
        <f>'[1]Table 1'!$D86</f>
        <v>0</v>
      </c>
      <c r="M105" s="155" t="str">
        <f t="shared" si="9"/>
        <v/>
      </c>
      <c r="N105" s="621" t="str">
        <f t="shared" si="6"/>
        <v/>
      </c>
      <c r="O105" s="621" t="str">
        <f t="shared" si="7"/>
        <v/>
      </c>
      <c r="P105" s="300"/>
    </row>
    <row r="106" spans="1:16" s="289" customFormat="1" x14ac:dyDescent="0.2">
      <c r="A106" s="1"/>
      <c r="B106" s="211" t="s">
        <v>703</v>
      </c>
      <c r="C106" s="212"/>
      <c r="D106" s="209" t="s">
        <v>533</v>
      </c>
      <c r="E106" s="13">
        <v>86</v>
      </c>
      <c r="F106" s="14" t="s">
        <v>172</v>
      </c>
      <c r="G106" s="14" t="s">
        <v>173</v>
      </c>
      <c r="H106" s="419">
        <f t="shared" si="5"/>
        <v>1094.43825214</v>
      </c>
      <c r="I106" s="418">
        <f>'[1]Table 1'!$B87</f>
        <v>978.42529814</v>
      </c>
      <c r="J106" s="419">
        <f t="shared" si="8"/>
        <v>116.01295400000001</v>
      </c>
      <c r="K106" s="417">
        <f>'[1]Table 1'!$C87</f>
        <v>116.01295400000001</v>
      </c>
      <c r="L106" s="418">
        <f>'[1]Table 1'!$D87</f>
        <v>0</v>
      </c>
      <c r="M106" s="155" t="str">
        <f t="shared" si="9"/>
        <v/>
      </c>
      <c r="N106" s="621" t="str">
        <f t="shared" si="6"/>
        <v/>
      </c>
      <c r="O106" s="621" t="str">
        <f t="shared" si="7"/>
        <v/>
      </c>
      <c r="P106" s="300"/>
    </row>
    <row r="107" spans="1:16" s="289" customFormat="1" x14ac:dyDescent="0.2">
      <c r="A107" s="1"/>
      <c r="B107" s="211" t="s">
        <v>704</v>
      </c>
      <c r="C107" s="212"/>
      <c r="D107" s="209" t="s">
        <v>533</v>
      </c>
      <c r="E107" s="13">
        <v>87</v>
      </c>
      <c r="F107" s="14" t="s">
        <v>174</v>
      </c>
      <c r="G107" s="14" t="s">
        <v>175</v>
      </c>
      <c r="H107" s="419">
        <f t="shared" si="5"/>
        <v>0</v>
      </c>
      <c r="I107" s="418">
        <f>'[1]Table 1'!$B88</f>
        <v>0</v>
      </c>
      <c r="J107" s="419">
        <f t="shared" si="8"/>
        <v>0</v>
      </c>
      <c r="K107" s="417">
        <f>'[1]Table 1'!$C88</f>
        <v>0</v>
      </c>
      <c r="L107" s="418">
        <f>'[1]Table 1'!$D88</f>
        <v>0</v>
      </c>
      <c r="M107" s="155" t="str">
        <f t="shared" si="9"/>
        <v/>
      </c>
      <c r="N107" s="621" t="str">
        <f t="shared" si="6"/>
        <v/>
      </c>
      <c r="O107" s="621" t="str">
        <f t="shared" si="7"/>
        <v/>
      </c>
      <c r="P107" s="300"/>
    </row>
    <row r="108" spans="1:16" s="289" customFormat="1" x14ac:dyDescent="0.2">
      <c r="A108" s="1"/>
      <c r="B108" s="211" t="s">
        <v>705</v>
      </c>
      <c r="C108" s="212"/>
      <c r="D108" s="209" t="s">
        <v>533</v>
      </c>
      <c r="E108" s="13">
        <v>88</v>
      </c>
      <c r="F108" s="14" t="s">
        <v>176</v>
      </c>
      <c r="G108" s="14" t="s">
        <v>177</v>
      </c>
      <c r="H108" s="419">
        <f t="shared" si="5"/>
        <v>0</v>
      </c>
      <c r="I108" s="418">
        <f>'[1]Table 1'!$B89</f>
        <v>0</v>
      </c>
      <c r="J108" s="419">
        <f t="shared" si="8"/>
        <v>0</v>
      </c>
      <c r="K108" s="417">
        <f>'[1]Table 1'!$C89</f>
        <v>0</v>
      </c>
      <c r="L108" s="418">
        <f>'[1]Table 1'!$D89</f>
        <v>0</v>
      </c>
      <c r="M108" s="155" t="str">
        <f t="shared" si="9"/>
        <v/>
      </c>
      <c r="N108" s="621" t="str">
        <f t="shared" si="6"/>
        <v/>
      </c>
      <c r="O108" s="621" t="str">
        <f t="shared" si="7"/>
        <v/>
      </c>
      <c r="P108" s="300"/>
    </row>
    <row r="109" spans="1:16" s="289" customFormat="1" x14ac:dyDescent="0.2">
      <c r="A109" s="1"/>
      <c r="B109" s="211" t="s">
        <v>706</v>
      </c>
      <c r="C109" s="212"/>
      <c r="D109" s="209" t="s">
        <v>533</v>
      </c>
      <c r="E109" s="13">
        <v>89</v>
      </c>
      <c r="F109" s="14" t="s">
        <v>178</v>
      </c>
      <c r="G109" s="14" t="s">
        <v>179</v>
      </c>
      <c r="H109" s="419">
        <f t="shared" si="5"/>
        <v>0</v>
      </c>
      <c r="I109" s="418">
        <f>'[1]Table 1'!$B90</f>
        <v>0</v>
      </c>
      <c r="J109" s="419">
        <f t="shared" si="8"/>
        <v>0</v>
      </c>
      <c r="K109" s="417">
        <f>'[1]Table 1'!$C90</f>
        <v>0</v>
      </c>
      <c r="L109" s="418">
        <f>'[1]Table 1'!$D90</f>
        <v>0</v>
      </c>
      <c r="M109" s="155" t="str">
        <f t="shared" si="9"/>
        <v/>
      </c>
      <c r="N109" s="621" t="str">
        <f t="shared" si="6"/>
        <v/>
      </c>
      <c r="O109" s="621" t="str">
        <f t="shared" si="7"/>
        <v/>
      </c>
      <c r="P109" s="300"/>
    </row>
    <row r="110" spans="1:16" s="289" customFormat="1" x14ac:dyDescent="0.2">
      <c r="A110" s="1"/>
      <c r="B110" s="211" t="s">
        <v>707</v>
      </c>
      <c r="C110" s="212"/>
      <c r="D110" s="209" t="s">
        <v>533</v>
      </c>
      <c r="E110" s="13">
        <v>90</v>
      </c>
      <c r="F110" s="14" t="s">
        <v>180</v>
      </c>
      <c r="G110" s="14" t="s">
        <v>181</v>
      </c>
      <c r="H110" s="419">
        <f t="shared" si="5"/>
        <v>0</v>
      </c>
      <c r="I110" s="418">
        <f>'[1]Table 1'!$B91</f>
        <v>0</v>
      </c>
      <c r="J110" s="419">
        <f t="shared" si="8"/>
        <v>0</v>
      </c>
      <c r="K110" s="417">
        <f>'[1]Table 1'!$C91</f>
        <v>0</v>
      </c>
      <c r="L110" s="418">
        <f>'[1]Table 1'!$D91</f>
        <v>0</v>
      </c>
      <c r="M110" s="155" t="str">
        <f t="shared" si="9"/>
        <v/>
      </c>
      <c r="N110" s="621" t="str">
        <f t="shared" si="6"/>
        <v/>
      </c>
      <c r="O110" s="621" t="str">
        <f t="shared" si="7"/>
        <v/>
      </c>
      <c r="P110" s="300"/>
    </row>
    <row r="111" spans="1:16" s="289" customFormat="1" x14ac:dyDescent="0.2">
      <c r="A111" s="1"/>
      <c r="B111" s="211" t="s">
        <v>708</v>
      </c>
      <c r="C111" s="212"/>
      <c r="D111" s="209" t="s">
        <v>533</v>
      </c>
      <c r="E111" s="13">
        <v>91</v>
      </c>
      <c r="F111" s="14" t="s">
        <v>182</v>
      </c>
      <c r="G111" s="14" t="s">
        <v>183</v>
      </c>
      <c r="H111" s="419">
        <f t="shared" si="5"/>
        <v>16.572204899999999</v>
      </c>
      <c r="I111" s="418">
        <f>'[1]Table 1'!$B92</f>
        <v>0</v>
      </c>
      <c r="J111" s="419">
        <f t="shared" si="8"/>
        <v>16.572204899999999</v>
      </c>
      <c r="K111" s="417">
        <f>'[1]Table 1'!$C92</f>
        <v>13.5620069</v>
      </c>
      <c r="L111" s="418">
        <f>'[1]Table 1'!$D92</f>
        <v>3.0101979999999999</v>
      </c>
      <c r="M111" s="155" t="str">
        <f t="shared" si="9"/>
        <v/>
      </c>
      <c r="N111" s="621" t="str">
        <f t="shared" si="6"/>
        <v/>
      </c>
      <c r="O111" s="621" t="str">
        <f t="shared" si="7"/>
        <v/>
      </c>
      <c r="P111" s="300"/>
    </row>
    <row r="112" spans="1:16" s="289" customFormat="1" x14ac:dyDescent="0.2">
      <c r="A112" s="1"/>
      <c r="B112" s="211" t="s">
        <v>709</v>
      </c>
      <c r="C112" s="212"/>
      <c r="D112" s="209" t="s">
        <v>533</v>
      </c>
      <c r="E112" s="13">
        <v>92</v>
      </c>
      <c r="F112" s="14" t="s">
        <v>184</v>
      </c>
      <c r="G112" s="14" t="s">
        <v>185</v>
      </c>
      <c r="H112" s="419">
        <f t="shared" si="5"/>
        <v>999.29670484999997</v>
      </c>
      <c r="I112" s="418">
        <f>'[1]Table 1'!$B93</f>
        <v>951.09607699999992</v>
      </c>
      <c r="J112" s="419">
        <f t="shared" si="8"/>
        <v>48.200627849999996</v>
      </c>
      <c r="K112" s="417">
        <f>'[1]Table 1'!$C93</f>
        <v>42.760830849999998</v>
      </c>
      <c r="L112" s="418">
        <f>'[1]Table 1'!$D93</f>
        <v>5.4397969999999995</v>
      </c>
      <c r="M112" s="155" t="str">
        <f t="shared" si="9"/>
        <v/>
      </c>
      <c r="N112" s="621" t="str">
        <f t="shared" si="6"/>
        <v/>
      </c>
      <c r="O112" s="621" t="str">
        <f t="shared" si="7"/>
        <v/>
      </c>
      <c r="P112" s="300"/>
    </row>
    <row r="113" spans="1:16" s="289" customFormat="1" x14ac:dyDescent="0.2">
      <c r="A113" s="1"/>
      <c r="B113" s="211" t="s">
        <v>710</v>
      </c>
      <c r="C113" s="212"/>
      <c r="D113" s="209" t="s">
        <v>533</v>
      </c>
      <c r="E113" s="13">
        <v>93</v>
      </c>
      <c r="F113" s="14" t="s">
        <v>186</v>
      </c>
      <c r="G113" s="14" t="s">
        <v>187</v>
      </c>
      <c r="H113" s="419">
        <f t="shared" si="5"/>
        <v>0</v>
      </c>
      <c r="I113" s="418">
        <f>'[1]Table 1'!$B94</f>
        <v>0</v>
      </c>
      <c r="J113" s="419">
        <f t="shared" si="8"/>
        <v>0</v>
      </c>
      <c r="K113" s="417">
        <f>'[1]Table 1'!$C94</f>
        <v>0</v>
      </c>
      <c r="L113" s="418">
        <f>'[1]Table 1'!$D94</f>
        <v>0</v>
      </c>
      <c r="M113" s="155" t="str">
        <f t="shared" si="9"/>
        <v/>
      </c>
      <c r="N113" s="621" t="str">
        <f t="shared" si="6"/>
        <v/>
      </c>
      <c r="O113" s="621" t="str">
        <f t="shared" si="7"/>
        <v/>
      </c>
      <c r="P113" s="300"/>
    </row>
    <row r="114" spans="1:16" s="289" customFormat="1" x14ac:dyDescent="0.2">
      <c r="A114" s="1"/>
      <c r="B114" s="211" t="s">
        <v>711</v>
      </c>
      <c r="C114" s="212"/>
      <c r="D114" s="209" t="s">
        <v>533</v>
      </c>
      <c r="E114" s="13">
        <v>94</v>
      </c>
      <c r="F114" s="14" t="s">
        <v>188</v>
      </c>
      <c r="G114" s="14" t="s">
        <v>189</v>
      </c>
      <c r="H114" s="419">
        <f t="shared" si="5"/>
        <v>0</v>
      </c>
      <c r="I114" s="418">
        <f>'[1]Table 1'!$B95</f>
        <v>0</v>
      </c>
      <c r="J114" s="419">
        <f t="shared" si="8"/>
        <v>0</v>
      </c>
      <c r="K114" s="417">
        <f>'[1]Table 1'!$C95</f>
        <v>0</v>
      </c>
      <c r="L114" s="418">
        <f>'[1]Table 1'!$D95</f>
        <v>0</v>
      </c>
      <c r="M114" s="155" t="str">
        <f t="shared" si="9"/>
        <v/>
      </c>
      <c r="N114" s="621" t="str">
        <f t="shared" si="6"/>
        <v/>
      </c>
      <c r="O114" s="621" t="str">
        <f t="shared" si="7"/>
        <v/>
      </c>
      <c r="P114" s="300"/>
    </row>
    <row r="115" spans="1:16" s="289" customFormat="1" x14ac:dyDescent="0.2">
      <c r="A115" s="1"/>
      <c r="B115" s="211" t="s">
        <v>712</v>
      </c>
      <c r="C115" s="212"/>
      <c r="D115" s="209" t="s">
        <v>533</v>
      </c>
      <c r="E115" s="13">
        <v>95</v>
      </c>
      <c r="F115" s="14" t="s">
        <v>190</v>
      </c>
      <c r="G115" s="14" t="s">
        <v>191</v>
      </c>
      <c r="H115" s="419">
        <f t="shared" si="5"/>
        <v>0</v>
      </c>
      <c r="I115" s="418">
        <f>'[1]Table 1'!$B96</f>
        <v>0</v>
      </c>
      <c r="J115" s="419">
        <f t="shared" si="8"/>
        <v>0</v>
      </c>
      <c r="K115" s="417">
        <f>'[1]Table 1'!$C96</f>
        <v>0</v>
      </c>
      <c r="L115" s="418">
        <f>'[1]Table 1'!$D96</f>
        <v>0</v>
      </c>
      <c r="M115" s="155" t="str">
        <f t="shared" si="9"/>
        <v/>
      </c>
      <c r="N115" s="621" t="str">
        <f t="shared" si="6"/>
        <v/>
      </c>
      <c r="O115" s="621" t="str">
        <f t="shared" si="7"/>
        <v/>
      </c>
      <c r="P115" s="300"/>
    </row>
    <row r="116" spans="1:16" s="289" customFormat="1" x14ac:dyDescent="0.2">
      <c r="A116" s="1"/>
      <c r="B116" s="211" t="s">
        <v>713</v>
      </c>
      <c r="C116" s="212"/>
      <c r="D116" s="209" t="s">
        <v>533</v>
      </c>
      <c r="E116" s="13">
        <v>96</v>
      </c>
      <c r="F116" s="14" t="s">
        <v>192</v>
      </c>
      <c r="G116" s="14" t="s">
        <v>193</v>
      </c>
      <c r="H116" s="419">
        <f t="shared" si="5"/>
        <v>0</v>
      </c>
      <c r="I116" s="418">
        <f>'[1]Table 1'!$B97</f>
        <v>0</v>
      </c>
      <c r="J116" s="419">
        <f t="shared" si="8"/>
        <v>0</v>
      </c>
      <c r="K116" s="417">
        <f>'[1]Table 1'!$C97</f>
        <v>0</v>
      </c>
      <c r="L116" s="418">
        <f>'[1]Table 1'!$D97</f>
        <v>0</v>
      </c>
      <c r="M116" s="155" t="str">
        <f t="shared" si="9"/>
        <v/>
      </c>
      <c r="N116" s="621" t="str">
        <f t="shared" si="6"/>
        <v/>
      </c>
      <c r="O116" s="621" t="str">
        <f t="shared" si="7"/>
        <v/>
      </c>
      <c r="P116" s="300"/>
    </row>
    <row r="117" spans="1:16" s="289" customFormat="1" x14ac:dyDescent="0.2">
      <c r="A117" s="1"/>
      <c r="B117" s="211" t="s">
        <v>714</v>
      </c>
      <c r="C117" s="212"/>
      <c r="D117" s="209" t="s">
        <v>533</v>
      </c>
      <c r="E117" s="13">
        <v>97</v>
      </c>
      <c r="F117" s="14" t="s">
        <v>194</v>
      </c>
      <c r="G117" s="14" t="s">
        <v>195</v>
      </c>
      <c r="H117" s="419">
        <f t="shared" si="5"/>
        <v>0</v>
      </c>
      <c r="I117" s="418">
        <f>'[1]Table 1'!$B98</f>
        <v>0</v>
      </c>
      <c r="J117" s="419">
        <f t="shared" si="8"/>
        <v>0</v>
      </c>
      <c r="K117" s="417">
        <f>'[1]Table 1'!$C98</f>
        <v>0</v>
      </c>
      <c r="L117" s="418">
        <f>'[1]Table 1'!$D98</f>
        <v>0</v>
      </c>
      <c r="M117" s="155" t="str">
        <f t="shared" si="9"/>
        <v/>
      </c>
      <c r="N117" s="621" t="str">
        <f t="shared" si="6"/>
        <v/>
      </c>
      <c r="O117" s="621" t="str">
        <f t="shared" si="7"/>
        <v/>
      </c>
      <c r="P117" s="300"/>
    </row>
    <row r="118" spans="1:16" s="289" customFormat="1" x14ac:dyDescent="0.2">
      <c r="A118" s="1"/>
      <c r="B118" s="211" t="s">
        <v>716</v>
      </c>
      <c r="C118" s="212"/>
      <c r="D118" s="209" t="s">
        <v>533</v>
      </c>
      <c r="E118" s="13">
        <v>98</v>
      </c>
      <c r="F118" s="14" t="s">
        <v>197</v>
      </c>
      <c r="G118" s="14" t="s">
        <v>198</v>
      </c>
      <c r="H118" s="419">
        <f t="shared" si="5"/>
        <v>53.196901999999994</v>
      </c>
      <c r="I118" s="418">
        <f>'[1]Table 1'!$B99</f>
        <v>49.399203999999997</v>
      </c>
      <c r="J118" s="419">
        <f t="shared" si="8"/>
        <v>3.797698</v>
      </c>
      <c r="K118" s="417">
        <f>'[1]Table 1'!$C99</f>
        <v>3.797698</v>
      </c>
      <c r="L118" s="418">
        <f>'[1]Table 1'!$D99</f>
        <v>0</v>
      </c>
      <c r="M118" s="155" t="str">
        <f t="shared" si="9"/>
        <v/>
      </c>
      <c r="N118" s="621" t="str">
        <f t="shared" si="6"/>
        <v/>
      </c>
      <c r="O118" s="621" t="str">
        <f t="shared" si="7"/>
        <v/>
      </c>
      <c r="P118" s="300"/>
    </row>
    <row r="119" spans="1:16" s="289" customFormat="1" x14ac:dyDescent="0.2">
      <c r="A119" s="1"/>
      <c r="B119" s="211" t="s">
        <v>717</v>
      </c>
      <c r="C119" s="212"/>
      <c r="D119" s="209" t="s">
        <v>533</v>
      </c>
      <c r="E119" s="13">
        <v>99</v>
      </c>
      <c r="F119" s="14" t="s">
        <v>199</v>
      </c>
      <c r="G119" s="14" t="s">
        <v>200</v>
      </c>
      <c r="H119" s="419">
        <f t="shared" si="5"/>
        <v>10.29299928</v>
      </c>
      <c r="I119" s="418">
        <f>'[1]Table 1'!$B100</f>
        <v>0</v>
      </c>
      <c r="J119" s="419">
        <f t="shared" si="8"/>
        <v>10.29299928</v>
      </c>
      <c r="K119" s="417">
        <f>'[1]Table 1'!$C100</f>
        <v>10.29299928</v>
      </c>
      <c r="L119" s="418">
        <f>'[1]Table 1'!$D100</f>
        <v>0</v>
      </c>
      <c r="M119" s="155" t="str">
        <f t="shared" si="9"/>
        <v/>
      </c>
      <c r="N119" s="621" t="str">
        <f t="shared" si="6"/>
        <v/>
      </c>
      <c r="O119" s="621" t="str">
        <f t="shared" si="7"/>
        <v/>
      </c>
      <c r="P119" s="300"/>
    </row>
    <row r="120" spans="1:16" s="289" customFormat="1" x14ac:dyDescent="0.2">
      <c r="A120" s="1"/>
      <c r="B120" s="211" t="s">
        <v>718</v>
      </c>
      <c r="C120" s="212"/>
      <c r="D120" s="209" t="s">
        <v>533</v>
      </c>
      <c r="E120" s="13">
        <v>100</v>
      </c>
      <c r="F120" s="14" t="s">
        <v>201</v>
      </c>
      <c r="G120" s="14" t="s">
        <v>202</v>
      </c>
      <c r="H120" s="419">
        <f t="shared" si="5"/>
        <v>18823.95341319</v>
      </c>
      <c r="I120" s="418">
        <f>'[1]Table 1'!$B101</f>
        <v>16602.488992589999</v>
      </c>
      <c r="J120" s="419">
        <f t="shared" si="8"/>
        <v>2221.4644205999998</v>
      </c>
      <c r="K120" s="417">
        <f>'[1]Table 1'!$C101</f>
        <v>2152.9026746</v>
      </c>
      <c r="L120" s="418">
        <f>'[1]Table 1'!$D101</f>
        <v>68.561745999999999</v>
      </c>
      <c r="M120" s="155" t="str">
        <f t="shared" si="9"/>
        <v/>
      </c>
      <c r="N120" s="621" t="str">
        <f t="shared" si="6"/>
        <v/>
      </c>
      <c r="O120" s="621" t="str">
        <f t="shared" si="7"/>
        <v/>
      </c>
      <c r="P120" s="300"/>
    </row>
    <row r="121" spans="1:16" s="289" customFormat="1" x14ac:dyDescent="0.2">
      <c r="A121" s="1"/>
      <c r="B121" s="211" t="s">
        <v>719</v>
      </c>
      <c r="C121" s="212"/>
      <c r="D121" s="209" t="s">
        <v>533</v>
      </c>
      <c r="E121" s="13">
        <v>101</v>
      </c>
      <c r="F121" s="14" t="s">
        <v>203</v>
      </c>
      <c r="G121" s="14" t="s">
        <v>204</v>
      </c>
      <c r="H121" s="419">
        <f t="shared" si="5"/>
        <v>3935.2656774799998</v>
      </c>
      <c r="I121" s="418">
        <f>'[1]Table 1'!$B102</f>
        <v>1560.12273938</v>
      </c>
      <c r="J121" s="419">
        <f t="shared" si="8"/>
        <v>2375.1429380999998</v>
      </c>
      <c r="K121" s="417">
        <f>'[1]Table 1'!$C102</f>
        <v>2268.2540251</v>
      </c>
      <c r="L121" s="418">
        <f>'[1]Table 1'!$D102</f>
        <v>106.888913</v>
      </c>
      <c r="M121" s="155" t="str">
        <f t="shared" si="9"/>
        <v/>
      </c>
      <c r="N121" s="621" t="str">
        <f t="shared" si="6"/>
        <v/>
      </c>
      <c r="O121" s="621" t="str">
        <f t="shared" si="7"/>
        <v/>
      </c>
      <c r="P121" s="300"/>
    </row>
    <row r="122" spans="1:16" s="289" customFormat="1" x14ac:dyDescent="0.2">
      <c r="A122" s="1"/>
      <c r="B122" s="211" t="s">
        <v>720</v>
      </c>
      <c r="C122" s="212"/>
      <c r="D122" s="209" t="s">
        <v>533</v>
      </c>
      <c r="E122" s="13">
        <v>102</v>
      </c>
      <c r="F122" s="14" t="s">
        <v>205</v>
      </c>
      <c r="G122" s="14" t="s">
        <v>206</v>
      </c>
      <c r="H122" s="419">
        <f t="shared" si="5"/>
        <v>35.578234999999999</v>
      </c>
      <c r="I122" s="418">
        <f>'[1]Table 1'!$B103</f>
        <v>35.578234999999999</v>
      </c>
      <c r="J122" s="419">
        <f t="shared" si="8"/>
        <v>0</v>
      </c>
      <c r="K122" s="417">
        <f>'[1]Table 1'!$C103</f>
        <v>0</v>
      </c>
      <c r="L122" s="418">
        <f>'[1]Table 1'!$D103</f>
        <v>0</v>
      </c>
      <c r="M122" s="155" t="str">
        <f t="shared" si="9"/>
        <v/>
      </c>
      <c r="N122" s="621" t="str">
        <f t="shared" si="6"/>
        <v/>
      </c>
      <c r="O122" s="621" t="str">
        <f t="shared" si="7"/>
        <v/>
      </c>
      <c r="P122" s="300"/>
    </row>
    <row r="123" spans="1:16" s="289" customFormat="1" x14ac:dyDescent="0.2">
      <c r="A123" s="1"/>
      <c r="B123" s="211" t="s">
        <v>721</v>
      </c>
      <c r="C123" s="212"/>
      <c r="D123" s="209" t="s">
        <v>533</v>
      </c>
      <c r="E123" s="13">
        <v>103</v>
      </c>
      <c r="F123" s="14" t="s">
        <v>207</v>
      </c>
      <c r="G123" s="14" t="s">
        <v>208</v>
      </c>
      <c r="H123" s="419">
        <f t="shared" si="5"/>
        <v>169.791855</v>
      </c>
      <c r="I123" s="418">
        <f>'[1]Table 1'!$B104</f>
        <v>151.51471599999999</v>
      </c>
      <c r="J123" s="419">
        <f t="shared" si="8"/>
        <v>18.277138999999998</v>
      </c>
      <c r="K123" s="417">
        <f>'[1]Table 1'!$C104</f>
        <v>0</v>
      </c>
      <c r="L123" s="418">
        <f>'[1]Table 1'!$D104</f>
        <v>18.277138999999998</v>
      </c>
      <c r="M123" s="155" t="str">
        <f t="shared" si="9"/>
        <v/>
      </c>
      <c r="N123" s="621" t="str">
        <f t="shared" si="6"/>
        <v/>
      </c>
      <c r="O123" s="621" t="str">
        <f t="shared" si="7"/>
        <v/>
      </c>
      <c r="P123" s="300"/>
    </row>
    <row r="124" spans="1:16" s="289" customFormat="1" x14ac:dyDescent="0.2">
      <c r="A124" s="1"/>
      <c r="B124" s="211" t="s">
        <v>722</v>
      </c>
      <c r="C124" s="212"/>
      <c r="D124" s="209" t="s">
        <v>533</v>
      </c>
      <c r="E124" s="13">
        <v>104</v>
      </c>
      <c r="F124" s="14" t="s">
        <v>209</v>
      </c>
      <c r="G124" s="14" t="s">
        <v>210</v>
      </c>
      <c r="H124" s="419">
        <f t="shared" si="5"/>
        <v>70276.137716450001</v>
      </c>
      <c r="I124" s="418">
        <f>'[1]Table 1'!$B105</f>
        <v>57657.965494440003</v>
      </c>
      <c r="J124" s="419">
        <f t="shared" si="8"/>
        <v>12618.17222201</v>
      </c>
      <c r="K124" s="417">
        <f>'[1]Table 1'!$C105</f>
        <v>12090.81245306</v>
      </c>
      <c r="L124" s="418">
        <f>'[1]Table 1'!$D105</f>
        <v>527.35976894999999</v>
      </c>
      <c r="M124" s="155" t="str">
        <f t="shared" si="9"/>
        <v/>
      </c>
      <c r="N124" s="621" t="str">
        <f t="shared" si="6"/>
        <v/>
      </c>
      <c r="O124" s="621" t="str">
        <f t="shared" si="7"/>
        <v/>
      </c>
      <c r="P124" s="300"/>
    </row>
    <row r="125" spans="1:16" s="289" customFormat="1" x14ac:dyDescent="0.2">
      <c r="A125" s="1"/>
      <c r="B125" s="211" t="s">
        <v>723</v>
      </c>
      <c r="C125" s="212"/>
      <c r="D125" s="209" t="s">
        <v>533</v>
      </c>
      <c r="E125" s="13">
        <v>105</v>
      </c>
      <c r="F125" s="14" t="s">
        <v>211</v>
      </c>
      <c r="G125" s="14" t="s">
        <v>212</v>
      </c>
      <c r="H125" s="419">
        <f t="shared" si="5"/>
        <v>18.230960700000001</v>
      </c>
      <c r="I125" s="418">
        <f>'[1]Table 1'!$B106</f>
        <v>13.257996</v>
      </c>
      <c r="J125" s="419">
        <f t="shared" si="8"/>
        <v>4.9729646999999995</v>
      </c>
      <c r="K125" s="417">
        <f>'[1]Table 1'!$C106</f>
        <v>4.9368359999999996</v>
      </c>
      <c r="L125" s="418">
        <f>'[1]Table 1'!$D106</f>
        <v>3.61287E-2</v>
      </c>
      <c r="M125" s="155" t="str">
        <f t="shared" si="9"/>
        <v/>
      </c>
      <c r="N125" s="621" t="str">
        <f t="shared" si="6"/>
        <v/>
      </c>
      <c r="O125" s="621" t="str">
        <f t="shared" si="7"/>
        <v/>
      </c>
      <c r="P125" s="300"/>
    </row>
    <row r="126" spans="1:16" s="289" customFormat="1" x14ac:dyDescent="0.2">
      <c r="A126" s="1"/>
      <c r="B126" s="211" t="s">
        <v>724</v>
      </c>
      <c r="C126" s="212"/>
      <c r="D126" s="209" t="s">
        <v>533</v>
      </c>
      <c r="E126" s="13">
        <v>106</v>
      </c>
      <c r="F126" s="14" t="s">
        <v>213</v>
      </c>
      <c r="G126" s="14" t="s">
        <v>214</v>
      </c>
      <c r="H126" s="419">
        <f t="shared" si="5"/>
        <v>5070.7826694100004</v>
      </c>
      <c r="I126" s="418">
        <f>'[1]Table 1'!$B107</f>
        <v>3837.6108754100001</v>
      </c>
      <c r="J126" s="419">
        <f t="shared" si="8"/>
        <v>1233.1717939999999</v>
      </c>
      <c r="K126" s="417">
        <f>'[1]Table 1'!$C107</f>
        <v>976.71544940000001</v>
      </c>
      <c r="L126" s="418">
        <f>'[1]Table 1'!$D107</f>
        <v>256.45634459999997</v>
      </c>
      <c r="M126" s="155" t="str">
        <f t="shared" si="9"/>
        <v/>
      </c>
      <c r="N126" s="621" t="str">
        <f t="shared" si="6"/>
        <v/>
      </c>
      <c r="O126" s="621" t="str">
        <f t="shared" si="7"/>
        <v/>
      </c>
      <c r="P126" s="300"/>
    </row>
    <row r="127" spans="1:16" s="289" customFormat="1" x14ac:dyDescent="0.2">
      <c r="A127" s="1"/>
      <c r="B127" s="211" t="s">
        <v>725</v>
      </c>
      <c r="C127" s="212"/>
      <c r="D127" s="209" t="s">
        <v>533</v>
      </c>
      <c r="E127" s="13">
        <v>107</v>
      </c>
      <c r="F127" s="14" t="s">
        <v>215</v>
      </c>
      <c r="G127" s="14" t="s">
        <v>216</v>
      </c>
      <c r="H127" s="419">
        <f t="shared" si="5"/>
        <v>29771.125452299999</v>
      </c>
      <c r="I127" s="418">
        <f>'[1]Table 1'!$B108</f>
        <v>1779.1280499900001</v>
      </c>
      <c r="J127" s="419">
        <f t="shared" si="8"/>
        <v>27991.99740231</v>
      </c>
      <c r="K127" s="417">
        <f>'[1]Table 1'!$C108</f>
        <v>12670.032327309998</v>
      </c>
      <c r="L127" s="418">
        <f>'[1]Table 1'!$D108</f>
        <v>15321.965075</v>
      </c>
      <c r="M127" s="155" t="str">
        <f t="shared" si="9"/>
        <v/>
      </c>
      <c r="N127" s="621" t="str">
        <f t="shared" si="6"/>
        <v/>
      </c>
      <c r="O127" s="621" t="str">
        <f t="shared" si="7"/>
        <v/>
      </c>
      <c r="P127" s="300"/>
    </row>
    <row r="128" spans="1:16" s="289" customFormat="1" x14ac:dyDescent="0.2">
      <c r="A128" s="1"/>
      <c r="B128" s="211" t="s">
        <v>726</v>
      </c>
      <c r="C128" s="212"/>
      <c r="D128" s="209" t="s">
        <v>533</v>
      </c>
      <c r="E128" s="13">
        <v>108</v>
      </c>
      <c r="F128" s="14" t="s">
        <v>217</v>
      </c>
      <c r="G128" s="14" t="s">
        <v>218</v>
      </c>
      <c r="H128" s="419">
        <f t="shared" si="5"/>
        <v>117.82422500000001</v>
      </c>
      <c r="I128" s="418">
        <f>'[1]Table 1'!$B109</f>
        <v>0</v>
      </c>
      <c r="J128" s="419">
        <f t="shared" si="8"/>
        <v>117.82422500000001</v>
      </c>
      <c r="K128" s="417">
        <f>'[1]Table 1'!$C109</f>
        <v>96.237929000000008</v>
      </c>
      <c r="L128" s="418">
        <f>'[1]Table 1'!$D109</f>
        <v>21.586296000000001</v>
      </c>
      <c r="M128" s="155" t="str">
        <f t="shared" si="9"/>
        <v/>
      </c>
      <c r="N128" s="621" t="str">
        <f t="shared" si="6"/>
        <v/>
      </c>
      <c r="O128" s="621" t="str">
        <f t="shared" si="7"/>
        <v/>
      </c>
      <c r="P128" s="300"/>
    </row>
    <row r="129" spans="1:16" s="289" customFormat="1" x14ac:dyDescent="0.2">
      <c r="A129" s="1"/>
      <c r="B129" s="211" t="s">
        <v>727</v>
      </c>
      <c r="C129" s="212"/>
      <c r="D129" s="209" t="s">
        <v>533</v>
      </c>
      <c r="E129" s="13">
        <v>109</v>
      </c>
      <c r="F129" s="14" t="s">
        <v>219</v>
      </c>
      <c r="G129" s="14" t="s">
        <v>220</v>
      </c>
      <c r="H129" s="419">
        <f t="shared" si="5"/>
        <v>149845.09928505</v>
      </c>
      <c r="I129" s="418">
        <f>'[1]Table 1'!$B110</f>
        <v>58698.196974689999</v>
      </c>
      <c r="J129" s="419">
        <f t="shared" si="8"/>
        <v>91146.902310360005</v>
      </c>
      <c r="K129" s="417">
        <f>'[1]Table 1'!$C110</f>
        <v>63668.63465159</v>
      </c>
      <c r="L129" s="418">
        <f>'[1]Table 1'!$D110</f>
        <v>27478.267658770001</v>
      </c>
      <c r="M129" s="155" t="str">
        <f t="shared" si="9"/>
        <v/>
      </c>
      <c r="N129" s="621" t="str">
        <f t="shared" si="6"/>
        <v/>
      </c>
      <c r="O129" s="621" t="str">
        <f t="shared" si="7"/>
        <v/>
      </c>
      <c r="P129" s="300"/>
    </row>
    <row r="130" spans="1:16" s="289" customFormat="1" x14ac:dyDescent="0.2">
      <c r="A130" s="1"/>
      <c r="B130" s="211" t="s">
        <v>728</v>
      </c>
      <c r="C130" s="212"/>
      <c r="D130" s="209" t="s">
        <v>533</v>
      </c>
      <c r="E130" s="13">
        <v>110</v>
      </c>
      <c r="F130" s="14" t="s">
        <v>221</v>
      </c>
      <c r="G130" s="14" t="s">
        <v>222</v>
      </c>
      <c r="H130" s="419">
        <f t="shared" si="5"/>
        <v>665.76678472999993</v>
      </c>
      <c r="I130" s="418">
        <f>'[1]Table 1'!$B111</f>
        <v>503.51196255999997</v>
      </c>
      <c r="J130" s="419">
        <f t="shared" si="8"/>
        <v>162.25482217000001</v>
      </c>
      <c r="K130" s="417">
        <f>'[1]Table 1'!$C111</f>
        <v>138.951402</v>
      </c>
      <c r="L130" s="418">
        <f>'[1]Table 1'!$D111</f>
        <v>23.303420169999999</v>
      </c>
      <c r="M130" s="155" t="str">
        <f t="shared" si="9"/>
        <v/>
      </c>
      <c r="N130" s="621" t="str">
        <f t="shared" si="6"/>
        <v/>
      </c>
      <c r="O130" s="621" t="str">
        <f t="shared" si="7"/>
        <v/>
      </c>
      <c r="P130" s="300"/>
    </row>
    <row r="131" spans="1:16" s="289" customFormat="1" x14ac:dyDescent="0.2">
      <c r="A131" s="1"/>
      <c r="B131" s="211" t="s">
        <v>729</v>
      </c>
      <c r="C131" s="212"/>
      <c r="D131" s="209" t="s">
        <v>533</v>
      </c>
      <c r="E131" s="13">
        <v>111</v>
      </c>
      <c r="F131" s="14" t="s">
        <v>223</v>
      </c>
      <c r="G131" s="14" t="s">
        <v>224</v>
      </c>
      <c r="H131" s="419">
        <f t="shared" si="5"/>
        <v>12.699618000000001</v>
      </c>
      <c r="I131" s="418">
        <f>'[1]Table 1'!$B112</f>
        <v>11.798629</v>
      </c>
      <c r="J131" s="419">
        <f t="shared" si="8"/>
        <v>0.90098900000000004</v>
      </c>
      <c r="K131" s="417">
        <f>'[1]Table 1'!$C112</f>
        <v>0</v>
      </c>
      <c r="L131" s="418">
        <f>'[1]Table 1'!$D112</f>
        <v>0.90098900000000004</v>
      </c>
      <c r="M131" s="155" t="str">
        <f t="shared" si="9"/>
        <v/>
      </c>
      <c r="N131" s="621" t="str">
        <f t="shared" si="6"/>
        <v/>
      </c>
      <c r="O131" s="621" t="str">
        <f t="shared" si="7"/>
        <v/>
      </c>
      <c r="P131" s="300"/>
    </row>
    <row r="132" spans="1:16" s="289" customFormat="1" x14ac:dyDescent="0.2">
      <c r="A132" s="1"/>
      <c r="B132" s="211" t="s">
        <v>730</v>
      </c>
      <c r="C132" s="212"/>
      <c r="D132" s="209" t="s">
        <v>533</v>
      </c>
      <c r="E132" s="13">
        <v>112</v>
      </c>
      <c r="F132" s="14" t="s">
        <v>225</v>
      </c>
      <c r="G132" s="14" t="s">
        <v>226</v>
      </c>
      <c r="H132" s="419">
        <f t="shared" si="5"/>
        <v>124.92709200000002</v>
      </c>
      <c r="I132" s="418">
        <f>'[1]Table 1'!$B113</f>
        <v>110.22953600000001</v>
      </c>
      <c r="J132" s="419">
        <f t="shared" si="8"/>
        <v>14.697555999999999</v>
      </c>
      <c r="K132" s="417">
        <f>'[1]Table 1'!$C113</f>
        <v>8.9447359999999989</v>
      </c>
      <c r="L132" s="418">
        <f>'[1]Table 1'!$D113</f>
        <v>5.7528199999999998</v>
      </c>
      <c r="M132" s="155" t="str">
        <f t="shared" si="9"/>
        <v/>
      </c>
      <c r="N132" s="621" t="str">
        <f t="shared" si="6"/>
        <v/>
      </c>
      <c r="O132" s="621" t="str">
        <f t="shared" si="7"/>
        <v/>
      </c>
      <c r="P132" s="300"/>
    </row>
    <row r="133" spans="1:16" s="289" customFormat="1" x14ac:dyDescent="0.2">
      <c r="A133" s="1"/>
      <c r="B133" s="211" t="s">
        <v>731</v>
      </c>
      <c r="C133" s="212"/>
      <c r="D133" s="209" t="s">
        <v>533</v>
      </c>
      <c r="E133" s="13">
        <v>113</v>
      </c>
      <c r="F133" s="14" t="s">
        <v>227</v>
      </c>
      <c r="G133" s="14" t="s">
        <v>228</v>
      </c>
      <c r="H133" s="419">
        <f t="shared" si="5"/>
        <v>127.661709</v>
      </c>
      <c r="I133" s="418">
        <f>'[1]Table 1'!$B114</f>
        <v>119.717405</v>
      </c>
      <c r="J133" s="419">
        <f t="shared" si="8"/>
        <v>7.9443040000000007</v>
      </c>
      <c r="K133" s="417">
        <f>'[1]Table 1'!$C114</f>
        <v>0.51136399999999993</v>
      </c>
      <c r="L133" s="418">
        <f>'[1]Table 1'!$D114</f>
        <v>7.4329400000000003</v>
      </c>
      <c r="M133" s="155" t="str">
        <f t="shared" si="9"/>
        <v/>
      </c>
      <c r="N133" s="621" t="str">
        <f t="shared" si="6"/>
        <v/>
      </c>
      <c r="O133" s="621" t="str">
        <f t="shared" si="7"/>
        <v/>
      </c>
      <c r="P133" s="300"/>
    </row>
    <row r="134" spans="1:16" s="289" customFormat="1" x14ac:dyDescent="0.2">
      <c r="A134" s="1"/>
      <c r="B134" s="211" t="s">
        <v>732</v>
      </c>
      <c r="C134" s="212"/>
      <c r="D134" s="209" t="s">
        <v>533</v>
      </c>
      <c r="E134" s="13">
        <v>114</v>
      </c>
      <c r="F134" s="14" t="s">
        <v>229</v>
      </c>
      <c r="G134" s="14" t="s">
        <v>230</v>
      </c>
      <c r="H134" s="419">
        <f t="shared" si="5"/>
        <v>0</v>
      </c>
      <c r="I134" s="418">
        <f>'[1]Table 1'!$B115</f>
        <v>0</v>
      </c>
      <c r="J134" s="419">
        <f t="shared" si="8"/>
        <v>0</v>
      </c>
      <c r="K134" s="417">
        <f>'[1]Table 1'!$C115</f>
        <v>0</v>
      </c>
      <c r="L134" s="418">
        <f>'[1]Table 1'!$D115</f>
        <v>0</v>
      </c>
      <c r="M134" s="155" t="str">
        <f t="shared" si="9"/>
        <v/>
      </c>
      <c r="N134" s="621" t="str">
        <f t="shared" si="6"/>
        <v/>
      </c>
      <c r="O134" s="621" t="str">
        <f t="shared" si="7"/>
        <v/>
      </c>
      <c r="P134" s="300"/>
    </row>
    <row r="135" spans="1:16" s="289" customFormat="1" x14ac:dyDescent="0.2">
      <c r="A135" s="1"/>
      <c r="B135" s="211" t="s">
        <v>733</v>
      </c>
      <c r="C135" s="212"/>
      <c r="D135" s="209" t="s">
        <v>533</v>
      </c>
      <c r="E135" s="13">
        <v>115</v>
      </c>
      <c r="F135" s="14" t="s">
        <v>231</v>
      </c>
      <c r="G135" s="14" t="s">
        <v>949</v>
      </c>
      <c r="H135" s="419">
        <f t="shared" si="5"/>
        <v>0</v>
      </c>
      <c r="I135" s="418">
        <f>'[1]Table 1'!$B116</f>
        <v>0</v>
      </c>
      <c r="J135" s="419">
        <f t="shared" si="8"/>
        <v>0</v>
      </c>
      <c r="K135" s="417">
        <f>'[1]Table 1'!$C116</f>
        <v>0</v>
      </c>
      <c r="L135" s="418">
        <f>'[1]Table 1'!$D116</f>
        <v>0</v>
      </c>
      <c r="M135" s="155" t="str">
        <f t="shared" si="9"/>
        <v/>
      </c>
      <c r="N135" s="621" t="str">
        <f t="shared" si="6"/>
        <v/>
      </c>
      <c r="O135" s="621" t="str">
        <f t="shared" si="7"/>
        <v/>
      </c>
      <c r="P135" s="300"/>
    </row>
    <row r="136" spans="1:16" s="289" customFormat="1" x14ac:dyDescent="0.2">
      <c r="A136" s="1"/>
      <c r="B136" s="211" t="s">
        <v>734</v>
      </c>
      <c r="C136" s="212"/>
      <c r="D136" s="209" t="s">
        <v>533</v>
      </c>
      <c r="E136" s="13">
        <v>116</v>
      </c>
      <c r="F136" s="14" t="s">
        <v>232</v>
      </c>
      <c r="G136" s="14" t="s">
        <v>950</v>
      </c>
      <c r="H136" s="419">
        <f t="shared" si="5"/>
        <v>6400.4808986299995</v>
      </c>
      <c r="I136" s="418">
        <f>'[1]Table 1'!$B117</f>
        <v>3559.44238163</v>
      </c>
      <c r="J136" s="419">
        <f t="shared" si="8"/>
        <v>2841.038517</v>
      </c>
      <c r="K136" s="417">
        <f>'[1]Table 1'!$C117</f>
        <v>2454.6335519999998</v>
      </c>
      <c r="L136" s="418">
        <f>'[1]Table 1'!$D117</f>
        <v>386.404965</v>
      </c>
      <c r="M136" s="155" t="str">
        <f t="shared" si="9"/>
        <v/>
      </c>
      <c r="N136" s="621" t="str">
        <f t="shared" si="6"/>
        <v/>
      </c>
      <c r="O136" s="621" t="str">
        <f t="shared" si="7"/>
        <v/>
      </c>
      <c r="P136" s="300"/>
    </row>
    <row r="137" spans="1:16" s="289" customFormat="1" x14ac:dyDescent="0.2">
      <c r="A137" s="1"/>
      <c r="B137" s="211" t="s">
        <v>735</v>
      </c>
      <c r="C137" s="212"/>
      <c r="D137" s="209" t="s">
        <v>533</v>
      </c>
      <c r="E137" s="13">
        <v>117</v>
      </c>
      <c r="F137" s="14" t="s">
        <v>942</v>
      </c>
      <c r="G137" s="14" t="s">
        <v>514</v>
      </c>
      <c r="H137" s="419">
        <f t="shared" si="5"/>
        <v>0</v>
      </c>
      <c r="I137" s="418">
        <f>'[1]Table 1'!$B118</f>
        <v>0</v>
      </c>
      <c r="J137" s="419">
        <f t="shared" si="8"/>
        <v>0</v>
      </c>
      <c r="K137" s="417">
        <f>'[1]Table 1'!$C118</f>
        <v>0</v>
      </c>
      <c r="L137" s="418">
        <f>'[1]Table 1'!$D118</f>
        <v>0</v>
      </c>
      <c r="M137" s="155" t="str">
        <f t="shared" si="9"/>
        <v/>
      </c>
      <c r="N137" s="621" t="str">
        <f t="shared" si="6"/>
        <v/>
      </c>
      <c r="O137" s="621" t="str">
        <f t="shared" si="7"/>
        <v/>
      </c>
      <c r="P137" s="300"/>
    </row>
    <row r="138" spans="1:16" s="289" customFormat="1" x14ac:dyDescent="0.2">
      <c r="A138" s="1"/>
      <c r="B138" s="211" t="s">
        <v>736</v>
      </c>
      <c r="C138" s="212"/>
      <c r="D138" s="209" t="s">
        <v>533</v>
      </c>
      <c r="E138" s="13">
        <v>118</v>
      </c>
      <c r="F138" s="14" t="s">
        <v>233</v>
      </c>
      <c r="G138" s="14" t="s">
        <v>234</v>
      </c>
      <c r="H138" s="419">
        <f t="shared" si="5"/>
        <v>71.444791699999996</v>
      </c>
      <c r="I138" s="418">
        <f>'[1]Table 1'!$B119</f>
        <v>23.703683999999999</v>
      </c>
      <c r="J138" s="419">
        <f t="shared" si="8"/>
        <v>47.741107700000001</v>
      </c>
      <c r="K138" s="417">
        <f>'[1]Table 1'!$C119</f>
        <v>38.681162200000003</v>
      </c>
      <c r="L138" s="418">
        <f>'[1]Table 1'!$D119</f>
        <v>9.0599454999999995</v>
      </c>
      <c r="M138" s="155" t="str">
        <f t="shared" si="9"/>
        <v/>
      </c>
      <c r="N138" s="621" t="str">
        <f t="shared" si="6"/>
        <v/>
      </c>
      <c r="O138" s="621" t="str">
        <f t="shared" si="7"/>
        <v/>
      </c>
      <c r="P138" s="300"/>
    </row>
    <row r="139" spans="1:16" s="289" customFormat="1" x14ac:dyDescent="0.2">
      <c r="A139" s="1"/>
      <c r="B139" s="211" t="s">
        <v>737</v>
      </c>
      <c r="C139" s="212"/>
      <c r="D139" s="209" t="s">
        <v>533</v>
      </c>
      <c r="E139" s="13">
        <v>119</v>
      </c>
      <c r="F139" s="14" t="s">
        <v>235</v>
      </c>
      <c r="G139" s="14" t="s">
        <v>236</v>
      </c>
      <c r="H139" s="419">
        <f t="shared" si="5"/>
        <v>0</v>
      </c>
      <c r="I139" s="418">
        <f>'[1]Table 1'!$B120</f>
        <v>0</v>
      </c>
      <c r="J139" s="419">
        <f t="shared" si="8"/>
        <v>0</v>
      </c>
      <c r="K139" s="417">
        <f>'[1]Table 1'!$C120</f>
        <v>0</v>
      </c>
      <c r="L139" s="418">
        <f>'[1]Table 1'!$D120</f>
        <v>0</v>
      </c>
      <c r="M139" s="155" t="str">
        <f t="shared" si="9"/>
        <v/>
      </c>
      <c r="N139" s="621" t="str">
        <f t="shared" si="6"/>
        <v/>
      </c>
      <c r="O139" s="621" t="str">
        <f t="shared" si="7"/>
        <v/>
      </c>
      <c r="P139" s="300"/>
    </row>
    <row r="140" spans="1:16" s="289" customFormat="1" x14ac:dyDescent="0.2">
      <c r="A140" s="1"/>
      <c r="B140" s="211" t="s">
        <v>738</v>
      </c>
      <c r="C140" s="212"/>
      <c r="D140" s="209" t="s">
        <v>533</v>
      </c>
      <c r="E140" s="13">
        <v>120</v>
      </c>
      <c r="F140" s="14" t="s">
        <v>237</v>
      </c>
      <c r="G140" s="14" t="s">
        <v>238</v>
      </c>
      <c r="H140" s="419">
        <f t="shared" si="5"/>
        <v>0</v>
      </c>
      <c r="I140" s="418">
        <f>'[1]Table 1'!$B121</f>
        <v>0</v>
      </c>
      <c r="J140" s="419">
        <f t="shared" si="8"/>
        <v>0</v>
      </c>
      <c r="K140" s="417">
        <f>'[1]Table 1'!$C121</f>
        <v>0</v>
      </c>
      <c r="L140" s="418">
        <f>'[1]Table 1'!$D121</f>
        <v>0</v>
      </c>
      <c r="M140" s="155" t="str">
        <f t="shared" si="9"/>
        <v/>
      </c>
      <c r="N140" s="621" t="str">
        <f t="shared" si="6"/>
        <v/>
      </c>
      <c r="O140" s="621" t="str">
        <f t="shared" si="7"/>
        <v/>
      </c>
      <c r="P140" s="300"/>
    </row>
    <row r="141" spans="1:16" s="289" customFormat="1" x14ac:dyDescent="0.2">
      <c r="A141" s="1"/>
      <c r="B141" s="211" t="s">
        <v>739</v>
      </c>
      <c r="C141" s="212"/>
      <c r="D141" s="209" t="s">
        <v>533</v>
      </c>
      <c r="E141" s="13">
        <v>121</v>
      </c>
      <c r="F141" s="14" t="s">
        <v>239</v>
      </c>
      <c r="G141" s="14" t="s">
        <v>240</v>
      </c>
      <c r="H141" s="419">
        <f t="shared" si="5"/>
        <v>4.3220000000000001E-2</v>
      </c>
      <c r="I141" s="418">
        <f>'[1]Table 1'!$B122</f>
        <v>4.3220000000000001E-2</v>
      </c>
      <c r="J141" s="419">
        <f t="shared" si="8"/>
        <v>0</v>
      </c>
      <c r="K141" s="417">
        <f>'[1]Table 1'!$C122</f>
        <v>0</v>
      </c>
      <c r="L141" s="418">
        <f>'[1]Table 1'!$D122</f>
        <v>0</v>
      </c>
      <c r="M141" s="155" t="str">
        <f t="shared" si="9"/>
        <v/>
      </c>
      <c r="N141" s="621" t="str">
        <f t="shared" si="6"/>
        <v/>
      </c>
      <c r="O141" s="621" t="str">
        <f t="shared" si="7"/>
        <v/>
      </c>
      <c r="P141" s="300"/>
    </row>
    <row r="142" spans="1:16" s="289" customFormat="1" x14ac:dyDescent="0.2">
      <c r="A142" s="1"/>
      <c r="B142" s="211" t="s">
        <v>740</v>
      </c>
      <c r="C142" s="212"/>
      <c r="D142" s="209" t="s">
        <v>533</v>
      </c>
      <c r="E142" s="13">
        <v>122</v>
      </c>
      <c r="F142" s="14" t="s">
        <v>241</v>
      </c>
      <c r="G142" s="14" t="s">
        <v>242</v>
      </c>
      <c r="H142" s="419">
        <f t="shared" si="5"/>
        <v>84.946939</v>
      </c>
      <c r="I142" s="418">
        <f>'[1]Table 1'!$B123</f>
        <v>22.203171999999999</v>
      </c>
      <c r="J142" s="419">
        <f t="shared" si="8"/>
        <v>62.743766999999998</v>
      </c>
      <c r="K142" s="417">
        <f>'[1]Table 1'!$C123</f>
        <v>62.743766999999998</v>
      </c>
      <c r="L142" s="418">
        <f>'[1]Table 1'!$D123</f>
        <v>0</v>
      </c>
      <c r="M142" s="155" t="str">
        <f t="shared" si="9"/>
        <v/>
      </c>
      <c r="N142" s="621" t="str">
        <f t="shared" si="6"/>
        <v/>
      </c>
      <c r="O142" s="621" t="str">
        <f t="shared" si="7"/>
        <v/>
      </c>
      <c r="P142" s="300"/>
    </row>
    <row r="143" spans="1:16" s="289" customFormat="1" x14ac:dyDescent="0.2">
      <c r="A143" s="1"/>
      <c r="B143" s="211" t="s">
        <v>741</v>
      </c>
      <c r="C143" s="212"/>
      <c r="D143" s="209" t="s">
        <v>533</v>
      </c>
      <c r="E143" s="13">
        <v>123</v>
      </c>
      <c r="F143" s="14" t="s">
        <v>243</v>
      </c>
      <c r="G143" s="14" t="s">
        <v>244</v>
      </c>
      <c r="H143" s="419">
        <f t="shared" si="5"/>
        <v>0</v>
      </c>
      <c r="I143" s="418">
        <f>'[1]Table 1'!$B124</f>
        <v>0</v>
      </c>
      <c r="J143" s="419">
        <f t="shared" si="8"/>
        <v>0</v>
      </c>
      <c r="K143" s="417">
        <f>'[1]Table 1'!$C124</f>
        <v>0</v>
      </c>
      <c r="L143" s="418">
        <f>'[1]Table 1'!$D124</f>
        <v>0</v>
      </c>
      <c r="M143" s="155" t="str">
        <f t="shared" si="9"/>
        <v/>
      </c>
      <c r="N143" s="621" t="str">
        <f t="shared" si="6"/>
        <v/>
      </c>
      <c r="O143" s="621" t="str">
        <f t="shared" si="7"/>
        <v/>
      </c>
      <c r="P143" s="300"/>
    </row>
    <row r="144" spans="1:16" s="289" customFormat="1" x14ac:dyDescent="0.2">
      <c r="A144" s="1"/>
      <c r="B144" s="211" t="s">
        <v>742</v>
      </c>
      <c r="C144" s="212"/>
      <c r="D144" s="209" t="s">
        <v>533</v>
      </c>
      <c r="E144" s="13">
        <v>124</v>
      </c>
      <c r="F144" s="14" t="s">
        <v>245</v>
      </c>
      <c r="G144" s="14" t="s">
        <v>246</v>
      </c>
      <c r="H144" s="419">
        <f t="shared" si="5"/>
        <v>40.370713600000002</v>
      </c>
      <c r="I144" s="418">
        <f>'[1]Table 1'!$B125</f>
        <v>0</v>
      </c>
      <c r="J144" s="419">
        <f t="shared" si="8"/>
        <v>40.370713600000002</v>
      </c>
      <c r="K144" s="417">
        <f>'[1]Table 1'!$C125</f>
        <v>35.030951999999999</v>
      </c>
      <c r="L144" s="418">
        <f>'[1]Table 1'!$D125</f>
        <v>5.3397616000000001</v>
      </c>
      <c r="M144" s="155" t="str">
        <f t="shared" si="9"/>
        <v/>
      </c>
      <c r="N144" s="621" t="str">
        <f t="shared" si="6"/>
        <v/>
      </c>
      <c r="O144" s="621" t="str">
        <f t="shared" si="7"/>
        <v/>
      </c>
      <c r="P144" s="300"/>
    </row>
    <row r="145" spans="1:16" s="289" customFormat="1" x14ac:dyDescent="0.2">
      <c r="A145" s="1"/>
      <c r="B145" s="211" t="s">
        <v>743</v>
      </c>
      <c r="C145" s="212"/>
      <c r="D145" s="209" t="s">
        <v>533</v>
      </c>
      <c r="E145" s="13">
        <v>125</v>
      </c>
      <c r="F145" s="14" t="s">
        <v>247</v>
      </c>
      <c r="G145" s="14" t="s">
        <v>248</v>
      </c>
      <c r="H145" s="419">
        <f t="shared" si="5"/>
        <v>0</v>
      </c>
      <c r="I145" s="418">
        <f>'[1]Table 1'!$B126</f>
        <v>0</v>
      </c>
      <c r="J145" s="419">
        <f t="shared" si="8"/>
        <v>0</v>
      </c>
      <c r="K145" s="417">
        <f>'[1]Table 1'!$C126</f>
        <v>0</v>
      </c>
      <c r="L145" s="418">
        <f>'[1]Table 1'!$D126</f>
        <v>0</v>
      </c>
      <c r="M145" s="155" t="str">
        <f t="shared" si="9"/>
        <v/>
      </c>
      <c r="N145" s="621" t="str">
        <f t="shared" si="6"/>
        <v/>
      </c>
      <c r="O145" s="621" t="str">
        <f t="shared" si="7"/>
        <v/>
      </c>
      <c r="P145" s="300"/>
    </row>
    <row r="146" spans="1:16" s="289" customFormat="1" x14ac:dyDescent="0.2">
      <c r="A146" s="1"/>
      <c r="B146" s="211" t="s">
        <v>744</v>
      </c>
      <c r="C146" s="212"/>
      <c r="D146" s="209" t="s">
        <v>533</v>
      </c>
      <c r="E146" s="13">
        <v>126</v>
      </c>
      <c r="F146" s="14" t="s">
        <v>249</v>
      </c>
      <c r="G146" s="14" t="s">
        <v>250</v>
      </c>
      <c r="H146" s="419">
        <f t="shared" si="5"/>
        <v>1701.1911729999999</v>
      </c>
      <c r="I146" s="418">
        <f>'[1]Table 1'!$B127</f>
        <v>1701.1911729999999</v>
      </c>
      <c r="J146" s="419">
        <f t="shared" si="8"/>
        <v>0</v>
      </c>
      <c r="K146" s="417">
        <f>'[1]Table 1'!$C127</f>
        <v>0</v>
      </c>
      <c r="L146" s="418">
        <f>'[1]Table 1'!$D127</f>
        <v>0</v>
      </c>
      <c r="M146" s="155" t="str">
        <f t="shared" si="9"/>
        <v/>
      </c>
      <c r="N146" s="621" t="str">
        <f t="shared" si="6"/>
        <v/>
      </c>
      <c r="O146" s="621" t="str">
        <f t="shared" si="7"/>
        <v/>
      </c>
      <c r="P146" s="300"/>
    </row>
    <row r="147" spans="1:16" s="289" customFormat="1" x14ac:dyDescent="0.2">
      <c r="A147" s="1"/>
      <c r="B147" s="211" t="s">
        <v>745</v>
      </c>
      <c r="C147" s="212"/>
      <c r="D147" s="209" t="s">
        <v>533</v>
      </c>
      <c r="E147" s="13">
        <v>127</v>
      </c>
      <c r="F147" s="14" t="s">
        <v>251</v>
      </c>
      <c r="G147" s="14" t="s">
        <v>252</v>
      </c>
      <c r="H147" s="419">
        <f t="shared" si="5"/>
        <v>8.0375380000000014</v>
      </c>
      <c r="I147" s="418">
        <f>'[1]Table 1'!$B128</f>
        <v>0</v>
      </c>
      <c r="J147" s="419">
        <f t="shared" si="8"/>
        <v>8.0375380000000014</v>
      </c>
      <c r="K147" s="417">
        <f>'[1]Table 1'!$C128</f>
        <v>3.6985190000000001</v>
      </c>
      <c r="L147" s="418">
        <f>'[1]Table 1'!$D128</f>
        <v>4.3390190000000004</v>
      </c>
      <c r="M147" s="155" t="str">
        <f t="shared" si="9"/>
        <v/>
      </c>
      <c r="N147" s="621" t="str">
        <f t="shared" si="6"/>
        <v/>
      </c>
      <c r="O147" s="621" t="str">
        <f t="shared" si="7"/>
        <v/>
      </c>
      <c r="P147" s="300"/>
    </row>
    <row r="148" spans="1:16" s="289" customFormat="1" x14ac:dyDescent="0.2">
      <c r="A148" s="1"/>
      <c r="B148" s="211" t="s">
        <v>746</v>
      </c>
      <c r="C148" s="212"/>
      <c r="D148" s="209" t="s">
        <v>533</v>
      </c>
      <c r="E148" s="13">
        <v>128</v>
      </c>
      <c r="F148" s="14" t="s">
        <v>253</v>
      </c>
      <c r="G148" s="14" t="s">
        <v>254</v>
      </c>
      <c r="H148" s="419">
        <f t="shared" si="5"/>
        <v>32311.156338620003</v>
      </c>
      <c r="I148" s="418">
        <f>'[1]Table 1'!$B129</f>
        <v>24510.273286000003</v>
      </c>
      <c r="J148" s="419">
        <f t="shared" si="8"/>
        <v>7800.8830526199999</v>
      </c>
      <c r="K148" s="417">
        <f>'[1]Table 1'!$C129</f>
        <v>6543.8984593000005</v>
      </c>
      <c r="L148" s="418">
        <f>'[1]Table 1'!$D129</f>
        <v>1256.9845933199999</v>
      </c>
      <c r="M148" s="155" t="str">
        <f t="shared" si="9"/>
        <v/>
      </c>
      <c r="N148" s="621" t="str">
        <f t="shared" si="6"/>
        <v/>
      </c>
      <c r="O148" s="621" t="str">
        <f t="shared" si="7"/>
        <v/>
      </c>
      <c r="P148" s="300"/>
    </row>
    <row r="149" spans="1:16" s="289" customFormat="1" x14ac:dyDescent="0.2">
      <c r="A149" s="1"/>
      <c r="B149" s="211" t="s">
        <v>749</v>
      </c>
      <c r="C149" s="212"/>
      <c r="D149" s="209" t="s">
        <v>533</v>
      </c>
      <c r="E149" s="13">
        <v>129</v>
      </c>
      <c r="F149" s="14" t="s">
        <v>257</v>
      </c>
      <c r="G149" s="14" t="s">
        <v>258</v>
      </c>
      <c r="H149" s="419">
        <f t="shared" ref="H149:H213" si="10">IF(AND(I149="",J149=""),"",IF(OR(I149="c",J149="c"),"c",SUM(I149,J149)))</f>
        <v>24.458956000000001</v>
      </c>
      <c r="I149" s="418">
        <f>'[1]Table 1'!$B130</f>
        <v>0</v>
      </c>
      <c r="J149" s="419">
        <f t="shared" si="8"/>
        <v>24.458956000000001</v>
      </c>
      <c r="K149" s="417">
        <f>'[1]Table 1'!$C130</f>
        <v>0</v>
      </c>
      <c r="L149" s="418">
        <f>'[1]Table 1'!$D130</f>
        <v>24.458956000000001</v>
      </c>
      <c r="M149" s="155" t="str">
        <f t="shared" si="9"/>
        <v/>
      </c>
      <c r="N149" s="621" t="str">
        <f t="shared" si="6"/>
        <v/>
      </c>
      <c r="O149" s="621" t="str">
        <f t="shared" si="7"/>
        <v/>
      </c>
      <c r="P149" s="300"/>
    </row>
    <row r="150" spans="1:16" s="289" customFormat="1" x14ac:dyDescent="0.2">
      <c r="A150" s="1"/>
      <c r="B150" s="211" t="s">
        <v>750</v>
      </c>
      <c r="C150" s="212"/>
      <c r="D150" s="209" t="s">
        <v>533</v>
      </c>
      <c r="E150" s="13">
        <v>130</v>
      </c>
      <c r="F150" s="14" t="s">
        <v>259</v>
      </c>
      <c r="G150" s="14" t="s">
        <v>260</v>
      </c>
      <c r="H150" s="419">
        <f t="shared" si="10"/>
        <v>0</v>
      </c>
      <c r="I150" s="418">
        <f>'[1]Table 1'!$B131</f>
        <v>0</v>
      </c>
      <c r="J150" s="419">
        <f t="shared" ref="J150:J214" si="11">IF(AND(K150="",L150=""),"",IF(OR(K150="c",L150="c"),"c",SUM(K150,L150)))</f>
        <v>0</v>
      </c>
      <c r="K150" s="417">
        <f>'[1]Table 1'!$C131</f>
        <v>0</v>
      </c>
      <c r="L150" s="418">
        <f>'[1]Table 1'!$D131</f>
        <v>0</v>
      </c>
      <c r="M150" s="155" t="str">
        <f t="shared" ref="M150:M214" si="12">IF(AND(SUM(COUNTIF(K150:L150,"c"),(COUNTIF(J150,"c")))=1,AND(K150&lt;&gt;"",L150&lt;&gt;"",J150&lt;&gt;"")),"Residual Disclosure",IF(AND(SUM(COUNTIF(I150:J150,"c"),(COUNTIF(H150,"c")))=1,AND(I150&lt;&gt;"",J150&lt;&gt;"",H150&lt;&gt;"")),"Residual Disclosure",""))</f>
        <v/>
      </c>
      <c r="N150" s="621" t="str">
        <f t="shared" ref="N150:N164" si="13">IF(M150&lt;&gt;"","",IF(OR(AND(H150="c",OR(J150="c",I150="c")),AND(H150&lt;&gt;"",I150="c",J150="c"),AND(H150&lt;&gt;"",J150="",I150="")),"",IF(OR(I150="c",J150="c"),"c",IF(ABS(SUM(I150,J150)-SUM(H150))&gt;0.9,SUM(I150,J150)-SUM(H150),""))))</f>
        <v/>
      </c>
      <c r="O150" s="621" t="str">
        <f t="shared" ref="O150:O164" si="14">IF(M150&lt;&gt;"","",IF(OR(AND(J150="c",OR(L150="c",K150="c")),AND(J150&lt;&gt;"",K150="c",L150="c"),AND(J150&lt;&gt;"",L150="",K150="")),"",IF(COUNTIF(K150:L150,"c")&gt;1,"",IF(ABS(SUM(K150,L150)-SUM(J150))&gt;0.9,SUM(K150,L150)-SUM(J150),""))))</f>
        <v/>
      </c>
      <c r="P150" s="300"/>
    </row>
    <row r="151" spans="1:16" s="289" customFormat="1" x14ac:dyDescent="0.2">
      <c r="A151" s="1"/>
      <c r="B151" s="211" t="s">
        <v>751</v>
      </c>
      <c r="C151" s="212"/>
      <c r="D151" s="209" t="s">
        <v>533</v>
      </c>
      <c r="E151" s="13">
        <v>131</v>
      </c>
      <c r="F151" s="14" t="s">
        <v>261</v>
      </c>
      <c r="G151" s="14" t="s">
        <v>262</v>
      </c>
      <c r="H151" s="419">
        <f t="shared" si="10"/>
        <v>758.57439699999998</v>
      </c>
      <c r="I151" s="418">
        <f>'[1]Table 1'!$B132</f>
        <v>138.09806899999998</v>
      </c>
      <c r="J151" s="419">
        <f t="shared" si="11"/>
        <v>620.47632799999997</v>
      </c>
      <c r="K151" s="417">
        <f>'[1]Table 1'!$C132</f>
        <v>501.15504399999998</v>
      </c>
      <c r="L151" s="418">
        <f>'[1]Table 1'!$D132</f>
        <v>119.32128400000001</v>
      </c>
      <c r="M151" s="155" t="str">
        <f t="shared" si="12"/>
        <v/>
      </c>
      <c r="N151" s="621" t="str">
        <f t="shared" si="13"/>
        <v/>
      </c>
      <c r="O151" s="621" t="str">
        <f t="shared" si="14"/>
        <v/>
      </c>
      <c r="P151" s="300"/>
    </row>
    <row r="152" spans="1:16" s="289" customFormat="1" x14ac:dyDescent="0.2">
      <c r="A152" s="1"/>
      <c r="B152" s="211" t="s">
        <v>752</v>
      </c>
      <c r="C152" s="212"/>
      <c r="D152" s="209" t="s">
        <v>533</v>
      </c>
      <c r="E152" s="13">
        <v>132</v>
      </c>
      <c r="F152" s="14" t="s">
        <v>263</v>
      </c>
      <c r="G152" s="14" t="s">
        <v>264</v>
      </c>
      <c r="H152" s="419">
        <f t="shared" si="10"/>
        <v>5.1611609999999999</v>
      </c>
      <c r="I152" s="418">
        <f>'[1]Table 1'!$B133</f>
        <v>0</v>
      </c>
      <c r="J152" s="419">
        <f t="shared" si="11"/>
        <v>5.1611609999999999</v>
      </c>
      <c r="K152" s="417">
        <f>'[1]Table 1'!$C133</f>
        <v>2.168031</v>
      </c>
      <c r="L152" s="418">
        <f>'[1]Table 1'!$D133</f>
        <v>2.9931299999999998</v>
      </c>
      <c r="M152" s="155" t="str">
        <f t="shared" si="12"/>
        <v/>
      </c>
      <c r="N152" s="621" t="str">
        <f t="shared" si="13"/>
        <v/>
      </c>
      <c r="O152" s="621" t="str">
        <f t="shared" si="14"/>
        <v/>
      </c>
      <c r="P152" s="300"/>
    </row>
    <row r="153" spans="1:16" s="289" customFormat="1" x14ac:dyDescent="0.2">
      <c r="A153" s="1"/>
      <c r="B153" s="211" t="s">
        <v>753</v>
      </c>
      <c r="C153" s="212"/>
      <c r="D153" s="209" t="s">
        <v>533</v>
      </c>
      <c r="E153" s="13">
        <v>133</v>
      </c>
      <c r="F153" s="14" t="s">
        <v>265</v>
      </c>
      <c r="G153" s="14" t="s">
        <v>266</v>
      </c>
      <c r="H153" s="419">
        <f t="shared" si="10"/>
        <v>0</v>
      </c>
      <c r="I153" s="418">
        <f>'[1]Table 1'!$B134</f>
        <v>0</v>
      </c>
      <c r="J153" s="419">
        <f t="shared" si="11"/>
        <v>0</v>
      </c>
      <c r="K153" s="417">
        <f>'[1]Table 1'!$C134</f>
        <v>0</v>
      </c>
      <c r="L153" s="418">
        <f>'[1]Table 1'!$D134</f>
        <v>0</v>
      </c>
      <c r="M153" s="155" t="str">
        <f t="shared" si="12"/>
        <v/>
      </c>
      <c r="N153" s="621" t="str">
        <f t="shared" si="13"/>
        <v/>
      </c>
      <c r="O153" s="621" t="str">
        <f t="shared" si="14"/>
        <v/>
      </c>
      <c r="P153" s="300"/>
    </row>
    <row r="154" spans="1:16" s="289" customFormat="1" x14ac:dyDescent="0.2">
      <c r="A154" s="1"/>
      <c r="B154" s="211" t="s">
        <v>754</v>
      </c>
      <c r="C154" s="212"/>
      <c r="D154" s="209" t="s">
        <v>533</v>
      </c>
      <c r="E154" s="13">
        <v>134</v>
      </c>
      <c r="F154" s="14" t="s">
        <v>267</v>
      </c>
      <c r="G154" s="14" t="s">
        <v>268</v>
      </c>
      <c r="H154" s="419">
        <f t="shared" si="10"/>
        <v>444.30812100000003</v>
      </c>
      <c r="I154" s="418">
        <f>'[1]Table 1'!$B135</f>
        <v>184.27754899999999</v>
      </c>
      <c r="J154" s="419">
        <f t="shared" si="11"/>
        <v>260.03057200000001</v>
      </c>
      <c r="K154" s="417">
        <f>'[1]Table 1'!$C135</f>
        <v>202.69932900000001</v>
      </c>
      <c r="L154" s="418">
        <f>'[1]Table 1'!$D135</f>
        <v>57.331243000000001</v>
      </c>
      <c r="M154" s="155" t="str">
        <f t="shared" si="12"/>
        <v/>
      </c>
      <c r="N154" s="621" t="str">
        <f t="shared" si="13"/>
        <v/>
      </c>
      <c r="O154" s="621" t="str">
        <f t="shared" si="14"/>
        <v/>
      </c>
      <c r="P154" s="300"/>
    </row>
    <row r="155" spans="1:16" s="289" customFormat="1" x14ac:dyDescent="0.2">
      <c r="A155" s="1"/>
      <c r="B155" s="211" t="s">
        <v>755</v>
      </c>
      <c r="C155" s="212"/>
      <c r="D155" s="209" t="s">
        <v>533</v>
      </c>
      <c r="E155" s="13">
        <v>135</v>
      </c>
      <c r="F155" s="14" t="s">
        <v>269</v>
      </c>
      <c r="G155" s="14" t="s">
        <v>270</v>
      </c>
      <c r="H155" s="419">
        <f t="shared" si="10"/>
        <v>37.16628145</v>
      </c>
      <c r="I155" s="418">
        <f>'[1]Table 1'!$B136</f>
        <v>24.413457999999999</v>
      </c>
      <c r="J155" s="419">
        <f t="shared" si="11"/>
        <v>12.752823449999999</v>
      </c>
      <c r="K155" s="417">
        <f>'[1]Table 1'!$C136</f>
        <v>12.407475</v>
      </c>
      <c r="L155" s="418">
        <f>'[1]Table 1'!$D136</f>
        <v>0.34534845000000003</v>
      </c>
      <c r="M155" s="155" t="str">
        <f t="shared" si="12"/>
        <v/>
      </c>
      <c r="N155" s="621" t="str">
        <f t="shared" si="13"/>
        <v/>
      </c>
      <c r="O155" s="621" t="str">
        <f t="shared" si="14"/>
        <v/>
      </c>
      <c r="P155" s="300"/>
    </row>
    <row r="156" spans="1:16" s="289" customFormat="1" x14ac:dyDescent="0.2">
      <c r="A156" s="1"/>
      <c r="B156" s="211" t="s">
        <v>756</v>
      </c>
      <c r="C156" s="212"/>
      <c r="D156" s="209" t="s">
        <v>533</v>
      </c>
      <c r="E156" s="13">
        <v>136</v>
      </c>
      <c r="F156" s="14" t="s">
        <v>271</v>
      </c>
      <c r="G156" s="14" t="s">
        <v>272</v>
      </c>
      <c r="H156" s="419">
        <f t="shared" si="10"/>
        <v>0</v>
      </c>
      <c r="I156" s="418">
        <f>'[1]Table 1'!$B137</f>
        <v>0</v>
      </c>
      <c r="J156" s="419">
        <f t="shared" si="11"/>
        <v>0</v>
      </c>
      <c r="K156" s="417">
        <f>'[1]Table 1'!$C137</f>
        <v>0</v>
      </c>
      <c r="L156" s="418">
        <f>'[1]Table 1'!$D137</f>
        <v>0</v>
      </c>
      <c r="M156" s="155" t="str">
        <f t="shared" si="12"/>
        <v/>
      </c>
      <c r="N156" s="621" t="str">
        <f t="shared" si="13"/>
        <v/>
      </c>
      <c r="O156" s="621" t="str">
        <f t="shared" si="14"/>
        <v/>
      </c>
      <c r="P156" s="300"/>
    </row>
    <row r="157" spans="1:16" s="289" customFormat="1" x14ac:dyDescent="0.2">
      <c r="A157" s="1"/>
      <c r="B157" s="211" t="s">
        <v>757</v>
      </c>
      <c r="C157" s="212"/>
      <c r="D157" s="209" t="s">
        <v>533</v>
      </c>
      <c r="E157" s="13">
        <v>137</v>
      </c>
      <c r="F157" s="14" t="s">
        <v>273</v>
      </c>
      <c r="G157" s="14" t="s">
        <v>274</v>
      </c>
      <c r="H157" s="419">
        <f t="shared" si="10"/>
        <v>0</v>
      </c>
      <c r="I157" s="418">
        <f>'[1]Table 1'!$B138</f>
        <v>0</v>
      </c>
      <c r="J157" s="419">
        <f t="shared" si="11"/>
        <v>0</v>
      </c>
      <c r="K157" s="417">
        <f>'[1]Table 1'!$C138</f>
        <v>0</v>
      </c>
      <c r="L157" s="418">
        <f>'[1]Table 1'!$D138</f>
        <v>0</v>
      </c>
      <c r="M157" s="155" t="str">
        <f t="shared" si="12"/>
        <v/>
      </c>
      <c r="N157" s="621" t="str">
        <f t="shared" si="13"/>
        <v/>
      </c>
      <c r="O157" s="621" t="str">
        <f t="shared" si="14"/>
        <v/>
      </c>
      <c r="P157" s="300"/>
    </row>
    <row r="158" spans="1:16" s="289" customFormat="1" x14ac:dyDescent="0.2">
      <c r="A158" s="1"/>
      <c r="B158" s="211" t="s">
        <v>758</v>
      </c>
      <c r="C158" s="212"/>
      <c r="D158" s="209" t="s">
        <v>533</v>
      </c>
      <c r="E158" s="13">
        <v>138</v>
      </c>
      <c r="F158" s="14" t="s">
        <v>275</v>
      </c>
      <c r="G158" s="14" t="s">
        <v>276</v>
      </c>
      <c r="H158" s="419">
        <f t="shared" si="10"/>
        <v>9894.6055629999992</v>
      </c>
      <c r="I158" s="418">
        <f>'[1]Table 1'!$B139</f>
        <v>9886.4334959999996</v>
      </c>
      <c r="J158" s="419">
        <f t="shared" si="11"/>
        <v>8.1720670000000002</v>
      </c>
      <c r="K158" s="417">
        <f>'[1]Table 1'!$C139</f>
        <v>7.9173170000000006</v>
      </c>
      <c r="L158" s="418">
        <f>'[1]Table 1'!$D139</f>
        <v>0.25474999999999998</v>
      </c>
      <c r="M158" s="155" t="str">
        <f t="shared" si="12"/>
        <v/>
      </c>
      <c r="N158" s="621" t="str">
        <f t="shared" si="13"/>
        <v/>
      </c>
      <c r="O158" s="621" t="str">
        <f t="shared" si="14"/>
        <v/>
      </c>
      <c r="P158" s="300"/>
    </row>
    <row r="159" spans="1:16" s="289" customFormat="1" x14ac:dyDescent="0.2">
      <c r="A159" s="1"/>
      <c r="B159" s="211" t="s">
        <v>759</v>
      </c>
      <c r="C159" s="212"/>
      <c r="D159" s="209" t="s">
        <v>533</v>
      </c>
      <c r="E159" s="13">
        <v>139</v>
      </c>
      <c r="F159" s="14" t="s">
        <v>277</v>
      </c>
      <c r="G159" s="14" t="s">
        <v>278</v>
      </c>
      <c r="H159" s="419">
        <f t="shared" si="10"/>
        <v>0</v>
      </c>
      <c r="I159" s="418">
        <f>'[1]Table 1'!$B140</f>
        <v>0</v>
      </c>
      <c r="J159" s="419">
        <f t="shared" si="11"/>
        <v>0</v>
      </c>
      <c r="K159" s="417">
        <f>'[1]Table 1'!$C140</f>
        <v>0</v>
      </c>
      <c r="L159" s="418">
        <f>'[1]Table 1'!$D140</f>
        <v>0</v>
      </c>
      <c r="M159" s="155" t="str">
        <f t="shared" si="12"/>
        <v/>
      </c>
      <c r="N159" s="621" t="str">
        <f t="shared" si="13"/>
        <v/>
      </c>
      <c r="O159" s="621" t="str">
        <f t="shared" si="14"/>
        <v/>
      </c>
      <c r="P159" s="300"/>
    </row>
    <row r="160" spans="1:16" s="289" customFormat="1" x14ac:dyDescent="0.2">
      <c r="A160" s="1"/>
      <c r="B160" s="211" t="s">
        <v>760</v>
      </c>
      <c r="C160" s="212"/>
      <c r="D160" s="209" t="s">
        <v>533</v>
      </c>
      <c r="E160" s="13">
        <v>140</v>
      </c>
      <c r="F160" s="14" t="s">
        <v>279</v>
      </c>
      <c r="G160" s="14" t="s">
        <v>280</v>
      </c>
      <c r="H160" s="419">
        <f t="shared" si="10"/>
        <v>9021.9262520400007</v>
      </c>
      <c r="I160" s="418">
        <f>'[1]Table 1'!$B141</f>
        <v>5388.6270386000006</v>
      </c>
      <c r="J160" s="419">
        <f t="shared" si="11"/>
        <v>3633.2992134400001</v>
      </c>
      <c r="K160" s="417">
        <f>'[1]Table 1'!$C141</f>
        <v>3583.5816109299999</v>
      </c>
      <c r="L160" s="418">
        <f>'[1]Table 1'!$D141</f>
        <v>49.717602510000006</v>
      </c>
      <c r="M160" s="155" t="str">
        <f t="shared" si="12"/>
        <v/>
      </c>
      <c r="N160" s="621" t="str">
        <f t="shared" si="13"/>
        <v/>
      </c>
      <c r="O160" s="621" t="str">
        <f t="shared" si="14"/>
        <v/>
      </c>
      <c r="P160" s="300"/>
    </row>
    <row r="161" spans="1:16" s="289" customFormat="1" x14ac:dyDescent="0.2">
      <c r="A161" s="1"/>
      <c r="B161" s="211" t="s">
        <v>761</v>
      </c>
      <c r="C161" s="212"/>
      <c r="D161" s="209" t="s">
        <v>533</v>
      </c>
      <c r="E161" s="13">
        <v>141</v>
      </c>
      <c r="F161" s="14" t="s">
        <v>281</v>
      </c>
      <c r="G161" s="14" t="s">
        <v>282</v>
      </c>
      <c r="H161" s="419">
        <f t="shared" si="10"/>
        <v>0</v>
      </c>
      <c r="I161" s="418">
        <f>'[1]Table 1'!$B142</f>
        <v>0</v>
      </c>
      <c r="J161" s="419">
        <f t="shared" si="11"/>
        <v>0</v>
      </c>
      <c r="K161" s="417">
        <f>'[1]Table 1'!$C142</f>
        <v>0</v>
      </c>
      <c r="L161" s="418">
        <f>'[1]Table 1'!$D142</f>
        <v>0</v>
      </c>
      <c r="M161" s="155" t="str">
        <f t="shared" si="12"/>
        <v/>
      </c>
      <c r="N161" s="621" t="str">
        <f t="shared" si="13"/>
        <v/>
      </c>
      <c r="O161" s="621" t="str">
        <f t="shared" si="14"/>
        <v/>
      </c>
      <c r="P161" s="300"/>
    </row>
    <row r="162" spans="1:16" s="289" customFormat="1" x14ac:dyDescent="0.2">
      <c r="A162" s="1"/>
      <c r="B162" s="211" t="s">
        <v>762</v>
      </c>
      <c r="C162" s="212"/>
      <c r="D162" s="209" t="s">
        <v>533</v>
      </c>
      <c r="E162" s="13">
        <v>142</v>
      </c>
      <c r="F162" s="14" t="s">
        <v>283</v>
      </c>
      <c r="G162" s="14" t="s">
        <v>284</v>
      </c>
      <c r="H162" s="419">
        <f t="shared" si="10"/>
        <v>9.1087729999999993</v>
      </c>
      <c r="I162" s="418">
        <f>'[1]Table 1'!$B143</f>
        <v>0</v>
      </c>
      <c r="J162" s="419">
        <f t="shared" si="11"/>
        <v>9.1087729999999993</v>
      </c>
      <c r="K162" s="417">
        <f>'[1]Table 1'!$C143</f>
        <v>0</v>
      </c>
      <c r="L162" s="418">
        <f>'[1]Table 1'!$D143</f>
        <v>9.1087729999999993</v>
      </c>
      <c r="M162" s="155" t="str">
        <f t="shared" si="12"/>
        <v/>
      </c>
      <c r="N162" s="621" t="str">
        <f t="shared" si="13"/>
        <v/>
      </c>
      <c r="O162" s="621" t="str">
        <f t="shared" si="14"/>
        <v/>
      </c>
      <c r="P162" s="300"/>
    </row>
    <row r="163" spans="1:16" s="289" customFormat="1" x14ac:dyDescent="0.2">
      <c r="A163" s="1"/>
      <c r="B163" s="211" t="s">
        <v>763</v>
      </c>
      <c r="C163" s="212"/>
      <c r="D163" s="209" t="s">
        <v>533</v>
      </c>
      <c r="E163" s="13">
        <v>143</v>
      </c>
      <c r="F163" s="14" t="s">
        <v>285</v>
      </c>
      <c r="G163" s="14" t="s">
        <v>286</v>
      </c>
      <c r="H163" s="419">
        <f t="shared" si="10"/>
        <v>2.567987</v>
      </c>
      <c r="I163" s="418">
        <f>'[1]Table 1'!$B144</f>
        <v>0</v>
      </c>
      <c r="J163" s="419">
        <f t="shared" si="11"/>
        <v>2.567987</v>
      </c>
      <c r="K163" s="417">
        <f>'[1]Table 1'!$C144</f>
        <v>2.567987</v>
      </c>
      <c r="L163" s="418">
        <f>'[1]Table 1'!$D144</f>
        <v>0</v>
      </c>
      <c r="M163" s="155" t="str">
        <f t="shared" si="12"/>
        <v/>
      </c>
      <c r="N163" s="621" t="str">
        <f t="shared" si="13"/>
        <v/>
      </c>
      <c r="O163" s="621" t="str">
        <f t="shared" si="14"/>
        <v/>
      </c>
      <c r="P163" s="300"/>
    </row>
    <row r="164" spans="1:16" s="289" customFormat="1" x14ac:dyDescent="0.2">
      <c r="A164" s="1"/>
      <c r="B164" s="211" t="s">
        <v>764</v>
      </c>
      <c r="C164" s="212"/>
      <c r="D164" s="209" t="s">
        <v>533</v>
      </c>
      <c r="E164" s="13">
        <v>144</v>
      </c>
      <c r="F164" s="14" t="s">
        <v>287</v>
      </c>
      <c r="G164" s="14" t="s">
        <v>288</v>
      </c>
      <c r="H164" s="419">
        <f t="shared" si="10"/>
        <v>4.7308780000000006</v>
      </c>
      <c r="I164" s="418">
        <f>'[1]Table 1'!$B145</f>
        <v>4.5319500000000001</v>
      </c>
      <c r="J164" s="419">
        <f t="shared" si="11"/>
        <v>0.19892799999999999</v>
      </c>
      <c r="K164" s="417">
        <f>'[1]Table 1'!$C145</f>
        <v>0.19892799999999999</v>
      </c>
      <c r="L164" s="418">
        <f>'[1]Table 1'!$D145</f>
        <v>0</v>
      </c>
      <c r="M164" s="155" t="str">
        <f t="shared" si="12"/>
        <v/>
      </c>
      <c r="N164" s="621" t="str">
        <f t="shared" si="13"/>
        <v/>
      </c>
      <c r="O164" s="621" t="str">
        <f t="shared" si="14"/>
        <v/>
      </c>
      <c r="P164" s="300"/>
    </row>
    <row r="165" spans="1:16" s="289" customFormat="1" x14ac:dyDescent="0.2">
      <c r="A165" s="1"/>
      <c r="B165" s="211" t="s">
        <v>765</v>
      </c>
      <c r="C165" s="212"/>
      <c r="D165" s="209" t="s">
        <v>533</v>
      </c>
      <c r="E165" s="13">
        <v>145</v>
      </c>
      <c r="F165" s="14" t="s">
        <v>289</v>
      </c>
      <c r="G165" s="15" t="s">
        <v>290</v>
      </c>
      <c r="H165" s="419">
        <f t="shared" si="10"/>
        <v>0</v>
      </c>
      <c r="I165" s="418">
        <f>'[1]Table 1'!$B146</f>
        <v>0</v>
      </c>
      <c r="J165" s="419">
        <f t="shared" si="11"/>
        <v>0</v>
      </c>
      <c r="K165" s="417">
        <f>'[1]Table 1'!$C146</f>
        <v>0</v>
      </c>
      <c r="L165" s="418">
        <f>'[1]Table 1'!$D146</f>
        <v>0</v>
      </c>
      <c r="M165" s="155" t="str">
        <f t="shared" si="12"/>
        <v/>
      </c>
      <c r="N165" s="621" t="str">
        <f>IF(M165&lt;&gt;"","",IF(OR(AND(H165="c",OR(J165="c",I165="c")),AND(H165&lt;&gt;"",I165="c",J165="c"),AND(H165&lt;&gt;"",J165="",I165="")),"",IF(OR(I165="c",J165="c"),"c",IF(ABS(SUM(I165,J165)-SUM(H165))&gt;0.9,SUM(I165,J165)-SUM(H165),""))))</f>
        <v/>
      </c>
      <c r="O165" s="621" t="str">
        <f>IF(M165&lt;&gt;"","",IF(OR(AND(J165="c",OR(L165="c",K165="c")),AND(J165&lt;&gt;"",K165="c",L165="c"),AND(J165&lt;&gt;"",L165="",K165="")),"",IF(COUNTIF(K165:L165,"c")&gt;1,"",IF(ABS(SUM(K165,L165)-SUM(J165))&gt;0.9,SUM(K165,L165)-SUM(J165),""))))</f>
        <v/>
      </c>
      <c r="P165" s="300"/>
    </row>
    <row r="166" spans="1:16" s="289" customFormat="1" x14ac:dyDescent="0.2">
      <c r="A166" s="1"/>
      <c r="B166" s="211" t="s">
        <v>766</v>
      </c>
      <c r="C166" s="212"/>
      <c r="D166" s="209" t="s">
        <v>533</v>
      </c>
      <c r="E166" s="13">
        <v>146</v>
      </c>
      <c r="F166" s="14" t="s">
        <v>291</v>
      </c>
      <c r="G166" s="14" t="s">
        <v>292</v>
      </c>
      <c r="H166" s="419">
        <f t="shared" si="10"/>
        <v>0</v>
      </c>
      <c r="I166" s="418">
        <f>'[1]Table 1'!$B147</f>
        <v>0</v>
      </c>
      <c r="J166" s="419">
        <f t="shared" si="11"/>
        <v>0</v>
      </c>
      <c r="K166" s="417">
        <f>'[1]Table 1'!$C147</f>
        <v>0</v>
      </c>
      <c r="L166" s="418">
        <f>'[1]Table 1'!$D147</f>
        <v>0</v>
      </c>
      <c r="M166" s="155" t="str">
        <f t="shared" si="12"/>
        <v/>
      </c>
      <c r="N166" s="621" t="str">
        <f t="shared" ref="N166:N228" si="15">IF(M166&lt;&gt;"","",IF(OR(AND(H166="c",OR(J166="c",I166="c")),AND(H166&lt;&gt;"",I166="c",J166="c"),AND(H166&lt;&gt;"",J166="",I166="")),"",IF(OR(I166="c",J166="c"),"c",IF(ABS(SUM(I166,J166)-SUM(H166))&gt;0.9,SUM(I166,J166)-SUM(H166),""))))</f>
        <v/>
      </c>
      <c r="O166" s="621" t="str">
        <f t="shared" ref="O166:O228" si="16">IF(M166&lt;&gt;"","",IF(OR(AND(J166="c",OR(L166="c",K166="c")),AND(J166&lt;&gt;"",K166="c",L166="c"),AND(J166&lt;&gt;"",L166="",K166="")),"",IF(COUNTIF(K166:L166,"c")&gt;1,"",IF(ABS(SUM(K166,L166)-SUM(J166))&gt;0.9,SUM(K166,L166)-SUM(J166),""))))</f>
        <v/>
      </c>
      <c r="P166" s="300"/>
    </row>
    <row r="167" spans="1:16" s="289" customFormat="1" x14ac:dyDescent="0.2">
      <c r="A167" s="1"/>
      <c r="B167" s="211" t="s">
        <v>767</v>
      </c>
      <c r="C167" s="212"/>
      <c r="D167" s="209" t="s">
        <v>533</v>
      </c>
      <c r="E167" s="13">
        <v>147</v>
      </c>
      <c r="F167" s="14" t="s">
        <v>293</v>
      </c>
      <c r="G167" s="14" t="s">
        <v>294</v>
      </c>
      <c r="H167" s="419">
        <f t="shared" si="10"/>
        <v>235.67689619999999</v>
      </c>
      <c r="I167" s="418">
        <f>'[1]Table 1'!$B148</f>
        <v>183.390311</v>
      </c>
      <c r="J167" s="419">
        <f t="shared" si="11"/>
        <v>52.286585199999998</v>
      </c>
      <c r="K167" s="417">
        <f>'[1]Table 1'!$C148</f>
        <v>3.2441611999999997</v>
      </c>
      <c r="L167" s="418">
        <f>'[1]Table 1'!$D148</f>
        <v>49.042423999999997</v>
      </c>
      <c r="M167" s="155" t="str">
        <f t="shared" si="12"/>
        <v/>
      </c>
      <c r="N167" s="621" t="str">
        <f t="shared" si="15"/>
        <v/>
      </c>
      <c r="O167" s="621" t="str">
        <f t="shared" si="16"/>
        <v/>
      </c>
      <c r="P167" s="300"/>
    </row>
    <row r="168" spans="1:16" s="289" customFormat="1" x14ac:dyDescent="0.2">
      <c r="A168" s="1"/>
      <c r="B168" s="211" t="s">
        <v>768</v>
      </c>
      <c r="C168" s="212"/>
      <c r="D168" s="209" t="s">
        <v>533</v>
      </c>
      <c r="E168" s="13">
        <v>148</v>
      </c>
      <c r="F168" s="14" t="s">
        <v>295</v>
      </c>
      <c r="G168" s="14" t="s">
        <v>296</v>
      </c>
      <c r="H168" s="419">
        <f t="shared" si="10"/>
        <v>0</v>
      </c>
      <c r="I168" s="418">
        <f>'[1]Table 1'!$B149</f>
        <v>0</v>
      </c>
      <c r="J168" s="419">
        <f t="shared" si="11"/>
        <v>0</v>
      </c>
      <c r="K168" s="417">
        <f>'[1]Table 1'!$C149</f>
        <v>0</v>
      </c>
      <c r="L168" s="418">
        <f>'[1]Table 1'!$D149</f>
        <v>0</v>
      </c>
      <c r="M168" s="155" t="str">
        <f t="shared" si="12"/>
        <v/>
      </c>
      <c r="N168" s="621" t="str">
        <f t="shared" si="15"/>
        <v/>
      </c>
      <c r="O168" s="621" t="str">
        <f t="shared" si="16"/>
        <v/>
      </c>
      <c r="P168" s="300"/>
    </row>
    <row r="169" spans="1:16" s="289" customFormat="1" x14ac:dyDescent="0.2">
      <c r="A169" s="1"/>
      <c r="B169" s="211" t="s">
        <v>769</v>
      </c>
      <c r="C169" s="212"/>
      <c r="D169" s="209" t="s">
        <v>533</v>
      </c>
      <c r="E169" s="13">
        <v>149</v>
      </c>
      <c r="F169" s="14" t="s">
        <v>297</v>
      </c>
      <c r="G169" s="14" t="s">
        <v>298</v>
      </c>
      <c r="H169" s="419">
        <f t="shared" si="10"/>
        <v>2.0444800000000001</v>
      </c>
      <c r="I169" s="418">
        <f>'[1]Table 1'!$B150</f>
        <v>0</v>
      </c>
      <c r="J169" s="419">
        <f t="shared" si="11"/>
        <v>2.0444800000000001</v>
      </c>
      <c r="K169" s="417">
        <f>'[1]Table 1'!$C150</f>
        <v>0</v>
      </c>
      <c r="L169" s="418">
        <f>'[1]Table 1'!$D150</f>
        <v>2.0444800000000001</v>
      </c>
      <c r="M169" s="155" t="str">
        <f t="shared" si="12"/>
        <v/>
      </c>
      <c r="N169" s="621" t="str">
        <f t="shared" si="15"/>
        <v/>
      </c>
      <c r="O169" s="621" t="str">
        <f t="shared" si="16"/>
        <v/>
      </c>
      <c r="P169" s="300"/>
    </row>
    <row r="170" spans="1:16" s="289" customFormat="1" x14ac:dyDescent="0.2">
      <c r="A170" s="1"/>
      <c r="B170" s="211" t="s">
        <v>770</v>
      </c>
      <c r="C170" s="212"/>
      <c r="D170" s="209" t="s">
        <v>533</v>
      </c>
      <c r="E170" s="13">
        <v>150</v>
      </c>
      <c r="F170" s="14" t="s">
        <v>299</v>
      </c>
      <c r="G170" s="14" t="s">
        <v>300</v>
      </c>
      <c r="H170" s="419">
        <f t="shared" si="10"/>
        <v>0.95170399999999999</v>
      </c>
      <c r="I170" s="418">
        <f>'[1]Table 1'!$B151</f>
        <v>0.92449899999999996</v>
      </c>
      <c r="J170" s="419">
        <f t="shared" si="11"/>
        <v>2.7205E-2</v>
      </c>
      <c r="K170" s="417">
        <f>'[1]Table 1'!$C151</f>
        <v>2.7205E-2</v>
      </c>
      <c r="L170" s="418">
        <f>'[1]Table 1'!$D151</f>
        <v>0</v>
      </c>
      <c r="M170" s="155" t="str">
        <f t="shared" si="12"/>
        <v/>
      </c>
      <c r="N170" s="621" t="str">
        <f t="shared" si="15"/>
        <v/>
      </c>
      <c r="O170" s="621" t="str">
        <f t="shared" si="16"/>
        <v/>
      </c>
      <c r="P170" s="300"/>
    </row>
    <row r="171" spans="1:16" s="289" customFormat="1" x14ac:dyDescent="0.2">
      <c r="A171" s="1"/>
      <c r="B171" s="211" t="s">
        <v>771</v>
      </c>
      <c r="C171" s="212"/>
      <c r="D171" s="209" t="s">
        <v>533</v>
      </c>
      <c r="E171" s="13">
        <v>151</v>
      </c>
      <c r="F171" s="14" t="s">
        <v>301</v>
      </c>
      <c r="G171" s="14" t="s">
        <v>302</v>
      </c>
      <c r="H171" s="419">
        <f t="shared" si="10"/>
        <v>0</v>
      </c>
      <c r="I171" s="418">
        <f>'[1]Table 1'!$B152</f>
        <v>0</v>
      </c>
      <c r="J171" s="419">
        <f t="shared" si="11"/>
        <v>0</v>
      </c>
      <c r="K171" s="417">
        <f>'[1]Table 1'!$C152</f>
        <v>0</v>
      </c>
      <c r="L171" s="418">
        <f>'[1]Table 1'!$D152</f>
        <v>0</v>
      </c>
      <c r="M171" s="155" t="str">
        <f t="shared" si="12"/>
        <v/>
      </c>
      <c r="N171" s="621" t="str">
        <f t="shared" si="15"/>
        <v/>
      </c>
      <c r="O171" s="621" t="str">
        <f t="shared" si="16"/>
        <v/>
      </c>
      <c r="P171" s="300"/>
    </row>
    <row r="172" spans="1:16" s="289" customFormat="1" x14ac:dyDescent="0.2">
      <c r="A172" s="1"/>
      <c r="B172" s="211" t="s">
        <v>772</v>
      </c>
      <c r="C172" s="212"/>
      <c r="D172" s="209" t="s">
        <v>533</v>
      </c>
      <c r="E172" s="13">
        <v>152</v>
      </c>
      <c r="F172" s="14" t="s">
        <v>303</v>
      </c>
      <c r="G172" s="14" t="s">
        <v>304</v>
      </c>
      <c r="H172" s="419">
        <f t="shared" si="10"/>
        <v>0</v>
      </c>
      <c r="I172" s="418">
        <f>'[1]Table 1'!$B153</f>
        <v>0</v>
      </c>
      <c r="J172" s="419">
        <f t="shared" si="11"/>
        <v>0</v>
      </c>
      <c r="K172" s="417">
        <f>'[1]Table 1'!$C153</f>
        <v>0</v>
      </c>
      <c r="L172" s="418">
        <f>'[1]Table 1'!$D153</f>
        <v>0</v>
      </c>
      <c r="M172" s="155" t="str">
        <f t="shared" si="12"/>
        <v/>
      </c>
      <c r="N172" s="621" t="str">
        <f t="shared" si="15"/>
        <v/>
      </c>
      <c r="O172" s="621" t="str">
        <f t="shared" si="16"/>
        <v/>
      </c>
      <c r="P172" s="300"/>
    </row>
    <row r="173" spans="1:16" s="289" customFormat="1" x14ac:dyDescent="0.2">
      <c r="A173" s="1"/>
      <c r="B173" s="211" t="s">
        <v>773</v>
      </c>
      <c r="C173" s="212"/>
      <c r="D173" s="209" t="s">
        <v>533</v>
      </c>
      <c r="E173" s="13">
        <v>153</v>
      </c>
      <c r="F173" s="14" t="s">
        <v>305</v>
      </c>
      <c r="G173" s="14" t="s">
        <v>306</v>
      </c>
      <c r="H173" s="419">
        <f t="shared" si="10"/>
        <v>22737.59461362</v>
      </c>
      <c r="I173" s="418">
        <f>'[1]Table 1'!$B154</f>
        <v>6193.0066324900008</v>
      </c>
      <c r="J173" s="419">
        <f t="shared" si="11"/>
        <v>16544.58798113</v>
      </c>
      <c r="K173" s="417">
        <f>'[1]Table 1'!$C154</f>
        <v>16474.546391079999</v>
      </c>
      <c r="L173" s="418">
        <f>'[1]Table 1'!$D154</f>
        <v>70.041590049999996</v>
      </c>
      <c r="M173" s="155" t="str">
        <f t="shared" si="12"/>
        <v/>
      </c>
      <c r="N173" s="621" t="str">
        <f t="shared" si="15"/>
        <v/>
      </c>
      <c r="O173" s="621" t="str">
        <f t="shared" si="16"/>
        <v/>
      </c>
      <c r="P173" s="300"/>
    </row>
    <row r="174" spans="1:16" s="289" customFormat="1" x14ac:dyDescent="0.2">
      <c r="A174" s="1"/>
      <c r="B174" s="211" t="s">
        <v>774</v>
      </c>
      <c r="C174" s="212"/>
      <c r="D174" s="209" t="s">
        <v>533</v>
      </c>
      <c r="E174" s="13">
        <v>154</v>
      </c>
      <c r="F174" s="14" t="s">
        <v>307</v>
      </c>
      <c r="G174" s="14" t="s">
        <v>308</v>
      </c>
      <c r="H174" s="419">
        <f t="shared" si="10"/>
        <v>0</v>
      </c>
      <c r="I174" s="418">
        <f>'[1]Table 1'!$B155</f>
        <v>0</v>
      </c>
      <c r="J174" s="419">
        <f t="shared" si="11"/>
        <v>0</v>
      </c>
      <c r="K174" s="417">
        <f>'[1]Table 1'!$C155</f>
        <v>0</v>
      </c>
      <c r="L174" s="418">
        <f>'[1]Table 1'!$D155</f>
        <v>0</v>
      </c>
      <c r="M174" s="155" t="str">
        <f t="shared" si="12"/>
        <v/>
      </c>
      <c r="N174" s="621" t="str">
        <f t="shared" si="15"/>
        <v/>
      </c>
      <c r="O174" s="621" t="str">
        <f t="shared" si="16"/>
        <v/>
      </c>
      <c r="P174" s="300"/>
    </row>
    <row r="175" spans="1:16" s="289" customFormat="1" x14ac:dyDescent="0.2">
      <c r="A175" s="1"/>
      <c r="B175" s="211" t="s">
        <v>775</v>
      </c>
      <c r="C175" s="212"/>
      <c r="D175" s="209" t="s">
        <v>533</v>
      </c>
      <c r="E175" s="13">
        <v>155</v>
      </c>
      <c r="F175" s="14" t="s">
        <v>309</v>
      </c>
      <c r="G175" s="14" t="s">
        <v>310</v>
      </c>
      <c r="H175" s="419">
        <f t="shared" si="10"/>
        <v>696.70754399999998</v>
      </c>
      <c r="I175" s="418">
        <f>'[1]Table 1'!$B156</f>
        <v>17.388856000000001</v>
      </c>
      <c r="J175" s="419">
        <f t="shared" si="11"/>
        <v>679.31868799999995</v>
      </c>
      <c r="K175" s="417">
        <f>'[1]Table 1'!$C156</f>
        <v>679.31868799999995</v>
      </c>
      <c r="L175" s="418">
        <f>'[1]Table 1'!$D156</f>
        <v>0</v>
      </c>
      <c r="M175" s="155" t="str">
        <f t="shared" si="12"/>
        <v/>
      </c>
      <c r="N175" s="621" t="str">
        <f t="shared" si="15"/>
        <v/>
      </c>
      <c r="O175" s="621" t="str">
        <f t="shared" si="16"/>
        <v/>
      </c>
      <c r="P175" s="300"/>
    </row>
    <row r="176" spans="1:16" s="289" customFormat="1" x14ac:dyDescent="0.2">
      <c r="A176" s="1"/>
      <c r="B176" s="211" t="s">
        <v>776</v>
      </c>
      <c r="C176" s="212"/>
      <c r="D176" s="209" t="s">
        <v>533</v>
      </c>
      <c r="E176" s="13">
        <v>156</v>
      </c>
      <c r="F176" s="14" t="s">
        <v>311</v>
      </c>
      <c r="G176" s="14" t="s">
        <v>312</v>
      </c>
      <c r="H176" s="419">
        <f t="shared" si="10"/>
        <v>0</v>
      </c>
      <c r="I176" s="418">
        <f>'[1]Table 1'!$B157</f>
        <v>0</v>
      </c>
      <c r="J176" s="419">
        <f t="shared" si="11"/>
        <v>0</v>
      </c>
      <c r="K176" s="417">
        <f>'[1]Table 1'!$C157</f>
        <v>0</v>
      </c>
      <c r="L176" s="418">
        <f>'[1]Table 1'!$D157</f>
        <v>0</v>
      </c>
      <c r="M176" s="155" t="str">
        <f t="shared" si="12"/>
        <v/>
      </c>
      <c r="N176" s="621" t="str">
        <f t="shared" si="15"/>
        <v/>
      </c>
      <c r="O176" s="621" t="str">
        <f t="shared" si="16"/>
        <v/>
      </c>
      <c r="P176" s="300"/>
    </row>
    <row r="177" spans="1:16" s="289" customFormat="1" x14ac:dyDescent="0.2">
      <c r="A177" s="1"/>
      <c r="B177" s="211" t="s">
        <v>777</v>
      </c>
      <c r="C177" s="212"/>
      <c r="D177" s="209" t="s">
        <v>533</v>
      </c>
      <c r="E177" s="13">
        <v>157</v>
      </c>
      <c r="F177" s="14" t="s">
        <v>313</v>
      </c>
      <c r="G177" s="14" t="s">
        <v>314</v>
      </c>
      <c r="H177" s="419">
        <f t="shared" si="10"/>
        <v>33.533259000000001</v>
      </c>
      <c r="I177" s="418">
        <f>'[1]Table 1'!$B158</f>
        <v>0</v>
      </c>
      <c r="J177" s="419">
        <f t="shared" si="11"/>
        <v>33.533259000000001</v>
      </c>
      <c r="K177" s="417">
        <f>'[1]Table 1'!$C158</f>
        <v>33.533259000000001</v>
      </c>
      <c r="L177" s="418">
        <f>'[1]Table 1'!$D158</f>
        <v>0</v>
      </c>
      <c r="M177" s="155" t="str">
        <f t="shared" si="12"/>
        <v/>
      </c>
      <c r="N177" s="621" t="str">
        <f t="shared" si="15"/>
        <v/>
      </c>
      <c r="O177" s="621" t="str">
        <f t="shared" si="16"/>
        <v/>
      </c>
      <c r="P177" s="300"/>
    </row>
    <row r="178" spans="1:16" s="289" customFormat="1" x14ac:dyDescent="0.2">
      <c r="A178" s="1"/>
      <c r="B178" s="211" t="s">
        <v>778</v>
      </c>
      <c r="C178" s="212"/>
      <c r="D178" s="209" t="s">
        <v>533</v>
      </c>
      <c r="E178" s="13">
        <v>158</v>
      </c>
      <c r="F178" s="14" t="s">
        <v>315</v>
      </c>
      <c r="G178" s="14" t="s">
        <v>316</v>
      </c>
      <c r="H178" s="419">
        <f t="shared" si="10"/>
        <v>487.84757864999995</v>
      </c>
      <c r="I178" s="418">
        <f>'[1]Table 1'!$B159</f>
        <v>228.258791</v>
      </c>
      <c r="J178" s="419">
        <f t="shared" si="11"/>
        <v>259.58878764999997</v>
      </c>
      <c r="K178" s="417">
        <f>'[1]Table 1'!$C159</f>
        <v>213.02838165</v>
      </c>
      <c r="L178" s="418">
        <f>'[1]Table 1'!$D159</f>
        <v>46.560406</v>
      </c>
      <c r="M178" s="155" t="str">
        <f t="shared" si="12"/>
        <v/>
      </c>
      <c r="N178" s="621" t="str">
        <f t="shared" si="15"/>
        <v/>
      </c>
      <c r="O178" s="621" t="str">
        <f t="shared" si="16"/>
        <v/>
      </c>
      <c r="P178" s="300"/>
    </row>
    <row r="179" spans="1:16" s="289" customFormat="1" x14ac:dyDescent="0.2">
      <c r="A179" s="1"/>
      <c r="B179" s="211" t="s">
        <v>779</v>
      </c>
      <c r="C179" s="212"/>
      <c r="D179" s="209" t="s">
        <v>533</v>
      </c>
      <c r="E179" s="13">
        <v>159</v>
      </c>
      <c r="F179" s="14" t="s">
        <v>317</v>
      </c>
      <c r="G179" s="14" t="s">
        <v>318</v>
      </c>
      <c r="H179" s="419">
        <f t="shared" si="10"/>
        <v>0</v>
      </c>
      <c r="I179" s="418">
        <f>'[1]Table 1'!$B160</f>
        <v>0</v>
      </c>
      <c r="J179" s="419">
        <f t="shared" si="11"/>
        <v>0</v>
      </c>
      <c r="K179" s="417">
        <f>'[1]Table 1'!$C160</f>
        <v>0</v>
      </c>
      <c r="L179" s="418">
        <f>'[1]Table 1'!$D160</f>
        <v>0</v>
      </c>
      <c r="M179" s="155" t="str">
        <f t="shared" si="12"/>
        <v/>
      </c>
      <c r="N179" s="621" t="str">
        <f t="shared" si="15"/>
        <v/>
      </c>
      <c r="O179" s="621" t="str">
        <f t="shared" si="16"/>
        <v/>
      </c>
      <c r="P179" s="300"/>
    </row>
    <row r="180" spans="1:16" s="289" customFormat="1" x14ac:dyDescent="0.2">
      <c r="A180" s="1"/>
      <c r="B180" s="211" t="s">
        <v>780</v>
      </c>
      <c r="C180" s="212"/>
      <c r="D180" s="209" t="s">
        <v>533</v>
      </c>
      <c r="E180" s="13">
        <v>160</v>
      </c>
      <c r="F180" s="14" t="s">
        <v>319</v>
      </c>
      <c r="G180" s="14" t="s">
        <v>320</v>
      </c>
      <c r="H180" s="419">
        <f t="shared" si="10"/>
        <v>0</v>
      </c>
      <c r="I180" s="418">
        <f>'[1]Table 1'!$B161</f>
        <v>0</v>
      </c>
      <c r="J180" s="419">
        <f t="shared" si="11"/>
        <v>0</v>
      </c>
      <c r="K180" s="417">
        <f>'[1]Table 1'!$C161</f>
        <v>0</v>
      </c>
      <c r="L180" s="418">
        <f>'[1]Table 1'!$D161</f>
        <v>0</v>
      </c>
      <c r="M180" s="155" t="str">
        <f t="shared" si="12"/>
        <v/>
      </c>
      <c r="N180" s="621" t="str">
        <f t="shared" si="15"/>
        <v/>
      </c>
      <c r="O180" s="621" t="str">
        <f t="shared" si="16"/>
        <v/>
      </c>
      <c r="P180" s="300"/>
    </row>
    <row r="181" spans="1:16" s="289" customFormat="1" x14ac:dyDescent="0.2">
      <c r="A181" s="1"/>
      <c r="B181" s="211" t="s">
        <v>748</v>
      </c>
      <c r="C181" s="212"/>
      <c r="D181" s="209" t="s">
        <v>533</v>
      </c>
      <c r="E181" s="13">
        <v>161</v>
      </c>
      <c r="F181" s="14" t="s">
        <v>256</v>
      </c>
      <c r="G181" s="14" t="s">
        <v>966</v>
      </c>
      <c r="H181" s="419">
        <f t="shared" ref="H181" si="17">IF(AND(I181="",J181=""),"",IF(OR(I181="c",J181="c"),"c",SUM(I181,J181)))</f>
        <v>0</v>
      </c>
      <c r="I181" s="418">
        <f>'[1]Table 1'!$B162</f>
        <v>0</v>
      </c>
      <c r="J181" s="419">
        <f t="shared" ref="J181" si="18">IF(AND(K181="",L181=""),"",IF(OR(K181="c",L181="c"),"c",SUM(K181,L181)))</f>
        <v>0</v>
      </c>
      <c r="K181" s="417">
        <f>'[1]Table 1'!$C162</f>
        <v>0</v>
      </c>
      <c r="L181" s="418">
        <f>'[1]Table 1'!$D162</f>
        <v>0</v>
      </c>
      <c r="M181" s="155"/>
      <c r="N181" s="621" t="str">
        <f t="shared" si="15"/>
        <v/>
      </c>
      <c r="O181" s="621" t="str">
        <f t="shared" si="16"/>
        <v/>
      </c>
      <c r="P181" s="300"/>
    </row>
    <row r="182" spans="1:16" s="289" customFormat="1" x14ac:dyDescent="0.2">
      <c r="A182" s="1"/>
      <c r="B182" s="211" t="s">
        <v>781</v>
      </c>
      <c r="C182" s="212"/>
      <c r="D182" s="209" t="s">
        <v>533</v>
      </c>
      <c r="E182" s="13">
        <v>162</v>
      </c>
      <c r="F182" s="14" t="s">
        <v>321</v>
      </c>
      <c r="G182" s="14" t="s">
        <v>322</v>
      </c>
      <c r="H182" s="419">
        <f t="shared" si="10"/>
        <v>3498.62753634</v>
      </c>
      <c r="I182" s="418">
        <f>'[1]Table 1'!$B163</f>
        <v>376.42638131999996</v>
      </c>
      <c r="J182" s="419">
        <f t="shared" si="11"/>
        <v>3122.20115502</v>
      </c>
      <c r="K182" s="417">
        <f>'[1]Table 1'!$C163</f>
        <v>3073.96747602</v>
      </c>
      <c r="L182" s="418">
        <f>'[1]Table 1'!$D163</f>
        <v>48.233679000000002</v>
      </c>
      <c r="M182" s="155" t="str">
        <f t="shared" si="12"/>
        <v/>
      </c>
      <c r="N182" s="621" t="str">
        <f t="shared" si="15"/>
        <v/>
      </c>
      <c r="O182" s="621" t="str">
        <f t="shared" si="16"/>
        <v/>
      </c>
      <c r="P182" s="300"/>
    </row>
    <row r="183" spans="1:16" s="289" customFormat="1" x14ac:dyDescent="0.2">
      <c r="A183" s="1"/>
      <c r="B183" s="211" t="s">
        <v>782</v>
      </c>
      <c r="C183" s="212"/>
      <c r="D183" s="209" t="s">
        <v>533</v>
      </c>
      <c r="E183" s="13">
        <v>163</v>
      </c>
      <c r="F183" s="14" t="s">
        <v>323</v>
      </c>
      <c r="G183" s="14" t="s">
        <v>324</v>
      </c>
      <c r="H183" s="419">
        <f t="shared" si="10"/>
        <v>151.57661899999999</v>
      </c>
      <c r="I183" s="418">
        <f>'[1]Table 1'!$B164</f>
        <v>30.003205000000001</v>
      </c>
      <c r="J183" s="419">
        <f t="shared" si="11"/>
        <v>121.57341399999999</v>
      </c>
      <c r="K183" s="417">
        <f>'[1]Table 1'!$C164</f>
        <v>89.107221999999993</v>
      </c>
      <c r="L183" s="418">
        <f>'[1]Table 1'!$D164</f>
        <v>32.466191999999999</v>
      </c>
      <c r="M183" s="155" t="str">
        <f t="shared" si="12"/>
        <v/>
      </c>
      <c r="N183" s="621" t="str">
        <f t="shared" si="15"/>
        <v/>
      </c>
      <c r="O183" s="621" t="str">
        <f t="shared" si="16"/>
        <v/>
      </c>
      <c r="P183" s="300"/>
    </row>
    <row r="184" spans="1:16" s="289" customFormat="1" x14ac:dyDescent="0.2">
      <c r="A184" s="1"/>
      <c r="B184" s="211" t="s">
        <v>783</v>
      </c>
      <c r="C184" s="212"/>
      <c r="D184" s="209" t="s">
        <v>533</v>
      </c>
      <c r="E184" s="13">
        <v>164</v>
      </c>
      <c r="F184" s="14" t="s">
        <v>325</v>
      </c>
      <c r="G184" s="14" t="s">
        <v>326</v>
      </c>
      <c r="H184" s="419">
        <f t="shared" si="10"/>
        <v>24.248173999999999</v>
      </c>
      <c r="I184" s="418">
        <f>'[1]Table 1'!$B165</f>
        <v>22.632957999999999</v>
      </c>
      <c r="J184" s="419">
        <f t="shared" si="11"/>
        <v>1.615216</v>
      </c>
      <c r="K184" s="417">
        <f>'[1]Table 1'!$C165</f>
        <v>1.615216</v>
      </c>
      <c r="L184" s="418">
        <f>'[1]Table 1'!$D165</f>
        <v>0</v>
      </c>
      <c r="M184" s="155" t="str">
        <f t="shared" si="12"/>
        <v/>
      </c>
      <c r="N184" s="621" t="str">
        <f t="shared" si="15"/>
        <v/>
      </c>
      <c r="O184" s="621" t="str">
        <f t="shared" si="16"/>
        <v/>
      </c>
      <c r="P184" s="300"/>
    </row>
    <row r="185" spans="1:16" s="289" customFormat="1" x14ac:dyDescent="0.2">
      <c r="A185" s="1"/>
      <c r="B185" s="211" t="s">
        <v>784</v>
      </c>
      <c r="C185" s="212"/>
      <c r="D185" s="209" t="s">
        <v>533</v>
      </c>
      <c r="E185" s="13">
        <v>165</v>
      </c>
      <c r="F185" s="14" t="s">
        <v>327</v>
      </c>
      <c r="G185" s="14" t="s">
        <v>328</v>
      </c>
      <c r="H185" s="419">
        <f t="shared" si="10"/>
        <v>0</v>
      </c>
      <c r="I185" s="418">
        <f>'[1]Table 1'!$B166</f>
        <v>0</v>
      </c>
      <c r="J185" s="419">
        <f t="shared" si="11"/>
        <v>0</v>
      </c>
      <c r="K185" s="417">
        <f>'[1]Table 1'!$C166</f>
        <v>0</v>
      </c>
      <c r="L185" s="418">
        <f>'[1]Table 1'!$D166</f>
        <v>0</v>
      </c>
      <c r="M185" s="155" t="str">
        <f t="shared" si="12"/>
        <v/>
      </c>
      <c r="N185" s="621" t="str">
        <f t="shared" si="15"/>
        <v/>
      </c>
      <c r="O185" s="621" t="str">
        <f t="shared" si="16"/>
        <v/>
      </c>
      <c r="P185" s="300"/>
    </row>
    <row r="186" spans="1:16" s="289" customFormat="1" x14ac:dyDescent="0.2">
      <c r="A186" s="1"/>
      <c r="B186" s="211" t="s">
        <v>785</v>
      </c>
      <c r="C186" s="212"/>
      <c r="D186" s="209" t="s">
        <v>533</v>
      </c>
      <c r="E186" s="13">
        <v>166</v>
      </c>
      <c r="F186" s="14" t="s">
        <v>329</v>
      </c>
      <c r="G186" s="14" t="s">
        <v>330</v>
      </c>
      <c r="H186" s="419">
        <f t="shared" si="10"/>
        <v>173.16307258000001</v>
      </c>
      <c r="I186" s="418">
        <f>'[1]Table 1'!$B167</f>
        <v>41.35</v>
      </c>
      <c r="J186" s="419">
        <f t="shared" si="11"/>
        <v>131.81307258000001</v>
      </c>
      <c r="K186" s="417">
        <f>'[1]Table 1'!$C167</f>
        <v>121.58443048000001</v>
      </c>
      <c r="L186" s="418">
        <f>'[1]Table 1'!$D167</f>
        <v>10.2286421</v>
      </c>
      <c r="M186" s="155" t="str">
        <f t="shared" si="12"/>
        <v/>
      </c>
      <c r="N186" s="621" t="str">
        <f t="shared" si="15"/>
        <v/>
      </c>
      <c r="O186" s="621" t="str">
        <f t="shared" si="16"/>
        <v/>
      </c>
      <c r="P186" s="300"/>
    </row>
    <row r="187" spans="1:16" s="289" customFormat="1" x14ac:dyDescent="0.2">
      <c r="A187" s="1"/>
      <c r="B187" s="211" t="s">
        <v>786</v>
      </c>
      <c r="C187" s="212"/>
      <c r="D187" s="209" t="s">
        <v>533</v>
      </c>
      <c r="E187" s="13">
        <v>167</v>
      </c>
      <c r="F187" s="14" t="s">
        <v>331</v>
      </c>
      <c r="G187" s="14" t="s">
        <v>332</v>
      </c>
      <c r="H187" s="419">
        <f t="shared" si="10"/>
        <v>0</v>
      </c>
      <c r="I187" s="418">
        <f>'[1]Table 1'!$B168</f>
        <v>0</v>
      </c>
      <c r="J187" s="419">
        <f t="shared" si="11"/>
        <v>0</v>
      </c>
      <c r="K187" s="417">
        <f>'[1]Table 1'!$C168</f>
        <v>0</v>
      </c>
      <c r="L187" s="418">
        <f>'[1]Table 1'!$D168</f>
        <v>0</v>
      </c>
      <c r="M187" s="155" t="str">
        <f t="shared" si="12"/>
        <v/>
      </c>
      <c r="N187" s="621" t="str">
        <f t="shared" si="15"/>
        <v/>
      </c>
      <c r="O187" s="621" t="str">
        <f t="shared" si="16"/>
        <v/>
      </c>
      <c r="P187" s="300"/>
    </row>
    <row r="188" spans="1:16" s="289" customFormat="1" x14ac:dyDescent="0.2">
      <c r="A188" s="1"/>
      <c r="B188" s="211" t="s">
        <v>787</v>
      </c>
      <c r="C188" s="212"/>
      <c r="D188" s="209" t="s">
        <v>533</v>
      </c>
      <c r="E188" s="13">
        <v>168</v>
      </c>
      <c r="F188" s="14" t="s">
        <v>333</v>
      </c>
      <c r="G188" s="14" t="s">
        <v>334</v>
      </c>
      <c r="H188" s="419">
        <f t="shared" si="10"/>
        <v>9.0689150000000005</v>
      </c>
      <c r="I188" s="418">
        <f>'[1]Table 1'!$B169</f>
        <v>6.880617</v>
      </c>
      <c r="J188" s="419">
        <f t="shared" si="11"/>
        <v>2.1882980000000001</v>
      </c>
      <c r="K188" s="417">
        <f>'[1]Table 1'!$C169</f>
        <v>2.1882980000000001</v>
      </c>
      <c r="L188" s="418">
        <f>'[1]Table 1'!$D169</f>
        <v>0</v>
      </c>
      <c r="M188" s="155" t="str">
        <f t="shared" si="12"/>
        <v/>
      </c>
      <c r="N188" s="621" t="str">
        <f t="shared" si="15"/>
        <v/>
      </c>
      <c r="O188" s="621" t="str">
        <f t="shared" si="16"/>
        <v/>
      </c>
      <c r="P188" s="300"/>
    </row>
    <row r="189" spans="1:16" s="289" customFormat="1" x14ac:dyDescent="0.2">
      <c r="A189" s="1"/>
      <c r="B189" s="211" t="s">
        <v>788</v>
      </c>
      <c r="C189" s="212"/>
      <c r="D189" s="209" t="s">
        <v>533</v>
      </c>
      <c r="E189" s="13">
        <v>169</v>
      </c>
      <c r="F189" s="14" t="s">
        <v>335</v>
      </c>
      <c r="G189" s="14" t="s">
        <v>336</v>
      </c>
      <c r="H189" s="419">
        <f t="shared" si="10"/>
        <v>567.29203881000001</v>
      </c>
      <c r="I189" s="418">
        <f>'[1]Table 1'!$B170</f>
        <v>4.3866960000000006</v>
      </c>
      <c r="J189" s="419">
        <f t="shared" si="11"/>
        <v>562.90534280999998</v>
      </c>
      <c r="K189" s="417">
        <f>'[1]Table 1'!$C170</f>
        <v>500.59685337000002</v>
      </c>
      <c r="L189" s="418">
        <f>'[1]Table 1'!$D170</f>
        <v>62.308489440000002</v>
      </c>
      <c r="M189" s="155" t="str">
        <f t="shared" si="12"/>
        <v/>
      </c>
      <c r="N189" s="621" t="str">
        <f t="shared" si="15"/>
        <v/>
      </c>
      <c r="O189" s="621" t="str">
        <f t="shared" si="16"/>
        <v/>
      </c>
      <c r="P189" s="300"/>
    </row>
    <row r="190" spans="1:16" s="289" customFormat="1" x14ac:dyDescent="0.2">
      <c r="A190" s="1"/>
      <c r="B190" s="211" t="s">
        <v>789</v>
      </c>
      <c r="C190" s="212"/>
      <c r="D190" s="209" t="s">
        <v>533</v>
      </c>
      <c r="E190" s="13">
        <v>170</v>
      </c>
      <c r="F190" s="14" t="s">
        <v>337</v>
      </c>
      <c r="G190" s="14" t="s">
        <v>338</v>
      </c>
      <c r="H190" s="419">
        <f t="shared" si="10"/>
        <v>531.33915135999996</v>
      </c>
      <c r="I190" s="418">
        <f>'[1]Table 1'!$B171</f>
        <v>305.132363</v>
      </c>
      <c r="J190" s="419">
        <f t="shared" si="11"/>
        <v>226.20678836000002</v>
      </c>
      <c r="K190" s="417">
        <f>'[1]Table 1'!$C171</f>
        <v>209.57921436000001</v>
      </c>
      <c r="L190" s="418">
        <f>'[1]Table 1'!$D171</f>
        <v>16.627573999999999</v>
      </c>
      <c r="M190" s="155" t="str">
        <f t="shared" si="12"/>
        <v/>
      </c>
      <c r="N190" s="621" t="str">
        <f t="shared" si="15"/>
        <v/>
      </c>
      <c r="O190" s="621" t="str">
        <f t="shared" si="16"/>
        <v/>
      </c>
      <c r="P190" s="300"/>
    </row>
    <row r="191" spans="1:16" s="289" customFormat="1" x14ac:dyDescent="0.2">
      <c r="A191" s="1"/>
      <c r="B191" s="211" t="s">
        <v>790</v>
      </c>
      <c r="C191" s="212"/>
      <c r="D191" s="209" t="s">
        <v>533</v>
      </c>
      <c r="E191" s="13">
        <v>171</v>
      </c>
      <c r="F191" s="14" t="s">
        <v>339</v>
      </c>
      <c r="G191" s="14" t="s">
        <v>340</v>
      </c>
      <c r="H191" s="419">
        <f t="shared" si="10"/>
        <v>0</v>
      </c>
      <c r="I191" s="418">
        <f>'[1]Table 1'!$B172</f>
        <v>0</v>
      </c>
      <c r="J191" s="419">
        <f t="shared" si="11"/>
        <v>0</v>
      </c>
      <c r="K191" s="417">
        <f>'[1]Table 1'!$C172</f>
        <v>0</v>
      </c>
      <c r="L191" s="418">
        <f>'[1]Table 1'!$D172</f>
        <v>0</v>
      </c>
      <c r="M191" s="155" t="str">
        <f t="shared" si="12"/>
        <v/>
      </c>
      <c r="N191" s="621" t="str">
        <f t="shared" si="15"/>
        <v/>
      </c>
      <c r="O191" s="621" t="str">
        <f t="shared" si="16"/>
        <v/>
      </c>
      <c r="P191" s="300"/>
    </row>
    <row r="192" spans="1:16" s="289" customFormat="1" x14ac:dyDescent="0.2">
      <c r="A192" s="1"/>
      <c r="B192" s="211" t="s">
        <v>791</v>
      </c>
      <c r="C192" s="212"/>
      <c r="D192" s="209" t="s">
        <v>533</v>
      </c>
      <c r="E192" s="13">
        <v>172</v>
      </c>
      <c r="F192" s="14" t="s">
        <v>341</v>
      </c>
      <c r="G192" s="14" t="s">
        <v>342</v>
      </c>
      <c r="H192" s="419">
        <f t="shared" si="10"/>
        <v>404.77554845999998</v>
      </c>
      <c r="I192" s="418">
        <f>'[1]Table 1'!$B173</f>
        <v>202.8816075</v>
      </c>
      <c r="J192" s="419">
        <f t="shared" si="11"/>
        <v>201.89394096000001</v>
      </c>
      <c r="K192" s="417">
        <f>'[1]Table 1'!$C173</f>
        <v>201.42637596</v>
      </c>
      <c r="L192" s="418">
        <f>'[1]Table 1'!$D173</f>
        <v>0.46756500000000001</v>
      </c>
      <c r="M192" s="155" t="str">
        <f t="shared" si="12"/>
        <v/>
      </c>
      <c r="N192" s="621" t="str">
        <f t="shared" si="15"/>
        <v/>
      </c>
      <c r="O192" s="621" t="str">
        <f t="shared" si="16"/>
        <v/>
      </c>
      <c r="P192" s="300"/>
    </row>
    <row r="193" spans="1:16" s="289" customFormat="1" x14ac:dyDescent="0.2">
      <c r="A193" s="1"/>
      <c r="B193" s="211" t="s">
        <v>792</v>
      </c>
      <c r="C193" s="212"/>
      <c r="D193" s="209" t="s">
        <v>533</v>
      </c>
      <c r="E193" s="13">
        <v>173</v>
      </c>
      <c r="F193" s="14" t="s">
        <v>343</v>
      </c>
      <c r="G193" s="14" t="s">
        <v>344</v>
      </c>
      <c r="H193" s="419">
        <f t="shared" si="10"/>
        <v>138.24189372000001</v>
      </c>
      <c r="I193" s="418">
        <f>'[1]Table 1'!$B174</f>
        <v>83.95959083000001</v>
      </c>
      <c r="J193" s="419">
        <f t="shared" si="11"/>
        <v>54.282302890000004</v>
      </c>
      <c r="K193" s="417">
        <f>'[1]Table 1'!$C174</f>
        <v>53.256284000000001</v>
      </c>
      <c r="L193" s="418">
        <f>'[1]Table 1'!$D174</f>
        <v>1.02601889</v>
      </c>
      <c r="M193" s="155" t="str">
        <f t="shared" si="12"/>
        <v/>
      </c>
      <c r="N193" s="621" t="str">
        <f t="shared" si="15"/>
        <v/>
      </c>
      <c r="O193" s="621" t="str">
        <f t="shared" si="16"/>
        <v/>
      </c>
      <c r="P193" s="300"/>
    </row>
    <row r="194" spans="1:16" s="289" customFormat="1" x14ac:dyDescent="0.2">
      <c r="A194" s="1"/>
      <c r="B194" s="211" t="s">
        <v>793</v>
      </c>
      <c r="C194" s="212"/>
      <c r="D194" s="209" t="s">
        <v>533</v>
      </c>
      <c r="E194" s="13">
        <v>174</v>
      </c>
      <c r="F194" s="14" t="s">
        <v>345</v>
      </c>
      <c r="G194" s="14" t="s">
        <v>346</v>
      </c>
      <c r="H194" s="419">
        <f t="shared" si="10"/>
        <v>862.86574000000007</v>
      </c>
      <c r="I194" s="418">
        <f>'[1]Table 1'!$B175</f>
        <v>65.041184000000001</v>
      </c>
      <c r="J194" s="419">
        <f t="shared" si="11"/>
        <v>797.82455600000003</v>
      </c>
      <c r="K194" s="417">
        <f>'[1]Table 1'!$C175</f>
        <v>791.84496999999999</v>
      </c>
      <c r="L194" s="418">
        <f>'[1]Table 1'!$D175</f>
        <v>5.9795860000000003</v>
      </c>
      <c r="M194" s="155" t="str">
        <f t="shared" si="12"/>
        <v/>
      </c>
      <c r="N194" s="621" t="str">
        <f t="shared" si="15"/>
        <v/>
      </c>
      <c r="O194" s="621" t="str">
        <f t="shared" si="16"/>
        <v/>
      </c>
      <c r="P194" s="300"/>
    </row>
    <row r="195" spans="1:16" s="289" customFormat="1" x14ac:dyDescent="0.2">
      <c r="A195" s="1"/>
      <c r="B195" s="211" t="s">
        <v>794</v>
      </c>
      <c r="C195" s="212"/>
      <c r="D195" s="209" t="s">
        <v>533</v>
      </c>
      <c r="E195" s="13">
        <v>175</v>
      </c>
      <c r="F195" s="14" t="s">
        <v>347</v>
      </c>
      <c r="G195" s="14" t="s">
        <v>348</v>
      </c>
      <c r="H195" s="419">
        <f t="shared" si="10"/>
        <v>807.91835575999994</v>
      </c>
      <c r="I195" s="418">
        <f>'[1]Table 1'!$B176</f>
        <v>102.099023</v>
      </c>
      <c r="J195" s="419">
        <f t="shared" si="11"/>
        <v>705.81933275999995</v>
      </c>
      <c r="K195" s="417">
        <f>'[1]Table 1'!$C176</f>
        <v>687.71909375999996</v>
      </c>
      <c r="L195" s="418">
        <f>'[1]Table 1'!$D176</f>
        <v>18.100239000000002</v>
      </c>
      <c r="M195" s="155" t="str">
        <f t="shared" si="12"/>
        <v/>
      </c>
      <c r="N195" s="621" t="str">
        <f t="shared" si="15"/>
        <v/>
      </c>
      <c r="O195" s="621" t="str">
        <f t="shared" si="16"/>
        <v/>
      </c>
      <c r="P195" s="300"/>
    </row>
    <row r="196" spans="1:16" s="289" customFormat="1" x14ac:dyDescent="0.2">
      <c r="A196" s="1"/>
      <c r="B196" s="211" t="s">
        <v>795</v>
      </c>
      <c r="C196" s="212"/>
      <c r="D196" s="209" t="s">
        <v>533</v>
      </c>
      <c r="E196" s="13">
        <v>176</v>
      </c>
      <c r="F196" s="14" t="s">
        <v>349</v>
      </c>
      <c r="G196" s="14" t="s">
        <v>350</v>
      </c>
      <c r="H196" s="419">
        <f t="shared" si="10"/>
        <v>0</v>
      </c>
      <c r="I196" s="418">
        <f>'[1]Table 1'!$B177</f>
        <v>0</v>
      </c>
      <c r="J196" s="419">
        <f t="shared" si="11"/>
        <v>0</v>
      </c>
      <c r="K196" s="417">
        <f>'[1]Table 1'!$C177</f>
        <v>0</v>
      </c>
      <c r="L196" s="418">
        <f>'[1]Table 1'!$D177</f>
        <v>0</v>
      </c>
      <c r="M196" s="155" t="str">
        <f t="shared" si="12"/>
        <v/>
      </c>
      <c r="N196" s="621" t="str">
        <f t="shared" si="15"/>
        <v/>
      </c>
      <c r="O196" s="621" t="str">
        <f t="shared" si="16"/>
        <v/>
      </c>
      <c r="P196" s="300"/>
    </row>
    <row r="197" spans="1:16" s="289" customFormat="1" x14ac:dyDescent="0.2">
      <c r="A197" s="1"/>
      <c r="B197" s="211" t="s">
        <v>796</v>
      </c>
      <c r="C197" s="212"/>
      <c r="D197" s="209" t="s">
        <v>533</v>
      </c>
      <c r="E197" s="13">
        <v>177</v>
      </c>
      <c r="F197" s="14" t="s">
        <v>351</v>
      </c>
      <c r="G197" s="14" t="s">
        <v>352</v>
      </c>
      <c r="H197" s="419">
        <f t="shared" si="10"/>
        <v>149.92858984</v>
      </c>
      <c r="I197" s="418">
        <f>'[1]Table 1'!$B178</f>
        <v>56.327573999999998</v>
      </c>
      <c r="J197" s="419">
        <f t="shared" si="11"/>
        <v>93.601015840000002</v>
      </c>
      <c r="K197" s="417">
        <f>'[1]Table 1'!$C178</f>
        <v>59.510589840000002</v>
      </c>
      <c r="L197" s="418">
        <f>'[1]Table 1'!$D178</f>
        <v>34.090426000000001</v>
      </c>
      <c r="M197" s="155" t="str">
        <f t="shared" si="12"/>
        <v/>
      </c>
      <c r="N197" s="621" t="str">
        <f t="shared" si="15"/>
        <v/>
      </c>
      <c r="O197" s="621" t="str">
        <f t="shared" si="16"/>
        <v/>
      </c>
      <c r="P197" s="300"/>
    </row>
    <row r="198" spans="1:16" s="289" customFormat="1" x14ac:dyDescent="0.2">
      <c r="A198" s="1"/>
      <c r="B198" s="211" t="s">
        <v>797</v>
      </c>
      <c r="C198" s="212"/>
      <c r="D198" s="209" t="s">
        <v>533</v>
      </c>
      <c r="E198" s="13">
        <v>178</v>
      </c>
      <c r="F198" s="14" t="s">
        <v>353</v>
      </c>
      <c r="G198" s="14" t="s">
        <v>354</v>
      </c>
      <c r="H198" s="419">
        <f t="shared" si="10"/>
        <v>4140.9920783600001</v>
      </c>
      <c r="I198" s="418">
        <f>'[1]Table 1'!$B179</f>
        <v>2836.6204954999998</v>
      </c>
      <c r="J198" s="419">
        <f t="shared" si="11"/>
        <v>1304.3715828600002</v>
      </c>
      <c r="K198" s="417">
        <f>'[1]Table 1'!$C179</f>
        <v>1237.5007165000002</v>
      </c>
      <c r="L198" s="418">
        <f>'[1]Table 1'!$D179</f>
        <v>66.870866359999994</v>
      </c>
      <c r="M198" s="155" t="str">
        <f t="shared" si="12"/>
        <v/>
      </c>
      <c r="N198" s="621" t="str">
        <f t="shared" si="15"/>
        <v/>
      </c>
      <c r="O198" s="621" t="str">
        <f t="shared" si="16"/>
        <v/>
      </c>
      <c r="P198" s="300"/>
    </row>
    <row r="199" spans="1:16" s="289" customFormat="1" x14ac:dyDescent="0.2">
      <c r="A199" s="1"/>
      <c r="B199" s="211" t="s">
        <v>798</v>
      </c>
      <c r="C199" s="212"/>
      <c r="D199" s="209" t="s">
        <v>533</v>
      </c>
      <c r="E199" s="13">
        <v>179</v>
      </c>
      <c r="F199" s="14" t="s">
        <v>355</v>
      </c>
      <c r="G199" s="14" t="s">
        <v>356</v>
      </c>
      <c r="H199" s="419">
        <f t="shared" si="10"/>
        <v>25.399967</v>
      </c>
      <c r="I199" s="418">
        <f>'[1]Table 1'!$B180</f>
        <v>25.399967</v>
      </c>
      <c r="J199" s="419">
        <f t="shared" si="11"/>
        <v>0</v>
      </c>
      <c r="K199" s="417">
        <f>'[1]Table 1'!$C180</f>
        <v>0</v>
      </c>
      <c r="L199" s="418">
        <f>'[1]Table 1'!$D180</f>
        <v>0</v>
      </c>
      <c r="M199" s="155" t="str">
        <f t="shared" si="12"/>
        <v/>
      </c>
      <c r="N199" s="621" t="str">
        <f t="shared" si="15"/>
        <v/>
      </c>
      <c r="O199" s="621" t="str">
        <f t="shared" si="16"/>
        <v/>
      </c>
      <c r="P199" s="300"/>
    </row>
    <row r="200" spans="1:16" s="289" customFormat="1" x14ac:dyDescent="0.2">
      <c r="A200" s="1"/>
      <c r="B200" s="211" t="s">
        <v>804</v>
      </c>
      <c r="C200" s="212"/>
      <c r="D200" s="209" t="s">
        <v>533</v>
      </c>
      <c r="E200" s="13">
        <v>180</v>
      </c>
      <c r="F200" s="14" t="s">
        <v>367</v>
      </c>
      <c r="G200" s="14" t="s">
        <v>368</v>
      </c>
      <c r="H200" s="419">
        <f t="shared" si="10"/>
        <v>0.62790000000000001</v>
      </c>
      <c r="I200" s="418">
        <f>'[1]Table 1'!$B181</f>
        <v>0.62790000000000001</v>
      </c>
      <c r="J200" s="419">
        <f t="shared" si="11"/>
        <v>0</v>
      </c>
      <c r="K200" s="417">
        <f>'[1]Table 1'!$C181</f>
        <v>0</v>
      </c>
      <c r="L200" s="418">
        <f>'[1]Table 1'!$D181</f>
        <v>0</v>
      </c>
      <c r="M200" s="155" t="str">
        <f t="shared" si="12"/>
        <v/>
      </c>
      <c r="N200" s="621" t="str">
        <f t="shared" si="15"/>
        <v/>
      </c>
      <c r="O200" s="621" t="str">
        <f t="shared" si="16"/>
        <v/>
      </c>
      <c r="P200" s="300"/>
    </row>
    <row r="201" spans="1:16" s="289" customFormat="1" x14ac:dyDescent="0.2">
      <c r="A201" s="1"/>
      <c r="B201" s="211" t="s">
        <v>805</v>
      </c>
      <c r="C201" s="212"/>
      <c r="D201" s="209" t="s">
        <v>533</v>
      </c>
      <c r="E201" s="13">
        <v>181</v>
      </c>
      <c r="F201" s="14" t="s">
        <v>369</v>
      </c>
      <c r="G201" s="14" t="s">
        <v>370</v>
      </c>
      <c r="H201" s="419">
        <f t="shared" si="10"/>
        <v>0</v>
      </c>
      <c r="I201" s="418">
        <f>'[1]Table 1'!$B182</f>
        <v>0</v>
      </c>
      <c r="J201" s="419">
        <f t="shared" si="11"/>
        <v>0</v>
      </c>
      <c r="K201" s="417">
        <f>'[1]Table 1'!$C182</f>
        <v>0</v>
      </c>
      <c r="L201" s="418">
        <f>'[1]Table 1'!$D182</f>
        <v>0</v>
      </c>
      <c r="M201" s="155" t="str">
        <f t="shared" si="12"/>
        <v/>
      </c>
      <c r="N201" s="621" t="str">
        <f t="shared" si="15"/>
        <v/>
      </c>
      <c r="O201" s="621" t="str">
        <f t="shared" si="16"/>
        <v/>
      </c>
      <c r="P201" s="300"/>
    </row>
    <row r="202" spans="1:16" s="289" customFormat="1" x14ac:dyDescent="0.2">
      <c r="A202" s="1"/>
      <c r="B202" s="211" t="s">
        <v>806</v>
      </c>
      <c r="C202" s="212"/>
      <c r="D202" s="209" t="s">
        <v>533</v>
      </c>
      <c r="E202" s="13">
        <v>182</v>
      </c>
      <c r="F202" s="14" t="s">
        <v>371</v>
      </c>
      <c r="G202" s="14" t="s">
        <v>372</v>
      </c>
      <c r="H202" s="419">
        <f t="shared" si="10"/>
        <v>0</v>
      </c>
      <c r="I202" s="418">
        <f>'[1]Table 1'!$B183</f>
        <v>0</v>
      </c>
      <c r="J202" s="419">
        <f t="shared" si="11"/>
        <v>0</v>
      </c>
      <c r="K202" s="417">
        <f>'[1]Table 1'!$C183</f>
        <v>0</v>
      </c>
      <c r="L202" s="418">
        <f>'[1]Table 1'!$D183</f>
        <v>0</v>
      </c>
      <c r="M202" s="155" t="str">
        <f t="shared" si="12"/>
        <v/>
      </c>
      <c r="N202" s="621" t="str">
        <f t="shared" si="15"/>
        <v/>
      </c>
      <c r="O202" s="621" t="str">
        <f t="shared" si="16"/>
        <v/>
      </c>
      <c r="P202" s="300"/>
    </row>
    <row r="203" spans="1:16" s="289" customFormat="1" x14ac:dyDescent="0.2">
      <c r="A203" s="1"/>
      <c r="B203" s="211" t="s">
        <v>807</v>
      </c>
      <c r="C203" s="212"/>
      <c r="D203" s="209" t="s">
        <v>533</v>
      </c>
      <c r="E203" s="13">
        <v>183</v>
      </c>
      <c r="F203" s="14" t="s">
        <v>373</v>
      </c>
      <c r="G203" s="14" t="s">
        <v>374</v>
      </c>
      <c r="H203" s="419">
        <f t="shared" si="10"/>
        <v>1394.4265912199999</v>
      </c>
      <c r="I203" s="418">
        <f>'[1]Table 1'!$B184</f>
        <v>434.51043599999997</v>
      </c>
      <c r="J203" s="419">
        <f t="shared" si="11"/>
        <v>959.91615521999995</v>
      </c>
      <c r="K203" s="417">
        <f>'[1]Table 1'!$C184</f>
        <v>805.97896121999997</v>
      </c>
      <c r="L203" s="418">
        <f>'[1]Table 1'!$D184</f>
        <v>153.93719400000001</v>
      </c>
      <c r="M203" s="155" t="str">
        <f t="shared" si="12"/>
        <v/>
      </c>
      <c r="N203" s="621" t="str">
        <f t="shared" si="15"/>
        <v/>
      </c>
      <c r="O203" s="621" t="str">
        <f t="shared" si="16"/>
        <v/>
      </c>
      <c r="P203" s="300"/>
    </row>
    <row r="204" spans="1:16" s="289" customFormat="1" x14ac:dyDescent="0.2">
      <c r="A204" s="1"/>
      <c r="B204" s="211" t="s">
        <v>808</v>
      </c>
      <c r="C204" s="212"/>
      <c r="D204" s="209" t="s">
        <v>533</v>
      </c>
      <c r="E204" s="13">
        <v>184</v>
      </c>
      <c r="F204" s="14" t="s">
        <v>375</v>
      </c>
      <c r="G204" s="14" t="s">
        <v>376</v>
      </c>
      <c r="H204" s="419">
        <f t="shared" si="10"/>
        <v>35.951268999999996</v>
      </c>
      <c r="I204" s="418">
        <f>'[1]Table 1'!$B185</f>
        <v>5.9305979999999998</v>
      </c>
      <c r="J204" s="419">
        <f t="shared" si="11"/>
        <v>30.020671</v>
      </c>
      <c r="K204" s="417">
        <f>'[1]Table 1'!$C185</f>
        <v>0</v>
      </c>
      <c r="L204" s="418">
        <f>'[1]Table 1'!$D185</f>
        <v>30.020671</v>
      </c>
      <c r="M204" s="155" t="str">
        <f t="shared" si="12"/>
        <v/>
      </c>
      <c r="N204" s="621" t="str">
        <f t="shared" si="15"/>
        <v/>
      </c>
      <c r="O204" s="621" t="str">
        <f t="shared" si="16"/>
        <v/>
      </c>
      <c r="P204" s="300"/>
    </row>
    <row r="205" spans="1:16" s="289" customFormat="1" x14ac:dyDescent="0.2">
      <c r="A205" s="1"/>
      <c r="B205" s="211" t="s">
        <v>809</v>
      </c>
      <c r="C205" s="212"/>
      <c r="D205" s="209" t="s">
        <v>533</v>
      </c>
      <c r="E205" s="13">
        <v>185</v>
      </c>
      <c r="F205" s="14" t="s">
        <v>377</v>
      </c>
      <c r="G205" s="15" t="s">
        <v>378</v>
      </c>
      <c r="H205" s="419">
        <f t="shared" si="10"/>
        <v>6.8977440000000003</v>
      </c>
      <c r="I205" s="418">
        <f>'[1]Table 1'!$B186</f>
        <v>0</v>
      </c>
      <c r="J205" s="419">
        <f t="shared" si="11"/>
        <v>6.8977440000000003</v>
      </c>
      <c r="K205" s="417">
        <f>'[1]Table 1'!$C186</f>
        <v>0</v>
      </c>
      <c r="L205" s="418">
        <f>'[1]Table 1'!$D186</f>
        <v>6.8977440000000003</v>
      </c>
      <c r="M205" s="155" t="str">
        <f t="shared" si="12"/>
        <v/>
      </c>
      <c r="N205" s="621" t="str">
        <f t="shared" si="15"/>
        <v/>
      </c>
      <c r="O205" s="621" t="str">
        <f t="shared" si="16"/>
        <v/>
      </c>
      <c r="P205" s="300"/>
    </row>
    <row r="206" spans="1:16" s="289" customFormat="1" x14ac:dyDescent="0.2">
      <c r="A206" s="1"/>
      <c r="B206" s="211" t="s">
        <v>810</v>
      </c>
      <c r="C206" s="212"/>
      <c r="D206" s="209" t="s">
        <v>533</v>
      </c>
      <c r="E206" s="13">
        <v>186</v>
      </c>
      <c r="F206" s="14" t="s">
        <v>379</v>
      </c>
      <c r="G206" s="14" t="s">
        <v>380</v>
      </c>
      <c r="H206" s="419">
        <f t="shared" si="10"/>
        <v>0</v>
      </c>
      <c r="I206" s="418">
        <f>'[1]Table 1'!$B187</f>
        <v>0</v>
      </c>
      <c r="J206" s="419">
        <f t="shared" si="11"/>
        <v>0</v>
      </c>
      <c r="K206" s="417">
        <f>'[1]Table 1'!$C187</f>
        <v>0</v>
      </c>
      <c r="L206" s="418">
        <f>'[1]Table 1'!$D187</f>
        <v>0</v>
      </c>
      <c r="M206" s="155" t="str">
        <f t="shared" si="12"/>
        <v/>
      </c>
      <c r="N206" s="621" t="str">
        <f t="shared" si="15"/>
        <v/>
      </c>
      <c r="O206" s="621" t="str">
        <f t="shared" si="16"/>
        <v/>
      </c>
      <c r="P206" s="300"/>
    </row>
    <row r="207" spans="1:16" s="289" customFormat="1" x14ac:dyDescent="0.2">
      <c r="A207" s="1"/>
      <c r="B207" s="211" t="s">
        <v>811</v>
      </c>
      <c r="C207" s="212"/>
      <c r="D207" s="209" t="s">
        <v>533</v>
      </c>
      <c r="E207" s="13">
        <v>187</v>
      </c>
      <c r="F207" s="14" t="s">
        <v>381</v>
      </c>
      <c r="G207" s="14" t="s">
        <v>382</v>
      </c>
      <c r="H207" s="419">
        <f t="shared" si="10"/>
        <v>0</v>
      </c>
      <c r="I207" s="418">
        <f>'[1]Table 1'!$B188</f>
        <v>0</v>
      </c>
      <c r="J207" s="419">
        <f t="shared" si="11"/>
        <v>0</v>
      </c>
      <c r="K207" s="417">
        <f>'[1]Table 1'!$C188</f>
        <v>0</v>
      </c>
      <c r="L207" s="418">
        <f>'[1]Table 1'!$D188</f>
        <v>0</v>
      </c>
      <c r="M207" s="155" t="str">
        <f t="shared" si="12"/>
        <v/>
      </c>
      <c r="N207" s="621" t="str">
        <f t="shared" si="15"/>
        <v/>
      </c>
      <c r="O207" s="621" t="str">
        <f t="shared" si="16"/>
        <v/>
      </c>
      <c r="P207" s="300"/>
    </row>
    <row r="208" spans="1:16" s="289" customFormat="1" x14ac:dyDescent="0.2">
      <c r="A208" s="1"/>
      <c r="B208" s="211" t="s">
        <v>812</v>
      </c>
      <c r="C208" s="212"/>
      <c r="D208" s="209" t="s">
        <v>533</v>
      </c>
      <c r="E208" s="13">
        <v>188</v>
      </c>
      <c r="F208" s="14" t="s">
        <v>383</v>
      </c>
      <c r="G208" s="14" t="s">
        <v>384</v>
      </c>
      <c r="H208" s="419">
        <f t="shared" si="10"/>
        <v>8735.0001076400004</v>
      </c>
      <c r="I208" s="418">
        <f>'[1]Table 1'!$B189</f>
        <v>6762.2615292</v>
      </c>
      <c r="J208" s="419">
        <f t="shared" si="11"/>
        <v>1972.7385784400001</v>
      </c>
      <c r="K208" s="417">
        <f>'[1]Table 1'!$C189</f>
        <v>875.71666944000003</v>
      </c>
      <c r="L208" s="418">
        <f>'[1]Table 1'!$D189</f>
        <v>1097.0219090000001</v>
      </c>
      <c r="M208" s="155" t="str">
        <f t="shared" si="12"/>
        <v/>
      </c>
      <c r="N208" s="621" t="str">
        <f t="shared" si="15"/>
        <v/>
      </c>
      <c r="O208" s="621" t="str">
        <f t="shared" si="16"/>
        <v/>
      </c>
      <c r="P208" s="300"/>
    </row>
    <row r="209" spans="1:16" s="289" customFormat="1" x14ac:dyDescent="0.2">
      <c r="A209" s="1"/>
      <c r="B209" s="211" t="s">
        <v>813</v>
      </c>
      <c r="C209" s="212"/>
      <c r="D209" s="209" t="s">
        <v>533</v>
      </c>
      <c r="E209" s="13">
        <v>189</v>
      </c>
      <c r="F209" s="33" t="s">
        <v>510</v>
      </c>
      <c r="G209" s="33" t="s">
        <v>511</v>
      </c>
      <c r="H209" s="419">
        <f t="shared" si="10"/>
        <v>0</v>
      </c>
      <c r="I209" s="418">
        <f>'[1]Table 1'!$B190</f>
        <v>0</v>
      </c>
      <c r="J209" s="419">
        <f t="shared" si="11"/>
        <v>0</v>
      </c>
      <c r="K209" s="417">
        <f>'[1]Table 1'!$C190</f>
        <v>0</v>
      </c>
      <c r="L209" s="418">
        <f>'[1]Table 1'!$D190</f>
        <v>0</v>
      </c>
      <c r="M209" s="155" t="str">
        <f t="shared" si="12"/>
        <v/>
      </c>
      <c r="N209" s="621" t="str">
        <f t="shared" si="15"/>
        <v/>
      </c>
      <c r="O209" s="621" t="str">
        <f t="shared" si="16"/>
        <v/>
      </c>
      <c r="P209" s="300"/>
    </row>
    <row r="210" spans="1:16" s="289" customFormat="1" x14ac:dyDescent="0.2">
      <c r="A210" s="1"/>
      <c r="B210" s="211" t="s">
        <v>814</v>
      </c>
      <c r="C210" s="212"/>
      <c r="D210" s="209" t="s">
        <v>533</v>
      </c>
      <c r="E210" s="13">
        <v>190</v>
      </c>
      <c r="F210" s="14" t="s">
        <v>385</v>
      </c>
      <c r="G210" s="14" t="s">
        <v>386</v>
      </c>
      <c r="H210" s="419">
        <f t="shared" si="10"/>
        <v>0.15330935999999998</v>
      </c>
      <c r="I210" s="418">
        <f>'[1]Table 1'!$B191</f>
        <v>0</v>
      </c>
      <c r="J210" s="419">
        <f t="shared" si="11"/>
        <v>0.15330935999999998</v>
      </c>
      <c r="K210" s="417">
        <f>'[1]Table 1'!$C191</f>
        <v>0.15330935999999998</v>
      </c>
      <c r="L210" s="418">
        <f>'[1]Table 1'!$D191</f>
        <v>0</v>
      </c>
      <c r="M210" s="155" t="str">
        <f t="shared" si="12"/>
        <v/>
      </c>
      <c r="N210" s="621" t="str">
        <f t="shared" si="15"/>
        <v/>
      </c>
      <c r="O210" s="621" t="str">
        <f t="shared" si="16"/>
        <v/>
      </c>
      <c r="P210" s="300"/>
    </row>
    <row r="211" spans="1:16" s="289" customFormat="1" x14ac:dyDescent="0.2">
      <c r="A211" s="1"/>
      <c r="B211" s="211" t="s">
        <v>815</v>
      </c>
      <c r="C211" s="212"/>
      <c r="D211" s="209" t="s">
        <v>533</v>
      </c>
      <c r="E211" s="13">
        <v>191</v>
      </c>
      <c r="F211" s="14" t="s">
        <v>387</v>
      </c>
      <c r="G211" s="14" t="s">
        <v>388</v>
      </c>
      <c r="H211" s="419">
        <f t="shared" si="10"/>
        <v>7.6995050000000003</v>
      </c>
      <c r="I211" s="418">
        <f>'[1]Table 1'!$B192</f>
        <v>6.167192</v>
      </c>
      <c r="J211" s="419">
        <f t="shared" si="11"/>
        <v>1.532313</v>
      </c>
      <c r="K211" s="417">
        <f>'[1]Table 1'!$C192</f>
        <v>1.532313</v>
      </c>
      <c r="L211" s="418">
        <f>'[1]Table 1'!$D192</f>
        <v>0</v>
      </c>
      <c r="M211" s="155" t="str">
        <f t="shared" si="12"/>
        <v/>
      </c>
      <c r="N211" s="621" t="str">
        <f t="shared" si="15"/>
        <v/>
      </c>
      <c r="O211" s="621" t="str">
        <f t="shared" si="16"/>
        <v/>
      </c>
      <c r="P211" s="300"/>
    </row>
    <row r="212" spans="1:16" s="289" customFormat="1" x14ac:dyDescent="0.2">
      <c r="A212" s="1"/>
      <c r="B212" s="211" t="s">
        <v>816</v>
      </c>
      <c r="C212" s="212"/>
      <c r="D212" s="209" t="s">
        <v>533</v>
      </c>
      <c r="E212" s="13">
        <v>192</v>
      </c>
      <c r="F212" s="14" t="s">
        <v>389</v>
      </c>
      <c r="G212" s="14" t="s">
        <v>390</v>
      </c>
      <c r="H212" s="419">
        <f t="shared" si="10"/>
        <v>0</v>
      </c>
      <c r="I212" s="418">
        <f>'[1]Table 1'!$B193</f>
        <v>0</v>
      </c>
      <c r="J212" s="419">
        <f t="shared" si="11"/>
        <v>0</v>
      </c>
      <c r="K212" s="417">
        <f>'[1]Table 1'!$C193</f>
        <v>0</v>
      </c>
      <c r="L212" s="418">
        <f>'[1]Table 1'!$D193</f>
        <v>0</v>
      </c>
      <c r="M212" s="155" t="str">
        <f t="shared" si="12"/>
        <v/>
      </c>
      <c r="N212" s="621" t="str">
        <f t="shared" si="15"/>
        <v/>
      </c>
      <c r="O212" s="621" t="str">
        <f t="shared" si="16"/>
        <v/>
      </c>
      <c r="P212" s="300"/>
    </row>
    <row r="213" spans="1:16" s="289" customFormat="1" x14ac:dyDescent="0.2">
      <c r="A213" s="1"/>
      <c r="B213" s="211" t="s">
        <v>817</v>
      </c>
      <c r="C213" s="212"/>
      <c r="D213" s="209" t="s">
        <v>533</v>
      </c>
      <c r="E213" s="13">
        <v>193</v>
      </c>
      <c r="F213" s="14" t="s">
        <v>391</v>
      </c>
      <c r="G213" s="14" t="s">
        <v>392</v>
      </c>
      <c r="H213" s="419">
        <f t="shared" si="10"/>
        <v>0</v>
      </c>
      <c r="I213" s="418">
        <f>'[1]Table 1'!$B194</f>
        <v>0</v>
      </c>
      <c r="J213" s="419">
        <f t="shared" si="11"/>
        <v>0</v>
      </c>
      <c r="K213" s="417">
        <f>'[1]Table 1'!$C194</f>
        <v>0</v>
      </c>
      <c r="L213" s="418">
        <f>'[1]Table 1'!$D194</f>
        <v>0</v>
      </c>
      <c r="M213" s="155" t="str">
        <f t="shared" si="12"/>
        <v/>
      </c>
      <c r="N213" s="621" t="str">
        <f t="shared" si="15"/>
        <v/>
      </c>
      <c r="O213" s="621" t="str">
        <f t="shared" si="16"/>
        <v/>
      </c>
      <c r="P213" s="300"/>
    </row>
    <row r="214" spans="1:16" s="289" customFormat="1" x14ac:dyDescent="0.2">
      <c r="A214" s="1"/>
      <c r="B214" s="211" t="s">
        <v>818</v>
      </c>
      <c r="C214" s="212"/>
      <c r="D214" s="209" t="s">
        <v>533</v>
      </c>
      <c r="E214" s="13">
        <v>194</v>
      </c>
      <c r="F214" s="14" t="s">
        <v>393</v>
      </c>
      <c r="G214" s="14" t="s">
        <v>394</v>
      </c>
      <c r="H214" s="419">
        <f t="shared" ref="H214:H259" si="19">IF(AND(I214="",J214=""),"",IF(OR(I214="c",J214="c"),"c",SUM(I214,J214)))</f>
        <v>2554.8859261399998</v>
      </c>
      <c r="I214" s="418">
        <f>'[1]Table 1'!$B195</f>
        <v>436.74847499999998</v>
      </c>
      <c r="J214" s="419">
        <f t="shared" si="11"/>
        <v>2118.1374511399999</v>
      </c>
      <c r="K214" s="417">
        <f>'[1]Table 1'!$C195</f>
        <v>1900.6153831399999</v>
      </c>
      <c r="L214" s="418">
        <f>'[1]Table 1'!$D195</f>
        <v>217.52206799999999</v>
      </c>
      <c r="M214" s="155" t="str">
        <f t="shared" si="12"/>
        <v/>
      </c>
      <c r="N214" s="621" t="str">
        <f t="shared" si="15"/>
        <v/>
      </c>
      <c r="O214" s="621" t="str">
        <f t="shared" si="16"/>
        <v/>
      </c>
      <c r="P214" s="300"/>
    </row>
    <row r="215" spans="1:16" s="289" customFormat="1" x14ac:dyDescent="0.2">
      <c r="A215" s="1"/>
      <c r="B215" s="211" t="s">
        <v>819</v>
      </c>
      <c r="C215" s="212"/>
      <c r="D215" s="209" t="s">
        <v>533</v>
      </c>
      <c r="E215" s="13">
        <v>195</v>
      </c>
      <c r="F215" s="14" t="s">
        <v>544</v>
      </c>
      <c r="G215" s="160" t="s">
        <v>545</v>
      </c>
      <c r="H215" s="419">
        <f t="shared" si="19"/>
        <v>0</v>
      </c>
      <c r="I215" s="418">
        <f>'[1]Table 1'!$B196</f>
        <v>0</v>
      </c>
      <c r="J215" s="419">
        <f t="shared" ref="J215:J264" si="20">IF(AND(K215="",L215=""),"",IF(OR(K215="c",L215="c"),"c",SUM(K215,L215)))</f>
        <v>0</v>
      </c>
      <c r="K215" s="417">
        <f>'[1]Table 1'!$C196</f>
        <v>0</v>
      </c>
      <c r="L215" s="418">
        <f>'[1]Table 1'!$D196</f>
        <v>0</v>
      </c>
      <c r="M215" s="155" t="str">
        <f t="shared" ref="M215:M264" si="21">IF(AND(SUM(COUNTIF(K215:L215,"c"),(COUNTIF(J215,"c")))=1,AND(K215&lt;&gt;"",L215&lt;&gt;"",J215&lt;&gt;"")),"Residual Disclosure",IF(AND(SUM(COUNTIF(I215:J215,"c"),(COUNTIF(H215,"c")))=1,AND(I215&lt;&gt;"",J215&lt;&gt;"",H215&lt;&gt;"")),"Residual Disclosure",""))</f>
        <v/>
      </c>
      <c r="N215" s="621" t="str">
        <f t="shared" si="15"/>
        <v/>
      </c>
      <c r="O215" s="621" t="str">
        <f t="shared" si="16"/>
        <v/>
      </c>
      <c r="P215" s="300"/>
    </row>
    <row r="216" spans="1:16" s="289" customFormat="1" x14ac:dyDescent="0.2">
      <c r="A216" s="1"/>
      <c r="B216" s="211" t="s">
        <v>820</v>
      </c>
      <c r="C216" s="212"/>
      <c r="D216" s="209" t="s">
        <v>533</v>
      </c>
      <c r="E216" s="13">
        <v>196</v>
      </c>
      <c r="F216" s="14" t="s">
        <v>395</v>
      </c>
      <c r="G216" s="14" t="s">
        <v>396</v>
      </c>
      <c r="H216" s="419">
        <f t="shared" si="19"/>
        <v>7963.2834355500008</v>
      </c>
      <c r="I216" s="418">
        <f>'[1]Table 1'!$B197</f>
        <v>553.35004059000005</v>
      </c>
      <c r="J216" s="419">
        <f t="shared" si="20"/>
        <v>7409.9333949600004</v>
      </c>
      <c r="K216" s="417">
        <f>'[1]Table 1'!$C197</f>
        <v>3931.92228492</v>
      </c>
      <c r="L216" s="418">
        <f>'[1]Table 1'!$D197</f>
        <v>3478.0111100400004</v>
      </c>
      <c r="M216" s="155" t="str">
        <f t="shared" si="21"/>
        <v/>
      </c>
      <c r="N216" s="621" t="str">
        <f t="shared" si="15"/>
        <v/>
      </c>
      <c r="O216" s="621" t="str">
        <f t="shared" si="16"/>
        <v/>
      </c>
      <c r="P216" s="300"/>
    </row>
    <row r="217" spans="1:16" s="289" customFormat="1" x14ac:dyDescent="0.2">
      <c r="A217" s="1"/>
      <c r="B217" s="211" t="s">
        <v>821</v>
      </c>
      <c r="C217" s="212"/>
      <c r="D217" s="209" t="s">
        <v>533</v>
      </c>
      <c r="E217" s="13">
        <v>197</v>
      </c>
      <c r="F217" s="14" t="s">
        <v>397</v>
      </c>
      <c r="G217" s="14" t="s">
        <v>398</v>
      </c>
      <c r="H217" s="419">
        <f t="shared" si="19"/>
        <v>6.3394935099999996</v>
      </c>
      <c r="I217" s="418">
        <f>'[1]Table 1'!$B198</f>
        <v>0</v>
      </c>
      <c r="J217" s="419">
        <f t="shared" si="20"/>
        <v>6.3394935099999996</v>
      </c>
      <c r="K217" s="417">
        <f>'[1]Table 1'!$C198</f>
        <v>2.9878529999999999</v>
      </c>
      <c r="L217" s="418">
        <f>'[1]Table 1'!$D198</f>
        <v>3.3516405099999997</v>
      </c>
      <c r="M217" s="155" t="str">
        <f t="shared" si="21"/>
        <v/>
      </c>
      <c r="N217" s="621" t="str">
        <f t="shared" si="15"/>
        <v/>
      </c>
      <c r="O217" s="621" t="str">
        <f t="shared" si="16"/>
        <v/>
      </c>
      <c r="P217" s="300"/>
    </row>
    <row r="218" spans="1:16" s="289" customFormat="1" x14ac:dyDescent="0.2">
      <c r="A218" s="1"/>
      <c r="B218" s="211" t="s">
        <v>799</v>
      </c>
      <c r="C218" s="212"/>
      <c r="D218" s="209" t="s">
        <v>533</v>
      </c>
      <c r="E218" s="13">
        <v>198</v>
      </c>
      <c r="F218" s="14" t="s">
        <v>357</v>
      </c>
      <c r="G218" s="14" t="s">
        <v>358</v>
      </c>
      <c r="H218" s="419">
        <f t="shared" si="19"/>
        <v>0</v>
      </c>
      <c r="I218" s="418">
        <f>'[1]Table 1'!$B199</f>
        <v>0</v>
      </c>
      <c r="J218" s="419">
        <f t="shared" si="20"/>
        <v>0</v>
      </c>
      <c r="K218" s="417">
        <f>'[1]Table 1'!$C199</f>
        <v>0</v>
      </c>
      <c r="L218" s="418">
        <f>'[1]Table 1'!$D199</f>
        <v>0</v>
      </c>
      <c r="M218" s="155" t="str">
        <f t="shared" si="21"/>
        <v/>
      </c>
      <c r="N218" s="621" t="str">
        <f t="shared" si="15"/>
        <v/>
      </c>
      <c r="O218" s="621" t="str">
        <f t="shared" si="16"/>
        <v/>
      </c>
      <c r="P218" s="300"/>
    </row>
    <row r="219" spans="1:16" s="289" customFormat="1" x14ac:dyDescent="0.2">
      <c r="A219" s="1"/>
      <c r="B219" s="211" t="s">
        <v>800</v>
      </c>
      <c r="C219" s="212"/>
      <c r="D219" s="209" t="s">
        <v>533</v>
      </c>
      <c r="E219" s="13">
        <v>199</v>
      </c>
      <c r="F219" s="14" t="s">
        <v>359</v>
      </c>
      <c r="G219" s="14" t="s">
        <v>360</v>
      </c>
      <c r="H219" s="419">
        <f t="shared" si="19"/>
        <v>0</v>
      </c>
      <c r="I219" s="418">
        <f>'[1]Table 1'!$B200</f>
        <v>0</v>
      </c>
      <c r="J219" s="419">
        <f t="shared" si="20"/>
        <v>0</v>
      </c>
      <c r="K219" s="417">
        <f>'[1]Table 1'!$C200</f>
        <v>0</v>
      </c>
      <c r="L219" s="418">
        <f>'[1]Table 1'!$D200</f>
        <v>0</v>
      </c>
      <c r="M219" s="155" t="str">
        <f t="shared" si="21"/>
        <v/>
      </c>
      <c r="N219" s="621" t="str">
        <f t="shared" si="15"/>
        <v/>
      </c>
      <c r="O219" s="621" t="str">
        <f t="shared" si="16"/>
        <v/>
      </c>
      <c r="P219" s="300"/>
    </row>
    <row r="220" spans="1:16" s="289" customFormat="1" x14ac:dyDescent="0.2">
      <c r="A220" s="1"/>
      <c r="B220" s="211" t="s">
        <v>801</v>
      </c>
      <c r="C220" s="212"/>
      <c r="D220" s="209" t="s">
        <v>533</v>
      </c>
      <c r="E220" s="13">
        <v>200</v>
      </c>
      <c r="F220" s="14" t="s">
        <v>361</v>
      </c>
      <c r="G220" s="14" t="s">
        <v>362</v>
      </c>
      <c r="H220" s="419">
        <f t="shared" si="19"/>
        <v>11</v>
      </c>
      <c r="I220" s="418">
        <f>'[1]Table 1'!$B201</f>
        <v>9</v>
      </c>
      <c r="J220" s="419">
        <f t="shared" si="20"/>
        <v>2</v>
      </c>
      <c r="K220" s="417">
        <f>'[1]Table 1'!$C201</f>
        <v>2</v>
      </c>
      <c r="L220" s="418">
        <f>'[1]Table 1'!$D201</f>
        <v>0</v>
      </c>
      <c r="M220" s="155" t="str">
        <f t="shared" si="21"/>
        <v/>
      </c>
      <c r="N220" s="621" t="str">
        <f t="shared" si="15"/>
        <v/>
      </c>
      <c r="O220" s="621" t="str">
        <f t="shared" si="16"/>
        <v/>
      </c>
      <c r="P220" s="300"/>
    </row>
    <row r="221" spans="1:16" s="289" customFormat="1" x14ac:dyDescent="0.2">
      <c r="A221" s="1"/>
      <c r="B221" s="211" t="s">
        <v>802</v>
      </c>
      <c r="C221" s="212"/>
      <c r="D221" s="209" t="s">
        <v>533</v>
      </c>
      <c r="E221" s="13">
        <v>201</v>
      </c>
      <c r="F221" s="14" t="s">
        <v>363</v>
      </c>
      <c r="G221" s="14" t="s">
        <v>364</v>
      </c>
      <c r="H221" s="419">
        <f t="shared" si="19"/>
        <v>0</v>
      </c>
      <c r="I221" s="418">
        <f>'[1]Table 1'!$B202</f>
        <v>0</v>
      </c>
      <c r="J221" s="419">
        <f t="shared" si="20"/>
        <v>0</v>
      </c>
      <c r="K221" s="417">
        <f>'[1]Table 1'!$C202</f>
        <v>0</v>
      </c>
      <c r="L221" s="418">
        <f>'[1]Table 1'!$D202</f>
        <v>0</v>
      </c>
      <c r="M221" s="155" t="str">
        <f t="shared" si="21"/>
        <v/>
      </c>
      <c r="N221" s="621" t="str">
        <f t="shared" si="15"/>
        <v/>
      </c>
      <c r="O221" s="621" t="str">
        <f t="shared" si="16"/>
        <v/>
      </c>
      <c r="P221" s="300"/>
    </row>
    <row r="222" spans="1:16" s="289" customFormat="1" x14ac:dyDescent="0.2">
      <c r="A222" s="1"/>
      <c r="B222" s="211" t="s">
        <v>803</v>
      </c>
      <c r="C222" s="212"/>
      <c r="D222" s="209" t="s">
        <v>533</v>
      </c>
      <c r="E222" s="13">
        <v>202</v>
      </c>
      <c r="F222" s="14" t="s">
        <v>365</v>
      </c>
      <c r="G222" s="14" t="s">
        <v>366</v>
      </c>
      <c r="H222" s="419">
        <f t="shared" si="19"/>
        <v>0</v>
      </c>
      <c r="I222" s="418">
        <f>'[1]Table 1'!$B203</f>
        <v>0</v>
      </c>
      <c r="J222" s="419">
        <f t="shared" si="20"/>
        <v>0</v>
      </c>
      <c r="K222" s="417">
        <f>'[1]Table 1'!$C203</f>
        <v>0</v>
      </c>
      <c r="L222" s="418">
        <f>'[1]Table 1'!$D203</f>
        <v>0</v>
      </c>
      <c r="M222" s="155" t="str">
        <f t="shared" si="21"/>
        <v/>
      </c>
      <c r="N222" s="621" t="str">
        <f t="shared" si="15"/>
        <v/>
      </c>
      <c r="O222" s="621" t="str">
        <f t="shared" si="16"/>
        <v/>
      </c>
      <c r="P222" s="300"/>
    </row>
    <row r="223" spans="1:16" s="289" customFormat="1" x14ac:dyDescent="0.2">
      <c r="A223" s="1"/>
      <c r="B223" s="211" t="s">
        <v>822</v>
      </c>
      <c r="C223" s="212"/>
      <c r="D223" s="209" t="s">
        <v>533</v>
      </c>
      <c r="E223" s="13">
        <v>203</v>
      </c>
      <c r="F223" s="14" t="s">
        <v>399</v>
      </c>
      <c r="G223" s="14" t="s">
        <v>400</v>
      </c>
      <c r="H223" s="419">
        <f t="shared" si="19"/>
        <v>39.032398000000001</v>
      </c>
      <c r="I223" s="418">
        <f>'[1]Table 1'!$B204</f>
        <v>0</v>
      </c>
      <c r="J223" s="419">
        <f t="shared" si="20"/>
        <v>39.032398000000001</v>
      </c>
      <c r="K223" s="417">
        <f>'[1]Table 1'!$C204</f>
        <v>39.032398000000001</v>
      </c>
      <c r="L223" s="418">
        <f>'[1]Table 1'!$D204</f>
        <v>0</v>
      </c>
      <c r="M223" s="155" t="str">
        <f t="shared" si="21"/>
        <v/>
      </c>
      <c r="N223" s="621" t="str">
        <f t="shared" si="15"/>
        <v/>
      </c>
      <c r="O223" s="621" t="str">
        <f t="shared" si="16"/>
        <v/>
      </c>
      <c r="P223" s="300"/>
    </row>
    <row r="224" spans="1:16" s="289" customFormat="1" x14ac:dyDescent="0.2">
      <c r="A224" s="1"/>
      <c r="B224" s="211" t="s">
        <v>823</v>
      </c>
      <c r="C224" s="212"/>
      <c r="D224" s="209" t="s">
        <v>533</v>
      </c>
      <c r="E224" s="13">
        <v>204</v>
      </c>
      <c r="F224" s="14" t="s">
        <v>401</v>
      </c>
      <c r="G224" s="14" t="s">
        <v>402</v>
      </c>
      <c r="H224" s="419">
        <f t="shared" si="19"/>
        <v>0</v>
      </c>
      <c r="I224" s="418">
        <f>'[1]Table 1'!$B205</f>
        <v>0</v>
      </c>
      <c r="J224" s="419">
        <f t="shared" si="20"/>
        <v>0</v>
      </c>
      <c r="K224" s="417">
        <f>'[1]Table 1'!$C205</f>
        <v>0</v>
      </c>
      <c r="L224" s="418">
        <f>'[1]Table 1'!$D205</f>
        <v>0</v>
      </c>
      <c r="M224" s="155" t="str">
        <f t="shared" si="21"/>
        <v/>
      </c>
      <c r="N224" s="621" t="str">
        <f t="shared" si="15"/>
        <v/>
      </c>
      <c r="O224" s="621" t="str">
        <f t="shared" si="16"/>
        <v/>
      </c>
      <c r="P224" s="300"/>
    </row>
    <row r="225" spans="1:16" s="289" customFormat="1" x14ac:dyDescent="0.2">
      <c r="A225" s="1"/>
      <c r="B225" s="211" t="s">
        <v>825</v>
      </c>
      <c r="C225" s="212"/>
      <c r="D225" s="209" t="s">
        <v>533</v>
      </c>
      <c r="E225" s="13">
        <v>205</v>
      </c>
      <c r="F225" s="14" t="s">
        <v>404</v>
      </c>
      <c r="G225" s="14" t="s">
        <v>405</v>
      </c>
      <c r="H225" s="419">
        <f t="shared" si="19"/>
        <v>3769.7612967700002</v>
      </c>
      <c r="I225" s="418">
        <f>'[1]Table 1'!$B206</f>
        <v>1936.3562320600001</v>
      </c>
      <c r="J225" s="419">
        <f t="shared" si="20"/>
        <v>1833.40506471</v>
      </c>
      <c r="K225" s="417">
        <f>'[1]Table 1'!$C206</f>
        <v>1565.04509871</v>
      </c>
      <c r="L225" s="418">
        <f>'[1]Table 1'!$D206</f>
        <v>268.35996599999999</v>
      </c>
      <c r="M225" s="155" t="str">
        <f t="shared" si="21"/>
        <v/>
      </c>
      <c r="N225" s="621" t="str">
        <f t="shared" si="15"/>
        <v/>
      </c>
      <c r="O225" s="621" t="str">
        <f t="shared" si="16"/>
        <v/>
      </c>
      <c r="P225" s="300"/>
    </row>
    <row r="226" spans="1:16" s="289" customFormat="1" x14ac:dyDescent="0.2">
      <c r="A226" s="1"/>
      <c r="B226" s="211" t="s">
        <v>826</v>
      </c>
      <c r="C226" s="212"/>
      <c r="D226" s="209" t="s">
        <v>533</v>
      </c>
      <c r="E226" s="13">
        <v>206</v>
      </c>
      <c r="F226" s="14" t="s">
        <v>406</v>
      </c>
      <c r="G226" s="14" t="s">
        <v>407</v>
      </c>
      <c r="H226" s="419">
        <f t="shared" si="19"/>
        <v>13018.60376935</v>
      </c>
      <c r="I226" s="418">
        <f>'[1]Table 1'!$B207</f>
        <v>8727.02571283</v>
      </c>
      <c r="J226" s="419">
        <f t="shared" si="20"/>
        <v>4291.5780565200002</v>
      </c>
      <c r="K226" s="417">
        <f>'[1]Table 1'!$C207</f>
        <v>4210.0037874899999</v>
      </c>
      <c r="L226" s="418">
        <f>'[1]Table 1'!$D207</f>
        <v>81.574269030000011</v>
      </c>
      <c r="M226" s="155" t="str">
        <f t="shared" si="21"/>
        <v/>
      </c>
      <c r="N226" s="621" t="str">
        <f t="shared" si="15"/>
        <v/>
      </c>
      <c r="O226" s="621" t="str">
        <f t="shared" si="16"/>
        <v/>
      </c>
      <c r="P226" s="300"/>
    </row>
    <row r="227" spans="1:16" s="289" customFormat="1" x14ac:dyDescent="0.2">
      <c r="A227" s="1"/>
      <c r="B227" s="211" t="s">
        <v>827</v>
      </c>
      <c r="C227" s="212"/>
      <c r="D227" s="209" t="s">
        <v>533</v>
      </c>
      <c r="E227" s="13">
        <v>207</v>
      </c>
      <c r="F227" s="14" t="s">
        <v>408</v>
      </c>
      <c r="G227" s="14" t="s">
        <v>409</v>
      </c>
      <c r="H227" s="419">
        <f t="shared" si="19"/>
        <v>0</v>
      </c>
      <c r="I227" s="418">
        <f>'[1]Table 1'!$B208</f>
        <v>0</v>
      </c>
      <c r="J227" s="419">
        <f t="shared" si="20"/>
        <v>0</v>
      </c>
      <c r="K227" s="417">
        <f>'[1]Table 1'!$C208</f>
        <v>0</v>
      </c>
      <c r="L227" s="418">
        <f>'[1]Table 1'!$D208</f>
        <v>0</v>
      </c>
      <c r="M227" s="155" t="str">
        <f t="shared" si="21"/>
        <v/>
      </c>
      <c r="N227" s="621" t="str">
        <f t="shared" si="15"/>
        <v/>
      </c>
      <c r="O227" s="621" t="str">
        <f t="shared" si="16"/>
        <v/>
      </c>
      <c r="P227" s="300"/>
    </row>
    <row r="228" spans="1:16" s="289" customFormat="1" x14ac:dyDescent="0.2">
      <c r="A228" s="1"/>
      <c r="B228" s="211" t="s">
        <v>828</v>
      </c>
      <c r="C228" s="212"/>
      <c r="D228" s="209" t="s">
        <v>533</v>
      </c>
      <c r="E228" s="13">
        <v>208</v>
      </c>
      <c r="F228" s="14" t="s">
        <v>410</v>
      </c>
      <c r="G228" s="14" t="s">
        <v>411</v>
      </c>
      <c r="H228" s="419">
        <f t="shared" si="19"/>
        <v>0</v>
      </c>
      <c r="I228" s="418">
        <f>'[1]Table 1'!$B209</f>
        <v>0</v>
      </c>
      <c r="J228" s="419">
        <f t="shared" si="20"/>
        <v>0</v>
      </c>
      <c r="K228" s="417">
        <f>'[1]Table 1'!$C209</f>
        <v>0</v>
      </c>
      <c r="L228" s="418">
        <f>'[1]Table 1'!$D209</f>
        <v>0</v>
      </c>
      <c r="M228" s="155" t="str">
        <f t="shared" si="21"/>
        <v/>
      </c>
      <c r="N228" s="621" t="str">
        <f t="shared" si="15"/>
        <v/>
      </c>
      <c r="O228" s="621" t="str">
        <f t="shared" si="16"/>
        <v/>
      </c>
      <c r="P228" s="300"/>
    </row>
    <row r="229" spans="1:16" s="289" customFormat="1" x14ac:dyDescent="0.2">
      <c r="A229" s="1"/>
      <c r="B229" s="211" t="s">
        <v>829</v>
      </c>
      <c r="C229" s="212"/>
      <c r="D229" s="209" t="s">
        <v>533</v>
      </c>
      <c r="E229" s="13">
        <v>209</v>
      </c>
      <c r="F229" s="14" t="s">
        <v>412</v>
      </c>
      <c r="G229" s="14" t="s">
        <v>413</v>
      </c>
      <c r="H229" s="419">
        <f t="shared" si="19"/>
        <v>1.3301149999999999</v>
      </c>
      <c r="I229" s="418">
        <f>'[1]Table 1'!$B210</f>
        <v>0</v>
      </c>
      <c r="J229" s="419">
        <f t="shared" si="20"/>
        <v>1.3301149999999999</v>
      </c>
      <c r="K229" s="417">
        <f>'[1]Table 1'!$C210</f>
        <v>1.3301149999999999</v>
      </c>
      <c r="L229" s="418">
        <f>'[1]Table 1'!$D210</f>
        <v>0</v>
      </c>
      <c r="M229" s="155" t="str">
        <f t="shared" si="21"/>
        <v/>
      </c>
      <c r="N229" s="621" t="str">
        <f t="shared" ref="N229:N261" si="22">IF(M229&lt;&gt;"","",IF(OR(AND(H229="c",OR(J229="c",I229="c")),AND(H229&lt;&gt;"",I229="c",J229="c"),AND(H229&lt;&gt;"",J229="",I229="")),"",IF(OR(I229="c",J229="c"),"c",IF(ABS(SUM(I229,J229)-SUM(H229))&gt;0.9,SUM(I229,J229)-SUM(H229),""))))</f>
        <v/>
      </c>
      <c r="O229" s="621" t="str">
        <f t="shared" ref="O229:O261" si="23">IF(M229&lt;&gt;"","",IF(OR(AND(J229="c",OR(L229="c",K229="c")),AND(J229&lt;&gt;"",K229="c",L229="c"),AND(J229&lt;&gt;"",L229="",K229="")),"",IF(COUNTIF(K229:L229,"c")&gt;1,"",IF(ABS(SUM(K229,L229)-SUM(J229))&gt;0.9,SUM(K229,L229)-SUM(J229),""))))</f>
        <v/>
      </c>
      <c r="P229" s="300"/>
    </row>
    <row r="230" spans="1:16" s="289" customFormat="1" x14ac:dyDescent="0.2">
      <c r="A230" s="1"/>
      <c r="B230" s="211" t="s">
        <v>830</v>
      </c>
      <c r="C230" s="212"/>
      <c r="D230" s="209" t="s">
        <v>533</v>
      </c>
      <c r="E230" s="13">
        <v>210</v>
      </c>
      <c r="F230" s="14" t="s">
        <v>414</v>
      </c>
      <c r="G230" s="14" t="s">
        <v>415</v>
      </c>
      <c r="H230" s="419">
        <f t="shared" si="19"/>
        <v>53.612485</v>
      </c>
      <c r="I230" s="418">
        <f>'[1]Table 1'!$B211</f>
        <v>22.380136</v>
      </c>
      <c r="J230" s="419">
        <f t="shared" si="20"/>
        <v>31.232348999999999</v>
      </c>
      <c r="K230" s="417">
        <f>'[1]Table 1'!$C211</f>
        <v>15.451988</v>
      </c>
      <c r="L230" s="418">
        <f>'[1]Table 1'!$D211</f>
        <v>15.780360999999999</v>
      </c>
      <c r="M230" s="155" t="str">
        <f t="shared" si="21"/>
        <v/>
      </c>
      <c r="N230" s="621" t="str">
        <f t="shared" si="22"/>
        <v/>
      </c>
      <c r="O230" s="621" t="str">
        <f t="shared" si="23"/>
        <v/>
      </c>
      <c r="P230" s="300"/>
    </row>
    <row r="231" spans="1:16" s="289" customFormat="1" x14ac:dyDescent="0.2">
      <c r="A231" s="1"/>
      <c r="B231" s="211" t="s">
        <v>831</v>
      </c>
      <c r="C231" s="212"/>
      <c r="D231" s="209" t="s">
        <v>533</v>
      </c>
      <c r="E231" s="13">
        <v>211</v>
      </c>
      <c r="F231" s="14" t="s">
        <v>416</v>
      </c>
      <c r="G231" s="14" t="s">
        <v>417</v>
      </c>
      <c r="H231" s="419">
        <f t="shared" si="19"/>
        <v>855.79816354999991</v>
      </c>
      <c r="I231" s="418">
        <f>'[1]Table 1'!$B212</f>
        <v>514.29617854999992</v>
      </c>
      <c r="J231" s="419">
        <f t="shared" si="20"/>
        <v>341.50198499999999</v>
      </c>
      <c r="K231" s="417">
        <f>'[1]Table 1'!$C212</f>
        <v>292.08362199999999</v>
      </c>
      <c r="L231" s="418">
        <f>'[1]Table 1'!$D212</f>
        <v>49.418362999999999</v>
      </c>
      <c r="M231" s="155" t="str">
        <f t="shared" si="21"/>
        <v/>
      </c>
      <c r="N231" s="621" t="str">
        <f t="shared" si="22"/>
        <v/>
      </c>
      <c r="O231" s="621" t="str">
        <f t="shared" si="23"/>
        <v/>
      </c>
      <c r="P231" s="300"/>
    </row>
    <row r="232" spans="1:16" s="289" customFormat="1" x14ac:dyDescent="0.2">
      <c r="A232" s="1"/>
      <c r="B232" s="211" t="s">
        <v>838</v>
      </c>
      <c r="C232" s="212"/>
      <c r="D232" s="209" t="s">
        <v>533</v>
      </c>
      <c r="E232" s="13">
        <v>212</v>
      </c>
      <c r="F232" s="14" t="s">
        <v>947</v>
      </c>
      <c r="G232" s="14" t="s">
        <v>418</v>
      </c>
      <c r="H232" s="419">
        <f t="shared" si="19"/>
        <v>0</v>
      </c>
      <c r="I232" s="418">
        <f>'[1]Table 1'!$B213</f>
        <v>0</v>
      </c>
      <c r="J232" s="419">
        <f t="shared" si="20"/>
        <v>0</v>
      </c>
      <c r="K232" s="417">
        <f>'[1]Table 1'!$C213</f>
        <v>0</v>
      </c>
      <c r="L232" s="418">
        <f>'[1]Table 1'!$D213</f>
        <v>0</v>
      </c>
      <c r="M232" s="155" t="str">
        <f t="shared" si="21"/>
        <v/>
      </c>
      <c r="N232" s="621" t="str">
        <f t="shared" si="22"/>
        <v/>
      </c>
      <c r="O232" s="621" t="str">
        <f t="shared" si="23"/>
        <v/>
      </c>
      <c r="P232" s="300"/>
    </row>
    <row r="233" spans="1:16" s="289" customFormat="1" x14ac:dyDescent="0.2">
      <c r="A233" s="1"/>
      <c r="B233" s="211" t="s">
        <v>832</v>
      </c>
      <c r="C233" s="212"/>
      <c r="D233" s="209" t="s">
        <v>533</v>
      </c>
      <c r="E233" s="13">
        <v>213</v>
      </c>
      <c r="F233" s="14" t="s">
        <v>419</v>
      </c>
      <c r="G233" s="14" t="s">
        <v>420</v>
      </c>
      <c r="H233" s="419">
        <f t="shared" si="19"/>
        <v>2.6068159999999998</v>
      </c>
      <c r="I233" s="418">
        <f>'[1]Table 1'!$B214</f>
        <v>0.115137</v>
      </c>
      <c r="J233" s="419">
        <f t="shared" si="20"/>
        <v>2.491679</v>
      </c>
      <c r="K233" s="417">
        <f>'[1]Table 1'!$C214</f>
        <v>0.50615900000000003</v>
      </c>
      <c r="L233" s="418">
        <f>'[1]Table 1'!$D214</f>
        <v>1.98552</v>
      </c>
      <c r="M233" s="155" t="str">
        <f t="shared" si="21"/>
        <v/>
      </c>
      <c r="N233" s="621" t="str">
        <f t="shared" si="22"/>
        <v/>
      </c>
      <c r="O233" s="621" t="str">
        <f t="shared" si="23"/>
        <v/>
      </c>
      <c r="P233" s="300"/>
    </row>
    <row r="234" spans="1:16" s="289" customFormat="1" x14ac:dyDescent="0.2">
      <c r="A234" s="1"/>
      <c r="B234" s="211" t="s">
        <v>833</v>
      </c>
      <c r="C234" s="212"/>
      <c r="D234" s="209" t="s">
        <v>533</v>
      </c>
      <c r="E234" s="13">
        <v>214</v>
      </c>
      <c r="F234" s="14" t="s">
        <v>421</v>
      </c>
      <c r="G234" s="14" t="s">
        <v>422</v>
      </c>
      <c r="H234" s="419">
        <f t="shared" si="19"/>
        <v>0</v>
      </c>
      <c r="I234" s="418">
        <f>'[1]Table 1'!$B215</f>
        <v>0</v>
      </c>
      <c r="J234" s="419">
        <f t="shared" si="20"/>
        <v>0</v>
      </c>
      <c r="K234" s="417">
        <f>'[1]Table 1'!$C215</f>
        <v>0</v>
      </c>
      <c r="L234" s="418">
        <f>'[1]Table 1'!$D215</f>
        <v>0</v>
      </c>
      <c r="M234" s="155" t="str">
        <f t="shared" si="21"/>
        <v/>
      </c>
      <c r="N234" s="621" t="str">
        <f t="shared" si="22"/>
        <v/>
      </c>
      <c r="O234" s="621" t="str">
        <f t="shared" si="23"/>
        <v/>
      </c>
      <c r="P234" s="300"/>
    </row>
    <row r="235" spans="1:16" s="289" customFormat="1" x14ac:dyDescent="0.2">
      <c r="A235" s="1"/>
      <c r="B235" s="211" t="s">
        <v>834</v>
      </c>
      <c r="C235" s="212"/>
      <c r="D235" s="209" t="s">
        <v>533</v>
      </c>
      <c r="E235" s="13">
        <v>215</v>
      </c>
      <c r="F235" s="14" t="s">
        <v>423</v>
      </c>
      <c r="G235" s="14" t="s">
        <v>424</v>
      </c>
      <c r="H235" s="419">
        <f t="shared" si="19"/>
        <v>0</v>
      </c>
      <c r="I235" s="418">
        <f>'[1]Table 1'!$B216</f>
        <v>0</v>
      </c>
      <c r="J235" s="419">
        <f t="shared" si="20"/>
        <v>0</v>
      </c>
      <c r="K235" s="417">
        <f>'[1]Table 1'!$C216</f>
        <v>0</v>
      </c>
      <c r="L235" s="418">
        <f>'[1]Table 1'!$D216</f>
        <v>0</v>
      </c>
      <c r="M235" s="155" t="str">
        <f t="shared" si="21"/>
        <v/>
      </c>
      <c r="N235" s="621" t="str">
        <f t="shared" si="22"/>
        <v/>
      </c>
      <c r="O235" s="621" t="str">
        <f t="shared" si="23"/>
        <v/>
      </c>
      <c r="P235" s="300"/>
    </row>
    <row r="236" spans="1:16" s="289" customFormat="1" x14ac:dyDescent="0.2">
      <c r="A236" s="1"/>
      <c r="B236" s="211" t="s">
        <v>835</v>
      </c>
      <c r="C236" s="212"/>
      <c r="D236" s="209" t="s">
        <v>533</v>
      </c>
      <c r="E236" s="13">
        <v>216</v>
      </c>
      <c r="F236" s="14" t="s">
        <v>425</v>
      </c>
      <c r="G236" s="14" t="s">
        <v>426</v>
      </c>
      <c r="H236" s="419">
        <f t="shared" si="19"/>
        <v>102.424982</v>
      </c>
      <c r="I236" s="418">
        <f>'[1]Table 1'!$B217</f>
        <v>0</v>
      </c>
      <c r="J236" s="419">
        <f t="shared" si="20"/>
        <v>102.424982</v>
      </c>
      <c r="K236" s="417">
        <f>'[1]Table 1'!$C217</f>
        <v>102.424982</v>
      </c>
      <c r="L236" s="418">
        <f>'[1]Table 1'!$D217</f>
        <v>0</v>
      </c>
      <c r="M236" s="155" t="str">
        <f t="shared" si="21"/>
        <v/>
      </c>
      <c r="N236" s="621" t="str">
        <f t="shared" si="22"/>
        <v/>
      </c>
      <c r="O236" s="621" t="str">
        <f t="shared" si="23"/>
        <v/>
      </c>
      <c r="P236" s="300"/>
    </row>
    <row r="237" spans="1:16" s="289" customFormat="1" x14ac:dyDescent="0.2">
      <c r="A237" s="1"/>
      <c r="B237" s="211" t="s">
        <v>836</v>
      </c>
      <c r="C237" s="212"/>
      <c r="D237" s="209" t="s">
        <v>533</v>
      </c>
      <c r="E237" s="13">
        <v>217</v>
      </c>
      <c r="F237" s="14" t="s">
        <v>427</v>
      </c>
      <c r="G237" s="14" t="s">
        <v>428</v>
      </c>
      <c r="H237" s="419">
        <f t="shared" si="19"/>
        <v>4.4031289999999998</v>
      </c>
      <c r="I237" s="418">
        <f>'[1]Table 1'!$B218</f>
        <v>4.4031289999999998</v>
      </c>
      <c r="J237" s="419">
        <f t="shared" si="20"/>
        <v>0</v>
      </c>
      <c r="K237" s="417">
        <f>'[1]Table 1'!$C218</f>
        <v>0</v>
      </c>
      <c r="L237" s="418">
        <f>'[1]Table 1'!$D218</f>
        <v>0</v>
      </c>
      <c r="M237" s="155" t="str">
        <f t="shared" si="21"/>
        <v/>
      </c>
      <c r="N237" s="621" t="str">
        <f t="shared" si="22"/>
        <v/>
      </c>
      <c r="O237" s="621" t="str">
        <f t="shared" si="23"/>
        <v/>
      </c>
      <c r="P237" s="300"/>
    </row>
    <row r="238" spans="1:16" s="289" customFormat="1" x14ac:dyDescent="0.2">
      <c r="A238" s="1"/>
      <c r="B238" s="211" t="s">
        <v>837</v>
      </c>
      <c r="C238" s="212"/>
      <c r="D238" s="209" t="s">
        <v>533</v>
      </c>
      <c r="E238" s="13">
        <v>218</v>
      </c>
      <c r="F238" s="14" t="s">
        <v>429</v>
      </c>
      <c r="G238" s="14" t="s">
        <v>430</v>
      </c>
      <c r="H238" s="419">
        <f t="shared" si="19"/>
        <v>396.92156405999998</v>
      </c>
      <c r="I238" s="418">
        <f>'[1]Table 1'!$B219</f>
        <v>52.141372999999994</v>
      </c>
      <c r="J238" s="419">
        <f t="shared" si="20"/>
        <v>344.78019105999999</v>
      </c>
      <c r="K238" s="417">
        <f>'[1]Table 1'!$C219</f>
        <v>259.14260000000002</v>
      </c>
      <c r="L238" s="418">
        <f>'[1]Table 1'!$D219</f>
        <v>85.637591059999991</v>
      </c>
      <c r="M238" s="155" t="str">
        <f t="shared" si="21"/>
        <v/>
      </c>
      <c r="N238" s="621" t="str">
        <f t="shared" si="22"/>
        <v/>
      </c>
      <c r="O238" s="621" t="str">
        <f t="shared" si="23"/>
        <v/>
      </c>
      <c r="P238" s="300"/>
    </row>
    <row r="239" spans="1:16" s="289" customFormat="1" x14ac:dyDescent="0.2">
      <c r="A239" s="1"/>
      <c r="B239" s="211" t="s">
        <v>940</v>
      </c>
      <c r="C239" s="212"/>
      <c r="D239" s="209" t="s">
        <v>533</v>
      </c>
      <c r="E239" s="13">
        <v>219</v>
      </c>
      <c r="F239" s="14" t="s">
        <v>431</v>
      </c>
      <c r="G239" s="14" t="s">
        <v>432</v>
      </c>
      <c r="H239" s="419">
        <f t="shared" si="19"/>
        <v>0</v>
      </c>
      <c r="I239" s="418">
        <f>'[1]Table 1'!$B220</f>
        <v>0</v>
      </c>
      <c r="J239" s="419">
        <f t="shared" si="20"/>
        <v>0</v>
      </c>
      <c r="K239" s="417">
        <f>'[1]Table 1'!$C220</f>
        <v>0</v>
      </c>
      <c r="L239" s="418">
        <f>'[1]Table 1'!$D220</f>
        <v>0</v>
      </c>
      <c r="M239" s="155" t="str">
        <f t="shared" si="21"/>
        <v/>
      </c>
      <c r="N239" s="621" t="str">
        <f t="shared" si="22"/>
        <v/>
      </c>
      <c r="O239" s="621" t="str">
        <f t="shared" si="23"/>
        <v/>
      </c>
      <c r="P239" s="300"/>
    </row>
    <row r="240" spans="1:16" s="289" customFormat="1" x14ac:dyDescent="0.2">
      <c r="A240" s="1"/>
      <c r="B240" s="211" t="s">
        <v>839</v>
      </c>
      <c r="C240" s="212"/>
      <c r="D240" s="209" t="s">
        <v>533</v>
      </c>
      <c r="E240" s="13">
        <v>220</v>
      </c>
      <c r="F240" s="14" t="s">
        <v>433</v>
      </c>
      <c r="G240" s="14" t="s">
        <v>434</v>
      </c>
      <c r="H240" s="419">
        <f t="shared" si="19"/>
        <v>170.92670899999999</v>
      </c>
      <c r="I240" s="418">
        <f>'[1]Table 1'!$B221</f>
        <v>0</v>
      </c>
      <c r="J240" s="419">
        <f t="shared" si="20"/>
        <v>170.92670899999999</v>
      </c>
      <c r="K240" s="417">
        <f>'[1]Table 1'!$C221</f>
        <v>0</v>
      </c>
      <c r="L240" s="418">
        <f>'[1]Table 1'!$D221</f>
        <v>170.92670899999999</v>
      </c>
      <c r="M240" s="155" t="str">
        <f t="shared" si="21"/>
        <v/>
      </c>
      <c r="N240" s="621" t="str">
        <f t="shared" si="22"/>
        <v/>
      </c>
      <c r="O240" s="621" t="str">
        <f t="shared" si="23"/>
        <v/>
      </c>
      <c r="P240" s="300"/>
    </row>
    <row r="241" spans="1:16" s="289" customFormat="1" x14ac:dyDescent="0.2">
      <c r="A241" s="1"/>
      <c r="B241" s="211" t="s">
        <v>840</v>
      </c>
      <c r="C241" s="212"/>
      <c r="D241" s="209" t="s">
        <v>533</v>
      </c>
      <c r="E241" s="13">
        <v>221</v>
      </c>
      <c r="F241" s="14" t="s">
        <v>435</v>
      </c>
      <c r="G241" s="14" t="s">
        <v>436</v>
      </c>
      <c r="H241" s="419">
        <f t="shared" si="19"/>
        <v>0</v>
      </c>
      <c r="I241" s="418">
        <f>'[1]Table 1'!$B222</f>
        <v>0</v>
      </c>
      <c r="J241" s="419">
        <f t="shared" si="20"/>
        <v>0</v>
      </c>
      <c r="K241" s="417">
        <f>'[1]Table 1'!$C222</f>
        <v>0</v>
      </c>
      <c r="L241" s="418">
        <f>'[1]Table 1'!$D222</f>
        <v>0</v>
      </c>
      <c r="M241" s="155" t="str">
        <f t="shared" si="21"/>
        <v/>
      </c>
      <c r="N241" s="621" t="str">
        <f t="shared" si="22"/>
        <v/>
      </c>
      <c r="O241" s="621" t="str">
        <f t="shared" si="23"/>
        <v/>
      </c>
      <c r="P241" s="300"/>
    </row>
    <row r="242" spans="1:16" s="289" customFormat="1" x14ac:dyDescent="0.2">
      <c r="A242" s="1"/>
      <c r="B242" s="211" t="s">
        <v>841</v>
      </c>
      <c r="C242" s="212"/>
      <c r="D242" s="209" t="s">
        <v>533</v>
      </c>
      <c r="E242" s="13">
        <v>222</v>
      </c>
      <c r="F242" s="14" t="s">
        <v>437</v>
      </c>
      <c r="G242" s="14" t="s">
        <v>438</v>
      </c>
      <c r="H242" s="419">
        <f t="shared" si="19"/>
        <v>43.701723000000001</v>
      </c>
      <c r="I242" s="418">
        <f>'[1]Table 1'!$B223</f>
        <v>7.5395459999999996</v>
      </c>
      <c r="J242" s="419">
        <f t="shared" si="20"/>
        <v>36.162177</v>
      </c>
      <c r="K242" s="417">
        <f>'[1]Table 1'!$C223</f>
        <v>29.996675</v>
      </c>
      <c r="L242" s="418">
        <f>'[1]Table 1'!$D223</f>
        <v>6.165502</v>
      </c>
      <c r="M242" s="155" t="str">
        <f t="shared" si="21"/>
        <v/>
      </c>
      <c r="N242" s="621" t="str">
        <f t="shared" si="22"/>
        <v/>
      </c>
      <c r="O242" s="621" t="str">
        <f t="shared" si="23"/>
        <v/>
      </c>
      <c r="P242" s="300"/>
    </row>
    <row r="243" spans="1:16" s="289" customFormat="1" x14ac:dyDescent="0.2">
      <c r="A243" s="1"/>
      <c r="B243" s="211" t="s">
        <v>842</v>
      </c>
      <c r="C243" s="212"/>
      <c r="D243" s="209" t="s">
        <v>533</v>
      </c>
      <c r="E243" s="13">
        <v>223</v>
      </c>
      <c r="F243" s="14" t="s">
        <v>439</v>
      </c>
      <c r="G243" s="14" t="s">
        <v>440</v>
      </c>
      <c r="H243" s="419">
        <f t="shared" si="19"/>
        <v>2151.6884089999999</v>
      </c>
      <c r="I243" s="418">
        <f>'[1]Table 1'!$B224</f>
        <v>45.252986</v>
      </c>
      <c r="J243" s="419">
        <f t="shared" si="20"/>
        <v>2106.4354229999999</v>
      </c>
      <c r="K243" s="417">
        <f>'[1]Table 1'!$C224</f>
        <v>2087.3916909999998</v>
      </c>
      <c r="L243" s="418">
        <f>'[1]Table 1'!$D224</f>
        <v>19.043731999999999</v>
      </c>
      <c r="M243" s="155" t="str">
        <f t="shared" si="21"/>
        <v/>
      </c>
      <c r="N243" s="621" t="str">
        <f t="shared" si="22"/>
        <v/>
      </c>
      <c r="O243" s="621" t="str">
        <f t="shared" si="23"/>
        <v/>
      </c>
      <c r="P243" s="300"/>
    </row>
    <row r="244" spans="1:16" s="289" customFormat="1" x14ac:dyDescent="0.2">
      <c r="A244" s="1"/>
      <c r="B244" s="211" t="s">
        <v>843</v>
      </c>
      <c r="C244" s="212"/>
      <c r="D244" s="209" t="s">
        <v>533</v>
      </c>
      <c r="E244" s="13">
        <v>224</v>
      </c>
      <c r="F244" s="14" t="s">
        <v>441</v>
      </c>
      <c r="G244" s="14" t="s">
        <v>442</v>
      </c>
      <c r="H244" s="419">
        <f t="shared" si="19"/>
        <v>2419.0279829999999</v>
      </c>
      <c r="I244" s="418">
        <f>'[1]Table 1'!$B225</f>
        <v>504.39596899999998</v>
      </c>
      <c r="J244" s="419">
        <f t="shared" si="20"/>
        <v>1914.6320139999998</v>
      </c>
      <c r="K244" s="417">
        <f>'[1]Table 1'!$C225</f>
        <v>1753.0746629999999</v>
      </c>
      <c r="L244" s="418">
        <f>'[1]Table 1'!$D225</f>
        <v>161.55735099999998</v>
      </c>
      <c r="M244" s="155" t="str">
        <f t="shared" si="21"/>
        <v/>
      </c>
      <c r="N244" s="621" t="str">
        <f t="shared" si="22"/>
        <v/>
      </c>
      <c r="O244" s="621" t="str">
        <f t="shared" si="23"/>
        <v/>
      </c>
      <c r="P244" s="300"/>
    </row>
    <row r="245" spans="1:16" s="289" customFormat="1" x14ac:dyDescent="0.2">
      <c r="A245" s="1"/>
      <c r="B245" s="211" t="s">
        <v>844</v>
      </c>
      <c r="C245" s="212"/>
      <c r="D245" s="209" t="s">
        <v>533</v>
      </c>
      <c r="E245" s="13">
        <v>225</v>
      </c>
      <c r="F245" s="14" t="s">
        <v>443</v>
      </c>
      <c r="G245" s="14" t="s">
        <v>444</v>
      </c>
      <c r="H245" s="419">
        <f t="shared" si="19"/>
        <v>88534.000864810005</v>
      </c>
      <c r="I245" s="418">
        <f>'[1]Table 1'!$B226</f>
        <v>26441.558067820002</v>
      </c>
      <c r="J245" s="419">
        <f t="shared" si="20"/>
        <v>62092.442796989999</v>
      </c>
      <c r="K245" s="417">
        <f>'[1]Table 1'!$C226</f>
        <v>48482.834609949998</v>
      </c>
      <c r="L245" s="418">
        <f>'[1]Table 1'!$D226</f>
        <v>13609.608187039999</v>
      </c>
      <c r="M245" s="155" t="str">
        <f t="shared" si="21"/>
        <v/>
      </c>
      <c r="N245" s="621" t="str">
        <f t="shared" si="22"/>
        <v/>
      </c>
      <c r="O245" s="621" t="str">
        <f t="shared" si="23"/>
        <v/>
      </c>
      <c r="P245" s="300"/>
    </row>
    <row r="246" spans="1:16" s="289" customFormat="1" x14ac:dyDescent="0.2">
      <c r="A246" s="1"/>
      <c r="B246" s="211" t="s">
        <v>845</v>
      </c>
      <c r="C246" s="212"/>
      <c r="D246" s="209" t="s">
        <v>533</v>
      </c>
      <c r="E246" s="13">
        <v>226</v>
      </c>
      <c r="F246" s="14" t="s">
        <v>445</v>
      </c>
      <c r="G246" s="14" t="s">
        <v>446</v>
      </c>
      <c r="H246" s="419">
        <f t="shared" si="19"/>
        <v>1928882.6712412899</v>
      </c>
      <c r="I246" s="418">
        <f>'[1]Table 1'!$B227</f>
        <v>964347.90015037998</v>
      </c>
      <c r="J246" s="419">
        <f t="shared" si="20"/>
        <v>964534.77109091007</v>
      </c>
      <c r="K246" s="417">
        <f>'[1]Table 1'!$C227+0</f>
        <v>801543.53110260004</v>
      </c>
      <c r="L246" s="418">
        <f>'[1]Table 1'!$D227</f>
        <v>162991.23998831</v>
      </c>
      <c r="M246" s="155" t="str">
        <f t="shared" si="21"/>
        <v/>
      </c>
      <c r="N246" s="621" t="str">
        <f t="shared" si="22"/>
        <v/>
      </c>
      <c r="O246" s="621" t="str">
        <f t="shared" si="23"/>
        <v/>
      </c>
      <c r="P246" s="300"/>
    </row>
    <row r="247" spans="1:16" s="289" customFormat="1" x14ac:dyDescent="0.2">
      <c r="A247" s="1"/>
      <c r="B247" s="211" t="s">
        <v>941</v>
      </c>
      <c r="C247" s="212"/>
      <c r="D247" s="209" t="s">
        <v>533</v>
      </c>
      <c r="E247" s="13">
        <v>227</v>
      </c>
      <c r="F247" s="14" t="s">
        <v>447</v>
      </c>
      <c r="G247" s="14" t="s">
        <v>448</v>
      </c>
      <c r="H247" s="419">
        <f t="shared" si="19"/>
        <v>1574.6307430000002</v>
      </c>
      <c r="I247" s="418">
        <f>'[1]Table 1'!$B228</f>
        <v>0</v>
      </c>
      <c r="J247" s="419">
        <f t="shared" si="20"/>
        <v>1574.6307430000002</v>
      </c>
      <c r="K247" s="417">
        <f>'[1]Table 1'!$C228</f>
        <v>634.76408500000002</v>
      </c>
      <c r="L247" s="418">
        <f>'[1]Table 1'!$D228</f>
        <v>939.86665800000003</v>
      </c>
      <c r="M247" s="155" t="str">
        <f t="shared" si="21"/>
        <v/>
      </c>
      <c r="N247" s="621" t="str">
        <f t="shared" si="22"/>
        <v/>
      </c>
      <c r="O247" s="621" t="str">
        <f t="shared" si="23"/>
        <v/>
      </c>
      <c r="P247" s="300"/>
    </row>
    <row r="248" spans="1:16" s="289" customFormat="1" x14ac:dyDescent="0.2">
      <c r="A248" s="1"/>
      <c r="B248" s="211" t="s">
        <v>846</v>
      </c>
      <c r="C248" s="212"/>
      <c r="D248" s="209" t="s">
        <v>533</v>
      </c>
      <c r="E248" s="13">
        <v>228</v>
      </c>
      <c r="F248" s="14" t="s">
        <v>449</v>
      </c>
      <c r="G248" s="14" t="s">
        <v>450</v>
      </c>
      <c r="H248" s="419">
        <f t="shared" si="19"/>
        <v>50.907275560000002</v>
      </c>
      <c r="I248" s="418">
        <f>'[1]Table 1'!$B229</f>
        <v>39.113562340000001</v>
      </c>
      <c r="J248" s="419">
        <f t="shared" si="20"/>
        <v>11.793713220000001</v>
      </c>
      <c r="K248" s="417">
        <f>'[1]Table 1'!$C229</f>
        <v>7.16889325</v>
      </c>
      <c r="L248" s="418">
        <f>'[1]Table 1'!$D229</f>
        <v>4.6248199699999999</v>
      </c>
      <c r="M248" s="155" t="str">
        <f t="shared" si="21"/>
        <v/>
      </c>
      <c r="N248" s="621" t="str">
        <f t="shared" si="22"/>
        <v/>
      </c>
      <c r="O248" s="621" t="str">
        <f t="shared" si="23"/>
        <v/>
      </c>
      <c r="P248" s="300"/>
    </row>
    <row r="249" spans="1:16" s="289" customFormat="1" x14ac:dyDescent="0.2">
      <c r="A249" s="1"/>
      <c r="B249" s="211" t="s">
        <v>847</v>
      </c>
      <c r="C249" s="212"/>
      <c r="D249" s="209" t="s">
        <v>533</v>
      </c>
      <c r="E249" s="13">
        <v>229</v>
      </c>
      <c r="F249" s="14" t="s">
        <v>451</v>
      </c>
      <c r="G249" s="14" t="s">
        <v>452</v>
      </c>
      <c r="H249" s="419">
        <f t="shared" si="19"/>
        <v>41.012713000000005</v>
      </c>
      <c r="I249" s="418">
        <f>'[1]Table 1'!$B230</f>
        <v>29.922450000000001</v>
      </c>
      <c r="J249" s="419">
        <f t="shared" si="20"/>
        <v>11.090263</v>
      </c>
      <c r="K249" s="417">
        <f>'[1]Table 1'!$C230</f>
        <v>0</v>
      </c>
      <c r="L249" s="418">
        <f>'[1]Table 1'!$D230</f>
        <v>11.090263</v>
      </c>
      <c r="M249" s="155" t="str">
        <f t="shared" si="21"/>
        <v/>
      </c>
      <c r="N249" s="621" t="str">
        <f t="shared" si="22"/>
        <v/>
      </c>
      <c r="O249" s="621" t="str">
        <f t="shared" si="23"/>
        <v/>
      </c>
      <c r="P249" s="300"/>
    </row>
    <row r="250" spans="1:16" s="289" customFormat="1" x14ac:dyDescent="0.2">
      <c r="A250" s="1"/>
      <c r="B250" s="211" t="s">
        <v>848</v>
      </c>
      <c r="C250" s="212"/>
      <c r="D250" s="209" t="s">
        <v>533</v>
      </c>
      <c r="E250" s="13">
        <v>230</v>
      </c>
      <c r="F250" s="14" t="s">
        <v>453</v>
      </c>
      <c r="G250" s="14" t="s">
        <v>454</v>
      </c>
      <c r="H250" s="419">
        <f t="shared" si="19"/>
        <v>0</v>
      </c>
      <c r="I250" s="418">
        <f>'[1]Table 1'!$B231</f>
        <v>0</v>
      </c>
      <c r="J250" s="419">
        <f t="shared" si="20"/>
        <v>0</v>
      </c>
      <c r="K250" s="417">
        <f>'[1]Table 1'!$C231</f>
        <v>0</v>
      </c>
      <c r="L250" s="418">
        <f>'[1]Table 1'!$D231</f>
        <v>0</v>
      </c>
      <c r="M250" s="155" t="str">
        <f t="shared" si="21"/>
        <v/>
      </c>
      <c r="N250" s="621" t="str">
        <f t="shared" si="22"/>
        <v/>
      </c>
      <c r="O250" s="621" t="str">
        <f t="shared" si="23"/>
        <v/>
      </c>
      <c r="P250" s="300"/>
    </row>
    <row r="251" spans="1:16" s="289" customFormat="1" x14ac:dyDescent="0.2">
      <c r="A251" s="1"/>
      <c r="B251" s="211" t="s">
        <v>849</v>
      </c>
      <c r="C251" s="212"/>
      <c r="D251" s="209" t="s">
        <v>533</v>
      </c>
      <c r="E251" s="13">
        <v>231</v>
      </c>
      <c r="F251" s="14" t="s">
        <v>455</v>
      </c>
      <c r="G251" s="14" t="s">
        <v>456</v>
      </c>
      <c r="H251" s="419">
        <f t="shared" si="19"/>
        <v>0</v>
      </c>
      <c r="I251" s="418">
        <f>'[1]Table 1'!$B232</f>
        <v>0</v>
      </c>
      <c r="J251" s="419">
        <f t="shared" si="20"/>
        <v>0</v>
      </c>
      <c r="K251" s="417">
        <f>'[1]Table 1'!$C232</f>
        <v>0</v>
      </c>
      <c r="L251" s="418">
        <f>'[1]Table 1'!$D232</f>
        <v>0</v>
      </c>
      <c r="M251" s="155" t="str">
        <f t="shared" si="21"/>
        <v/>
      </c>
      <c r="N251" s="621" t="str">
        <f t="shared" si="22"/>
        <v/>
      </c>
      <c r="O251" s="621" t="str">
        <f t="shared" si="23"/>
        <v/>
      </c>
      <c r="P251" s="300"/>
    </row>
    <row r="252" spans="1:16" s="289" customFormat="1" x14ac:dyDescent="0.2">
      <c r="A252" s="1"/>
      <c r="B252" s="211" t="s">
        <v>850</v>
      </c>
      <c r="C252" s="212"/>
      <c r="D252" s="209" t="s">
        <v>533</v>
      </c>
      <c r="E252" s="13">
        <v>232</v>
      </c>
      <c r="F252" s="14" t="s">
        <v>457</v>
      </c>
      <c r="G252" s="14" t="s">
        <v>458</v>
      </c>
      <c r="H252" s="419">
        <f t="shared" si="19"/>
        <v>305.80267074</v>
      </c>
      <c r="I252" s="418">
        <f>'[1]Table 1'!$B233</f>
        <v>57.441687000000002</v>
      </c>
      <c r="J252" s="419">
        <f t="shared" si="20"/>
        <v>248.36098373999999</v>
      </c>
      <c r="K252" s="417">
        <f>'[1]Table 1'!$C233</f>
        <v>247.856437</v>
      </c>
      <c r="L252" s="418">
        <f>'[1]Table 1'!$D233</f>
        <v>0.50454673999999999</v>
      </c>
      <c r="M252" s="155" t="str">
        <f t="shared" si="21"/>
        <v/>
      </c>
      <c r="N252" s="621" t="str">
        <f t="shared" si="22"/>
        <v/>
      </c>
      <c r="O252" s="621" t="str">
        <f t="shared" si="23"/>
        <v/>
      </c>
      <c r="P252" s="300"/>
    </row>
    <row r="253" spans="1:16" s="289" customFormat="1" x14ac:dyDescent="0.2">
      <c r="A253" s="1"/>
      <c r="B253" s="211" t="s">
        <v>851</v>
      </c>
      <c r="C253" s="212"/>
      <c r="D253" s="209" t="s">
        <v>533</v>
      </c>
      <c r="E253" s="13">
        <v>233</v>
      </c>
      <c r="F253" s="14" t="s">
        <v>459</v>
      </c>
      <c r="G253" s="14" t="s">
        <v>460</v>
      </c>
      <c r="H253" s="419">
        <f t="shared" si="19"/>
        <v>1842.5509410000002</v>
      </c>
      <c r="I253" s="418">
        <f>'[1]Table 1'!$B234</f>
        <v>1840.1341090000001</v>
      </c>
      <c r="J253" s="419">
        <f t="shared" si="20"/>
        <v>2.4168319999999999</v>
      </c>
      <c r="K253" s="417">
        <f>'[1]Table 1'!$C234</f>
        <v>2.4168319999999999</v>
      </c>
      <c r="L253" s="418">
        <f>'[1]Table 1'!$D234</f>
        <v>0</v>
      </c>
      <c r="M253" s="155" t="str">
        <f t="shared" si="21"/>
        <v/>
      </c>
      <c r="N253" s="621" t="str">
        <f t="shared" si="22"/>
        <v/>
      </c>
      <c r="O253" s="621" t="str">
        <f t="shared" si="23"/>
        <v/>
      </c>
      <c r="P253" s="300"/>
    </row>
    <row r="254" spans="1:16" s="289" customFormat="1" x14ac:dyDescent="0.2">
      <c r="A254" s="1"/>
      <c r="B254" s="211" t="s">
        <v>852</v>
      </c>
      <c r="C254" s="212"/>
      <c r="D254" s="209" t="s">
        <v>533</v>
      </c>
      <c r="E254" s="13">
        <v>234</v>
      </c>
      <c r="F254" s="14" t="s">
        <v>461</v>
      </c>
      <c r="G254" s="14" t="s">
        <v>462</v>
      </c>
      <c r="H254" s="419">
        <f t="shared" si="19"/>
        <v>5706.5978469999991</v>
      </c>
      <c r="I254" s="418">
        <f>'[1]Table 1'!$B235</f>
        <v>2972.4649169999998</v>
      </c>
      <c r="J254" s="419">
        <f t="shared" si="20"/>
        <v>2734.1329299999998</v>
      </c>
      <c r="K254" s="417">
        <f>'[1]Table 1'!$C235</f>
        <v>2391.2887819999996</v>
      </c>
      <c r="L254" s="418">
        <f>'[1]Table 1'!$D235</f>
        <v>342.84414799999996</v>
      </c>
      <c r="M254" s="155" t="str">
        <f t="shared" si="21"/>
        <v/>
      </c>
      <c r="N254" s="621" t="str">
        <f t="shared" si="22"/>
        <v/>
      </c>
      <c r="O254" s="621" t="str">
        <f t="shared" si="23"/>
        <v/>
      </c>
      <c r="P254" s="300"/>
    </row>
    <row r="255" spans="1:16" s="289" customFormat="1" x14ac:dyDescent="0.2">
      <c r="A255" s="1"/>
      <c r="B255" s="211" t="s">
        <v>853</v>
      </c>
      <c r="C255" s="212"/>
      <c r="D255" s="209" t="s">
        <v>533</v>
      </c>
      <c r="E255" s="13">
        <v>235</v>
      </c>
      <c r="F255" s="14" t="s">
        <v>463</v>
      </c>
      <c r="G255" s="14" t="s">
        <v>464</v>
      </c>
      <c r="H255" s="419">
        <f t="shared" si="19"/>
        <v>18.554802000000002</v>
      </c>
      <c r="I255" s="418">
        <f>'[1]Table 1'!$B236</f>
        <v>17.164650000000002</v>
      </c>
      <c r="J255" s="419">
        <f t="shared" si="20"/>
        <v>1.3901520000000001</v>
      </c>
      <c r="K255" s="417">
        <f>'[1]Table 1'!$C236</f>
        <v>1.3901520000000001</v>
      </c>
      <c r="L255" s="418">
        <f>'[1]Table 1'!$D236</f>
        <v>0</v>
      </c>
      <c r="M255" s="155" t="str">
        <f t="shared" si="21"/>
        <v/>
      </c>
      <c r="N255" s="621" t="str">
        <f t="shared" si="22"/>
        <v/>
      </c>
      <c r="O255" s="621" t="str">
        <f t="shared" si="23"/>
        <v/>
      </c>
      <c r="P255" s="300"/>
    </row>
    <row r="256" spans="1:16" s="289" customFormat="1" x14ac:dyDescent="0.2">
      <c r="A256" s="1"/>
      <c r="B256" s="211" t="s">
        <v>854</v>
      </c>
      <c r="C256" s="212"/>
      <c r="D256" s="209" t="s">
        <v>533</v>
      </c>
      <c r="E256" s="13">
        <v>236</v>
      </c>
      <c r="F256" s="14" t="s">
        <v>465</v>
      </c>
      <c r="G256" s="14" t="s">
        <v>466</v>
      </c>
      <c r="H256" s="419">
        <f t="shared" si="19"/>
        <v>0</v>
      </c>
      <c r="I256" s="418">
        <f>'[1]Table 1'!$B237</f>
        <v>0</v>
      </c>
      <c r="J256" s="419">
        <f t="shared" si="20"/>
        <v>0</v>
      </c>
      <c r="K256" s="417">
        <f>'[1]Table 1'!$C237</f>
        <v>0</v>
      </c>
      <c r="L256" s="418">
        <f>'[1]Table 1'!$D237</f>
        <v>0</v>
      </c>
      <c r="M256" s="155" t="str">
        <f t="shared" si="21"/>
        <v/>
      </c>
      <c r="N256" s="621" t="str">
        <f t="shared" si="22"/>
        <v/>
      </c>
      <c r="O256" s="621" t="str">
        <f t="shared" si="23"/>
        <v/>
      </c>
      <c r="P256" s="300"/>
    </row>
    <row r="257" spans="1:16" s="289" customFormat="1" x14ac:dyDescent="0.2">
      <c r="A257" s="1"/>
      <c r="B257" s="211" t="s">
        <v>855</v>
      </c>
      <c r="C257" s="212"/>
      <c r="D257" s="209" t="s">
        <v>533</v>
      </c>
      <c r="E257" s="13">
        <v>237</v>
      </c>
      <c r="F257" s="14" t="s">
        <v>467</v>
      </c>
      <c r="G257" s="14" t="s">
        <v>468</v>
      </c>
      <c r="H257" s="419">
        <f t="shared" si="19"/>
        <v>0</v>
      </c>
      <c r="I257" s="418">
        <f>'[1]Table 1'!$B238</f>
        <v>0</v>
      </c>
      <c r="J257" s="419">
        <f t="shared" si="20"/>
        <v>0</v>
      </c>
      <c r="K257" s="417">
        <f>'[1]Table 1'!$C238</f>
        <v>0</v>
      </c>
      <c r="L257" s="418">
        <f>'[1]Table 1'!$D238</f>
        <v>0</v>
      </c>
      <c r="M257" s="155" t="str">
        <f t="shared" si="21"/>
        <v/>
      </c>
      <c r="N257" s="621" t="str">
        <f t="shared" si="22"/>
        <v/>
      </c>
      <c r="O257" s="621" t="str">
        <f t="shared" si="23"/>
        <v/>
      </c>
      <c r="P257" s="300"/>
    </row>
    <row r="258" spans="1:16" s="289" customFormat="1" x14ac:dyDescent="0.2">
      <c r="A258" s="1"/>
      <c r="B258" s="211" t="s">
        <v>856</v>
      </c>
      <c r="C258" s="212"/>
      <c r="D258" s="209" t="s">
        <v>533</v>
      </c>
      <c r="E258" s="13">
        <v>238</v>
      </c>
      <c r="F258" s="14" t="s">
        <v>469</v>
      </c>
      <c r="G258" s="14" t="s">
        <v>470</v>
      </c>
      <c r="H258" s="419">
        <f t="shared" si="19"/>
        <v>0</v>
      </c>
      <c r="I258" s="418">
        <f>'[1]Table 1'!$B239</f>
        <v>0</v>
      </c>
      <c r="J258" s="419">
        <f t="shared" si="20"/>
        <v>0</v>
      </c>
      <c r="K258" s="417">
        <f>'[1]Table 1'!$C239</f>
        <v>0</v>
      </c>
      <c r="L258" s="418">
        <f>'[1]Table 1'!$D239</f>
        <v>0</v>
      </c>
      <c r="M258" s="155" t="str">
        <f t="shared" si="21"/>
        <v/>
      </c>
      <c r="N258" s="621" t="str">
        <f t="shared" si="22"/>
        <v/>
      </c>
      <c r="O258" s="621" t="str">
        <f t="shared" si="23"/>
        <v/>
      </c>
      <c r="P258" s="300"/>
    </row>
    <row r="259" spans="1:16" s="289" customFormat="1" x14ac:dyDescent="0.2">
      <c r="A259" s="1"/>
      <c r="B259" s="211" t="s">
        <v>857</v>
      </c>
      <c r="C259" s="212"/>
      <c r="D259" s="209" t="s">
        <v>533</v>
      </c>
      <c r="E259" s="13">
        <v>239</v>
      </c>
      <c r="F259" s="14" t="s">
        <v>471</v>
      </c>
      <c r="G259" s="14" t="s">
        <v>472</v>
      </c>
      <c r="H259" s="419">
        <f t="shared" si="19"/>
        <v>0</v>
      </c>
      <c r="I259" s="418">
        <f>'[1]Table 1'!$B240</f>
        <v>0</v>
      </c>
      <c r="J259" s="419">
        <f t="shared" si="20"/>
        <v>0</v>
      </c>
      <c r="K259" s="417">
        <f>'[1]Table 1'!$C240</f>
        <v>0</v>
      </c>
      <c r="L259" s="418">
        <f>'[1]Table 1'!$D240</f>
        <v>0</v>
      </c>
      <c r="M259" s="155" t="str">
        <f t="shared" si="21"/>
        <v/>
      </c>
      <c r="N259" s="621" t="str">
        <f t="shared" si="22"/>
        <v/>
      </c>
      <c r="O259" s="621" t="str">
        <f t="shared" si="23"/>
        <v/>
      </c>
      <c r="P259" s="300"/>
    </row>
    <row r="260" spans="1:16" s="289" customFormat="1" x14ac:dyDescent="0.2">
      <c r="A260" s="1"/>
      <c r="B260" s="211" t="s">
        <v>858</v>
      </c>
      <c r="C260" s="212"/>
      <c r="D260" s="209" t="s">
        <v>533</v>
      </c>
      <c r="E260" s="13">
        <v>240</v>
      </c>
      <c r="F260" s="14" t="s">
        <v>473</v>
      </c>
      <c r="G260" s="14" t="s">
        <v>474</v>
      </c>
      <c r="H260" s="419">
        <f>IF(AND(I260="",J260=""),"",IF(OR(I260="c",J260="c"),"c",SUM(I260,J260)))</f>
        <v>393.70295199999998</v>
      </c>
      <c r="I260" s="418">
        <f>'[1]Table 1'!$B241</f>
        <v>27.763418000000001</v>
      </c>
      <c r="J260" s="419">
        <f t="shared" si="20"/>
        <v>365.93953399999998</v>
      </c>
      <c r="K260" s="417">
        <f>'[1]Table 1'!$C241</f>
        <v>337.83860499999997</v>
      </c>
      <c r="L260" s="418">
        <f>'[1]Table 1'!$D241</f>
        <v>28.100929000000001</v>
      </c>
      <c r="M260" s="155" t="str">
        <f t="shared" si="21"/>
        <v/>
      </c>
      <c r="N260" s="621" t="str">
        <f t="shared" si="22"/>
        <v/>
      </c>
      <c r="O260" s="621" t="str">
        <f t="shared" si="23"/>
        <v/>
      </c>
      <c r="P260" s="300"/>
    </row>
    <row r="261" spans="1:16" s="289" customFormat="1" x14ac:dyDescent="0.2">
      <c r="A261" s="1"/>
      <c r="B261" s="211" t="s">
        <v>859</v>
      </c>
      <c r="C261" s="212"/>
      <c r="D261" s="209" t="s">
        <v>533</v>
      </c>
      <c r="E261" s="13">
        <v>241</v>
      </c>
      <c r="F261" s="14" t="s">
        <v>475</v>
      </c>
      <c r="G261" s="14" t="s">
        <v>476</v>
      </c>
      <c r="H261" s="419">
        <f t="shared" ref="H261:H264" si="24">IF(AND(I261="",J261=""),"",IF(OR(I261="c",J261="c"),"c",SUM(I261,J261)))</f>
        <v>47.746367999999997</v>
      </c>
      <c r="I261" s="418">
        <f>'[1]Table 1'!$B242</f>
        <v>47.743550999999997</v>
      </c>
      <c r="J261" s="419">
        <f t="shared" si="20"/>
        <v>2.8170000000000001E-3</v>
      </c>
      <c r="K261" s="417">
        <f>'[1]Table 1'!$C242</f>
        <v>2.8170000000000001E-3</v>
      </c>
      <c r="L261" s="418">
        <f>'[1]Table 1'!$D242</f>
        <v>0</v>
      </c>
      <c r="M261" s="481" t="str">
        <f t="shared" si="21"/>
        <v/>
      </c>
      <c r="N261" s="621" t="str">
        <f t="shared" si="22"/>
        <v/>
      </c>
      <c r="O261" s="621" t="str">
        <f t="shared" si="23"/>
        <v/>
      </c>
      <c r="P261" s="300"/>
    </row>
    <row r="262" spans="1:16" s="289" customFormat="1" x14ac:dyDescent="0.2">
      <c r="A262" s="1"/>
      <c r="B262" s="211" t="s">
        <v>860</v>
      </c>
      <c r="C262" s="212"/>
      <c r="D262" s="209" t="s">
        <v>533</v>
      </c>
      <c r="E262" s="13">
        <v>242</v>
      </c>
      <c r="F262" s="14" t="s">
        <v>912</v>
      </c>
      <c r="G262" s="198" t="s">
        <v>885</v>
      </c>
      <c r="H262" s="419">
        <f t="shared" si="24"/>
        <v>0</v>
      </c>
      <c r="I262" s="418">
        <f>'[1]Table 1'!$B243</f>
        <v>0</v>
      </c>
      <c r="J262" s="419">
        <f t="shared" si="20"/>
        <v>0</v>
      </c>
      <c r="K262" s="417">
        <f>'[1]Table 1'!$C243</f>
        <v>0</v>
      </c>
      <c r="L262" s="418">
        <f>'[1]Table 1'!$D243</f>
        <v>0</v>
      </c>
      <c r="M262" s="631"/>
      <c r="N262" s="630"/>
      <c r="O262" s="630"/>
      <c r="P262" s="300"/>
    </row>
    <row r="263" spans="1:16" s="289" customFormat="1" x14ac:dyDescent="0.2">
      <c r="A263" s="1"/>
      <c r="B263" s="211" t="s">
        <v>861</v>
      </c>
      <c r="C263" s="208"/>
      <c r="D263" s="209" t="s">
        <v>533</v>
      </c>
      <c r="E263" s="13">
        <v>243</v>
      </c>
      <c r="F263" s="123" t="s">
        <v>477</v>
      </c>
      <c r="G263" s="123" t="s">
        <v>921</v>
      </c>
      <c r="H263" s="445">
        <f t="shared" si="24"/>
        <v>3512.2629809999999</v>
      </c>
      <c r="I263" s="418">
        <f>'[1]Table 1'!$B244</f>
        <v>0.82474999999999998</v>
      </c>
      <c r="J263" s="445">
        <f t="shared" si="20"/>
        <v>3511.4382309999996</v>
      </c>
      <c r="K263" s="417">
        <f>'[1]Table 1'!$C244</f>
        <v>3508.4446819999998</v>
      </c>
      <c r="L263" s="418">
        <f>'[1]Table 1'!$D244</f>
        <v>2.9935489999999998</v>
      </c>
      <c r="M263" s="481" t="str">
        <f t="shared" si="21"/>
        <v/>
      </c>
      <c r="N263" s="622" t="str">
        <f t="shared" ref="N263:N264" si="25">IF(M263&lt;&gt;"","",IF(OR(AND(H263="c",OR(J263="c",I263="c")),AND(H263&lt;&gt;"",I263="c",J263="c"),AND(H263&lt;&gt;"",J263="",I263="")),"",IF(OR(I263="c",J263="c"),"c",IF(ABS(SUM(I263,J263)-SUM(H263))&gt;0.9,SUM(I263,J263)-SUM(H263),""))))</f>
        <v/>
      </c>
      <c r="O263" s="622" t="str">
        <f t="shared" ref="O263:O264" si="26">IF(M263&lt;&gt;"","",IF(OR(AND(J263="c",OR(L263="c",K263="c")),AND(J263&lt;&gt;"",K263="c",L263="c"),AND(J263&lt;&gt;"",L263="",K263="")),"",IF(COUNTIF(K263:L263,"c")&gt;1,"",IF(ABS(SUM(K263,L263)-SUM(J263))&gt;0.9,SUM(K263,L263)-SUM(J263),""))))</f>
        <v/>
      </c>
      <c r="P263" s="300"/>
    </row>
    <row r="264" spans="1:16" s="458" customFormat="1" ht="18" customHeight="1" x14ac:dyDescent="0.2">
      <c r="A264" s="454"/>
      <c r="B264" s="211" t="s">
        <v>862</v>
      </c>
      <c r="C264" s="455"/>
      <c r="D264" s="209" t="s">
        <v>533</v>
      </c>
      <c r="E264" s="13">
        <v>244</v>
      </c>
      <c r="F264" s="72"/>
      <c r="G264" s="176" t="s">
        <v>478</v>
      </c>
      <c r="H264" s="462">
        <f t="shared" si="24"/>
        <v>2891083.1</v>
      </c>
      <c r="I264" s="464">
        <f>2906603.1-1495908-9</f>
        <v>1410686.1</v>
      </c>
      <c r="J264" s="462">
        <f t="shared" si="20"/>
        <v>1480397</v>
      </c>
      <c r="K264" s="464">
        <f>1209214.85-30493.75-95</f>
        <v>1178626.1000000001</v>
      </c>
      <c r="L264" s="463">
        <f>303621.9-1851</f>
        <v>301770.90000000002</v>
      </c>
      <c r="M264" s="493" t="str">
        <f t="shared" si="21"/>
        <v/>
      </c>
      <c r="N264" s="623" t="str">
        <f t="shared" si="25"/>
        <v/>
      </c>
      <c r="O264" s="623" t="str">
        <f t="shared" si="26"/>
        <v/>
      </c>
      <c r="P264" s="457"/>
    </row>
    <row r="265" spans="1:16" s="289" customFormat="1" x14ac:dyDescent="0.2">
      <c r="A265" s="1"/>
      <c r="B265" s="211"/>
      <c r="C265" s="138"/>
      <c r="D265" s="209"/>
      <c r="E265" s="296"/>
      <c r="F265" s="18"/>
      <c r="G265" s="470" t="s">
        <v>872</v>
      </c>
      <c r="H265" s="415">
        <f>SUM(H21:H263)</f>
        <v>2891083.1143564205</v>
      </c>
      <c r="I265" s="415">
        <f>SUM(I21:I263)</f>
        <v>1410686.1095833294</v>
      </c>
      <c r="J265" s="415">
        <f>SUM(J21:J263)</f>
        <v>1480397.0047730901</v>
      </c>
      <c r="K265" s="415">
        <f>SUM(K21:K263)</f>
        <v>1178626.0995449999</v>
      </c>
      <c r="L265" s="415">
        <f>SUM(L21:L263)</f>
        <v>301770.90522809001</v>
      </c>
      <c r="M265" s="447"/>
      <c r="N265" s="409"/>
      <c r="O265" s="448"/>
      <c r="P265" s="300"/>
    </row>
    <row r="266" spans="1:16" s="289" customFormat="1" ht="24.95" customHeight="1" x14ac:dyDescent="0.2">
      <c r="A266" s="1"/>
      <c r="B266" s="1"/>
      <c r="C266" s="1"/>
      <c r="D266" s="1"/>
      <c r="E266" s="71"/>
      <c r="F266" s="71"/>
      <c r="G266" s="69" t="s">
        <v>873</v>
      </c>
      <c r="H266" s="415">
        <f>SUM(H264)-SUM(H265)</f>
        <v>-1.4356420375406742E-2</v>
      </c>
      <c r="I266" s="415">
        <f t="shared" ref="I266:L266" si="27">SUM(I264)-SUM(I265)</f>
        <v>-9.5833293162286282E-3</v>
      </c>
      <c r="J266" s="415">
        <f t="shared" si="27"/>
        <v>-4.7730901278555393E-3</v>
      </c>
      <c r="K266" s="415">
        <f t="shared" si="27"/>
        <v>4.5500020496547222E-4</v>
      </c>
      <c r="L266" s="415">
        <f t="shared" si="27"/>
        <v>-5.2280899835750461E-3</v>
      </c>
      <c r="M266" s="90"/>
      <c r="N266" s="90"/>
      <c r="O266" s="91"/>
      <c r="P266" s="303"/>
    </row>
    <row r="267" spans="1:16" s="289" customFormat="1" x14ac:dyDescent="0.2">
      <c r="A267" s="3"/>
      <c r="B267" s="3"/>
      <c r="C267" s="3"/>
      <c r="D267" s="3"/>
      <c r="E267" s="301"/>
      <c r="F267" s="301"/>
      <c r="G267" s="432" t="s">
        <v>549</v>
      </c>
      <c r="H267" s="432"/>
      <c r="I267" s="213"/>
      <c r="J267" s="213"/>
      <c r="K267" s="213"/>
      <c r="L267" s="213"/>
      <c r="M267" s="214"/>
      <c r="N267" s="304"/>
      <c r="O267" s="304"/>
      <c r="P267" s="302"/>
    </row>
    <row r="268" spans="1:16" s="289" customFormat="1" x14ac:dyDescent="0.2">
      <c r="A268" s="3"/>
      <c r="B268" s="3"/>
      <c r="C268" s="3"/>
      <c r="D268" s="3"/>
      <c r="E268" s="301"/>
      <c r="F268" s="301"/>
      <c r="G268" s="651" t="s">
        <v>569</v>
      </c>
      <c r="H268" s="651"/>
      <c r="I268" s="651"/>
      <c r="J268" s="651"/>
      <c r="K268" s="651"/>
      <c r="L268" s="651"/>
      <c r="M268" s="651"/>
      <c r="N268" s="433"/>
      <c r="O268" s="433"/>
      <c r="P268" s="302"/>
    </row>
    <row r="269" spans="1:16" s="289" customFormat="1" x14ac:dyDescent="0.2">
      <c r="A269" s="3"/>
      <c r="B269" s="3"/>
      <c r="C269" s="3"/>
      <c r="D269" s="3"/>
      <c r="E269" s="301"/>
      <c r="F269" s="301"/>
      <c r="G269" s="652" t="s">
        <v>570</v>
      </c>
      <c r="H269" s="652"/>
      <c r="I269" s="652"/>
      <c r="J269" s="652"/>
      <c r="K269" s="652"/>
      <c r="L269" s="652"/>
      <c r="M269" s="652"/>
      <c r="N269" s="434"/>
      <c r="O269" s="434"/>
      <c r="P269" s="302"/>
    </row>
    <row r="270" spans="1:16" s="289" customFormat="1" x14ac:dyDescent="0.2">
      <c r="A270" s="3"/>
      <c r="B270" s="3"/>
      <c r="C270" s="3"/>
      <c r="D270" s="5"/>
      <c r="E270" s="287"/>
      <c r="F270" s="287"/>
      <c r="G270" s="652" t="s">
        <v>571</v>
      </c>
      <c r="H270" s="652"/>
      <c r="I270" s="652"/>
      <c r="J270" s="652"/>
      <c r="K270" s="652"/>
      <c r="L270" s="652"/>
      <c r="M270" s="652"/>
      <c r="N270" s="304"/>
      <c r="O270" s="304"/>
      <c r="P270" s="303"/>
    </row>
    <row r="271" spans="1:16" hidden="1" x14ac:dyDescent="0.2">
      <c r="M271"/>
      <c r="N271" s="304"/>
      <c r="O271" s="304"/>
    </row>
    <row r="272" spans="1:16" hidden="1" x14ac:dyDescent="0.2">
      <c r="M272" s="439"/>
      <c r="N272" s="304"/>
      <c r="O272" s="304"/>
    </row>
    <row r="273" ht="12.75" customHeight="1" x14ac:dyDescent="0.2"/>
    <row r="274" ht="12.75" customHeight="1" x14ac:dyDescent="0.2"/>
  </sheetData>
  <sheetProtection password="8F7D" sheet="1" objects="1" scenarios="1" formatCells="0" formatColumns="0" formatRows="0"/>
  <mergeCells count="11">
    <mergeCell ref="E4:F4"/>
    <mergeCell ref="E7:F7"/>
    <mergeCell ref="F14:F16"/>
    <mergeCell ref="M14:M16"/>
    <mergeCell ref="H15:H16"/>
    <mergeCell ref="G16:G18"/>
    <mergeCell ref="N14:N16"/>
    <mergeCell ref="O14:O16"/>
    <mergeCell ref="G268:M268"/>
    <mergeCell ref="G269:M269"/>
    <mergeCell ref="G270:M270"/>
  </mergeCells>
  <conditionalFormatting sqref="M21:O264">
    <cfRule type="notContainsBlanks" dxfId="100" priority="2">
      <formula>LEN(TRIM(M21))&gt;0</formula>
    </cfRule>
  </conditionalFormatting>
  <conditionalFormatting sqref="H266:L266">
    <cfRule type="cellIs" dxfId="99" priority="1" operator="notBetween">
      <formula>-1</formula>
      <formula>1</formula>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P40"/>
  <sheetViews>
    <sheetView topLeftCell="E4" zoomScale="90" zoomScaleNormal="90" workbookViewId="0">
      <selection activeCell="K22" sqref="K22"/>
    </sheetView>
  </sheetViews>
  <sheetFormatPr defaultColWidth="0" defaultRowHeight="12.75" zeroHeight="1" x14ac:dyDescent="0.2"/>
  <cols>
    <col min="1" max="1" width="0" hidden="1" customWidth="1"/>
    <col min="2" max="2" width="5.1640625" hidden="1" customWidth="1"/>
    <col min="3" max="3" width="17.33203125" hidden="1" customWidth="1"/>
    <col min="4" max="4" width="13.6640625" hidden="1" customWidth="1"/>
    <col min="5" max="6" width="1.83203125" customWidth="1"/>
    <col min="7" max="7" width="37.33203125" customWidth="1"/>
    <col min="8" max="12" width="17.83203125" customWidth="1"/>
    <col min="13" max="13" width="21.5" customWidth="1"/>
    <col min="14" max="15" width="16" customWidth="1"/>
    <col min="16" max="16" width="2.1640625" customWidth="1"/>
    <col min="17" max="16384" width="9.33203125" hidden="1"/>
  </cols>
  <sheetData>
    <row r="1" spans="1:16" s="368" customFormat="1" ht="24.95" customHeight="1" x14ac:dyDescent="0.25">
      <c r="A1" s="363"/>
      <c r="B1" s="363"/>
      <c r="C1" s="363"/>
      <c r="D1" s="363"/>
      <c r="E1" s="364"/>
      <c r="F1" s="364"/>
      <c r="G1" s="365"/>
      <c r="H1" s="508" t="s">
        <v>875</v>
      </c>
      <c r="I1" s="366"/>
      <c r="K1" s="385"/>
      <c r="L1" s="385"/>
      <c r="M1" s="386"/>
      <c r="N1" s="386"/>
      <c r="O1" s="386"/>
      <c r="P1" s="367"/>
    </row>
    <row r="2" spans="1:16" hidden="1" x14ac:dyDescent="0.2">
      <c r="A2" s="3"/>
      <c r="B2" s="3"/>
      <c r="C2" s="3"/>
      <c r="D2" s="3"/>
      <c r="E2" s="287"/>
      <c r="F2" s="287"/>
      <c r="G2" s="23"/>
      <c r="H2" s="23"/>
      <c r="I2" s="23"/>
      <c r="J2" s="23"/>
      <c r="K2" s="23"/>
      <c r="L2" s="23"/>
      <c r="M2" s="23"/>
      <c r="N2" s="23"/>
      <c r="O2" s="23"/>
      <c r="P2" s="303"/>
    </row>
    <row r="3" spans="1:16" ht="2.25" customHeight="1" x14ac:dyDescent="0.2">
      <c r="A3" s="3"/>
      <c r="B3" s="3"/>
      <c r="C3" s="3"/>
      <c r="D3" s="3"/>
      <c r="E3" s="287"/>
      <c r="F3" s="287"/>
      <c r="G3" s="7"/>
      <c r="H3" s="7"/>
      <c r="I3" s="7"/>
      <c r="J3" s="7"/>
      <c r="K3" s="7"/>
      <c r="L3" s="7"/>
      <c r="M3" s="6"/>
      <c r="N3" s="6"/>
      <c r="O3" s="6"/>
      <c r="P3" s="303"/>
    </row>
    <row r="4" spans="1:16" x14ac:dyDescent="0.2">
      <c r="A4" s="3"/>
      <c r="B4" s="3"/>
      <c r="C4" s="3"/>
      <c r="D4" s="3"/>
      <c r="E4" s="287"/>
      <c r="F4" s="287"/>
      <c r="G4" s="161" t="s">
        <v>524</v>
      </c>
      <c r="H4" s="343" t="str">
        <f>Reporting_Country_Name</f>
        <v>Cayman Islands</v>
      </c>
      <c r="I4" s="344"/>
      <c r="J4" s="345" t="s">
        <v>528</v>
      </c>
      <c r="K4" s="346" t="str">
        <f>Reporting_Country_Code</f>
        <v>377</v>
      </c>
      <c r="L4" s="44" t="s">
        <v>620</v>
      </c>
      <c r="M4" s="67" t="str">
        <f>Reporting_Period_Code</f>
        <v>2021S2</v>
      </c>
      <c r="N4" s="46"/>
      <c r="O4" s="162"/>
      <c r="P4" s="300"/>
    </row>
    <row r="5" spans="1:16" hidden="1" x14ac:dyDescent="0.2">
      <c r="A5" s="3"/>
      <c r="B5" s="3"/>
      <c r="C5" s="3"/>
      <c r="D5" s="3"/>
      <c r="E5" s="287"/>
      <c r="F5" s="287"/>
      <c r="G5" s="163"/>
      <c r="H5" s="68"/>
      <c r="I5" s="82"/>
      <c r="J5" s="80"/>
      <c r="K5" s="82"/>
      <c r="L5" s="77"/>
      <c r="M5" s="68"/>
      <c r="N5" s="47"/>
      <c r="O5" s="347"/>
      <c r="P5" s="300"/>
    </row>
    <row r="6" spans="1:16" hidden="1" x14ac:dyDescent="0.2">
      <c r="A6" s="3"/>
      <c r="B6" s="3"/>
      <c r="C6" s="3"/>
      <c r="D6" s="3"/>
      <c r="E6" s="287"/>
      <c r="F6" s="287"/>
      <c r="G6" s="164"/>
      <c r="H6" s="68"/>
      <c r="I6" s="80"/>
      <c r="J6" s="80"/>
      <c r="K6" s="80"/>
      <c r="L6" s="45"/>
      <c r="M6" s="68"/>
      <c r="N6" s="47"/>
      <c r="O6" s="347"/>
      <c r="P6" s="300"/>
    </row>
    <row r="7" spans="1:16" x14ac:dyDescent="0.2">
      <c r="A7" s="3"/>
      <c r="B7" s="3"/>
      <c r="C7" s="3"/>
      <c r="D7" s="3"/>
      <c r="E7" s="287"/>
      <c r="F7" s="287"/>
      <c r="G7" s="165" t="s">
        <v>525</v>
      </c>
      <c r="H7" s="190" t="str">
        <f>Reporting_Currency_Name</f>
        <v>US Dollars</v>
      </c>
      <c r="I7" s="191"/>
      <c r="J7" s="192" t="s">
        <v>529</v>
      </c>
      <c r="K7" s="268">
        <f>Reporting_Currency_Code</f>
        <v>1</v>
      </c>
      <c r="L7" s="193" t="s">
        <v>8</v>
      </c>
      <c r="M7" s="194" t="str">
        <f>Reporting_Scale_Name</f>
        <v>Million</v>
      </c>
      <c r="N7" s="49"/>
      <c r="O7" s="348"/>
      <c r="P7" s="300"/>
    </row>
    <row r="8" spans="1:16" hidden="1" x14ac:dyDescent="0.2">
      <c r="A8" s="3"/>
      <c r="B8" s="3"/>
      <c r="C8" s="3"/>
      <c r="D8" s="3"/>
      <c r="E8" s="287"/>
      <c r="F8" s="287"/>
      <c r="G8" s="6"/>
      <c r="H8" s="6"/>
      <c r="I8" s="7"/>
      <c r="J8" s="7"/>
      <c r="K8" s="7"/>
      <c r="L8" s="6"/>
      <c r="M8" s="6"/>
      <c r="N8" s="6"/>
      <c r="O8" s="6"/>
      <c r="P8" s="303"/>
    </row>
    <row r="9" spans="1:16" hidden="1" x14ac:dyDescent="0.2">
      <c r="A9" s="3"/>
      <c r="B9" s="3"/>
      <c r="C9" s="3"/>
      <c r="D9" s="3"/>
      <c r="E9" s="287"/>
      <c r="F9" s="287"/>
      <c r="G9" s="6"/>
      <c r="H9" s="7"/>
      <c r="I9" s="7"/>
      <c r="J9" s="7"/>
      <c r="K9" s="7"/>
      <c r="L9" s="7"/>
      <c r="M9" s="6"/>
      <c r="N9" s="6"/>
      <c r="O9" s="6"/>
      <c r="P9" s="303"/>
    </row>
    <row r="10" spans="1:16" hidden="1" x14ac:dyDescent="0.2">
      <c r="A10" s="3"/>
      <c r="B10" s="3"/>
      <c r="C10" s="3"/>
      <c r="D10" s="3"/>
      <c r="E10" s="287"/>
      <c r="F10" s="287"/>
      <c r="G10" s="6"/>
      <c r="H10" s="7"/>
      <c r="I10" s="7"/>
      <c r="J10" s="7"/>
      <c r="K10" s="7"/>
      <c r="L10" s="7"/>
      <c r="M10" s="6"/>
      <c r="N10" s="6"/>
      <c r="O10" s="6"/>
      <c r="P10" s="303"/>
    </row>
    <row r="11" spans="1:16" hidden="1" x14ac:dyDescent="0.2">
      <c r="A11" s="3"/>
      <c r="B11" s="3"/>
      <c r="C11" s="3"/>
      <c r="D11" s="3"/>
      <c r="E11" s="287"/>
      <c r="F11" s="287"/>
      <c r="G11" s="6"/>
      <c r="H11" s="7"/>
      <c r="I11" s="7"/>
      <c r="J11" s="7"/>
      <c r="K11" s="7"/>
      <c r="L11" s="7"/>
      <c r="M11" s="6"/>
      <c r="N11" s="6"/>
      <c r="O11" s="6"/>
      <c r="P11" s="303"/>
    </row>
    <row r="12" spans="1:16" hidden="1" x14ac:dyDescent="0.2">
      <c r="A12" s="3"/>
      <c r="B12" s="3"/>
      <c r="C12" s="3"/>
      <c r="D12" s="3"/>
      <c r="E12" s="287"/>
      <c r="F12" s="287"/>
      <c r="G12" s="6"/>
      <c r="H12" s="7"/>
      <c r="I12" s="7"/>
      <c r="J12" s="7"/>
      <c r="K12" s="7"/>
      <c r="L12" s="7"/>
      <c r="M12" s="6"/>
      <c r="N12" s="6"/>
      <c r="O12" s="6"/>
      <c r="P12" s="303"/>
    </row>
    <row r="13" spans="1:16" hidden="1" x14ac:dyDescent="0.2">
      <c r="A13" s="3"/>
      <c r="B13" s="3"/>
      <c r="C13" s="3"/>
      <c r="D13" s="3"/>
      <c r="E13" s="287"/>
      <c r="F13" s="287"/>
      <c r="G13" s="6"/>
      <c r="H13" s="7"/>
      <c r="I13" s="7"/>
      <c r="J13" s="7"/>
      <c r="K13" s="7"/>
      <c r="L13" s="7"/>
      <c r="M13" s="6"/>
      <c r="N13" s="6"/>
      <c r="O13" s="6"/>
      <c r="P13" s="303"/>
    </row>
    <row r="14" spans="1:16" ht="13.5" thickBot="1" x14ac:dyDescent="0.25">
      <c r="A14" s="3"/>
      <c r="B14" s="3"/>
      <c r="C14" s="3"/>
      <c r="D14" s="3"/>
      <c r="E14" s="287"/>
      <c r="F14" s="287"/>
      <c r="G14" s="6"/>
      <c r="H14" s="595" t="s">
        <v>913</v>
      </c>
      <c r="I14" s="357"/>
      <c r="J14" s="357"/>
      <c r="K14" s="357"/>
      <c r="L14" s="357"/>
      <c r="M14" s="6"/>
      <c r="N14" s="6"/>
      <c r="O14" s="6"/>
      <c r="P14" s="287"/>
    </row>
    <row r="15" spans="1:16" ht="22.5" customHeight="1" thickTop="1" thickBot="1" x14ac:dyDescent="0.25">
      <c r="A15" s="3"/>
      <c r="B15" s="3"/>
      <c r="C15" s="3"/>
      <c r="D15" s="3"/>
      <c r="E15" s="287"/>
      <c r="F15" s="287"/>
      <c r="G15" s="665" t="s">
        <v>909</v>
      </c>
      <c r="H15" s="153"/>
      <c r="I15" s="58"/>
      <c r="J15" s="129"/>
      <c r="K15" s="349"/>
      <c r="L15" s="350"/>
      <c r="M15" s="650" t="s">
        <v>887</v>
      </c>
      <c r="N15" s="650" t="s">
        <v>967</v>
      </c>
      <c r="O15" s="650" t="s">
        <v>968</v>
      </c>
      <c r="P15" s="298"/>
    </row>
    <row r="16" spans="1:16" ht="36" customHeight="1" thickTop="1" x14ac:dyDescent="0.2">
      <c r="A16" s="57"/>
      <c r="B16" s="57"/>
      <c r="C16" s="57"/>
      <c r="D16" s="57"/>
      <c r="E16" s="355"/>
      <c r="F16" s="287"/>
      <c r="G16" s="663"/>
      <c r="H16" s="143" t="s">
        <v>589</v>
      </c>
      <c r="I16" s="351" t="s">
        <v>573</v>
      </c>
      <c r="J16" s="352" t="s">
        <v>574</v>
      </c>
      <c r="K16" s="353" t="s">
        <v>12</v>
      </c>
      <c r="L16" s="353" t="s">
        <v>13</v>
      </c>
      <c r="M16" s="650"/>
      <c r="N16" s="650"/>
      <c r="O16" s="650"/>
      <c r="P16" s="311"/>
    </row>
    <row r="17" spans="1:16" ht="12.75" hidden="1" customHeight="1" x14ac:dyDescent="0.2">
      <c r="A17" s="57"/>
      <c r="B17" s="57"/>
      <c r="C17" s="57"/>
      <c r="D17" s="57"/>
      <c r="E17" s="355"/>
      <c r="F17" s="287"/>
      <c r="G17" s="145" t="s">
        <v>530</v>
      </c>
      <c r="H17" s="171" t="s">
        <v>543</v>
      </c>
      <c r="I17" s="171" t="s">
        <v>541</v>
      </c>
      <c r="J17" s="171" t="s">
        <v>542</v>
      </c>
      <c r="K17" s="171" t="s">
        <v>542</v>
      </c>
      <c r="L17" s="171" t="s">
        <v>542</v>
      </c>
      <c r="M17" s="650"/>
      <c r="N17" s="650"/>
      <c r="O17" s="650"/>
      <c r="P17" s="311"/>
    </row>
    <row r="18" spans="1:16" hidden="1" x14ac:dyDescent="0.2">
      <c r="A18" s="57"/>
      <c r="B18" s="57"/>
      <c r="C18" s="57"/>
      <c r="D18" s="57"/>
      <c r="E18" s="355"/>
      <c r="F18" s="287"/>
      <c r="G18" s="145"/>
      <c r="H18" s="171" t="s">
        <v>533</v>
      </c>
      <c r="I18" s="171" t="s">
        <v>533</v>
      </c>
      <c r="J18" s="171" t="s">
        <v>533</v>
      </c>
      <c r="K18" s="171" t="s">
        <v>533</v>
      </c>
      <c r="L18" s="171" t="s">
        <v>533</v>
      </c>
      <c r="M18" s="156"/>
      <c r="N18" s="196"/>
      <c r="O18" s="196"/>
      <c r="P18" s="311"/>
    </row>
    <row r="19" spans="1:16" hidden="1" x14ac:dyDescent="0.2">
      <c r="A19" s="57"/>
      <c r="B19" s="57"/>
      <c r="C19" s="57"/>
      <c r="D19" s="57"/>
      <c r="E19" s="355"/>
      <c r="F19" s="287"/>
      <c r="G19" s="145" t="s">
        <v>598</v>
      </c>
      <c r="H19" s="171" t="s">
        <v>602</v>
      </c>
      <c r="I19" s="171" t="s">
        <v>602</v>
      </c>
      <c r="J19" s="171" t="s">
        <v>602</v>
      </c>
      <c r="K19" s="171" t="s">
        <v>603</v>
      </c>
      <c r="L19" s="171" t="s">
        <v>604</v>
      </c>
      <c r="M19" s="156"/>
      <c r="N19" s="196"/>
      <c r="O19" s="196"/>
      <c r="P19" s="311"/>
    </row>
    <row r="20" spans="1:16" hidden="1" x14ac:dyDescent="0.2">
      <c r="A20" s="57"/>
      <c r="B20" s="140" t="s">
        <v>531</v>
      </c>
      <c r="C20" s="140" t="s">
        <v>595</v>
      </c>
      <c r="D20" s="354" t="s">
        <v>594</v>
      </c>
      <c r="E20" s="355"/>
      <c r="F20" s="287"/>
      <c r="G20" s="188"/>
      <c r="H20" s="173"/>
      <c r="I20" s="173"/>
      <c r="J20" s="173"/>
      <c r="K20" s="173"/>
      <c r="L20" s="173"/>
      <c r="M20" s="156"/>
      <c r="N20" s="157"/>
      <c r="O20" s="157"/>
      <c r="P20" s="311"/>
    </row>
    <row r="21" spans="1:16" x14ac:dyDescent="0.2">
      <c r="A21" s="57">
        <v>1</v>
      </c>
      <c r="B21" s="186" t="s">
        <v>862</v>
      </c>
      <c r="C21" s="142" t="s">
        <v>605</v>
      </c>
      <c r="D21" s="3" t="s">
        <v>533</v>
      </c>
      <c r="E21" s="355"/>
      <c r="F21" s="321"/>
      <c r="G21" s="154" t="s">
        <v>480</v>
      </c>
      <c r="H21" s="419">
        <f>IF(AND(I21="",J21=""),"",IF(OR(I21="c",J21="c"),"c",I21+J21))</f>
        <v>2436769.8992420002</v>
      </c>
      <c r="I21" s="418">
        <f>(601135805+'[1]2. FAR CPIS BY CURRENCY BY COUN'!$I$508)/1000000+1505447.3-1495908</f>
        <v>1313321.3225090001</v>
      </c>
      <c r="J21" s="419">
        <f>IF(AND(K21="",L21=""),"",IF(OR(K21="c",L21="c"),"c",K21+L21))</f>
        <v>1123448.5767330001</v>
      </c>
      <c r="K21" s="418">
        <f>(139060013+'[1]2. FAR CPIS BY CURRENCY BY COUN'!$L$508)/1000000+97899.9-30493.75</f>
        <v>839663.425529</v>
      </c>
      <c r="L21" s="418">
        <f>(2740608+'[1]2. FAR CPIS BY CURRENCY BY COUN'!$O$508)/1000000+11697.8-1851</f>
        <v>283785.15120399999</v>
      </c>
      <c r="M21" s="485" t="str">
        <f>IF(AND(SUM(COUNTIF(K21:L21,"c"),(COUNTIF(J21,"c")))=1,AND(K21&lt;&gt;"",L21&lt;&gt;"",J21&lt;&gt;"")),"Residual Disclosure",IF(AND(SUM(COUNTIF(I21:J21,"c"),(COUNTIF(H21,"c")))=1,AND(I21&lt;&gt;"",J21&lt;&gt;"",H21&lt;&gt;"")),"Residual Disclosure",""))</f>
        <v/>
      </c>
      <c r="N21" s="624" t="str">
        <f>IF(M21&lt;&gt;"","",IF(OR(AND(H21="c",OR(J21="c",I21="c")),AND(H21&lt;&gt;"",I21="c",J21="c"),AND(H21&lt;&gt;"",J21="",I21="")),"",IF(OR(I21="c",J21="c"),"c",IF(ABS(SUM(I21,J21)-SUM(H21))&gt;1,SUM(I21,J21)-SUM(H21),""))))</f>
        <v/>
      </c>
      <c r="O21" s="624" t="str">
        <f>IF(M21&lt;&gt;"","",IF(OR(AND(J21="c",OR(L21="c",K21="c")),AND(J21&lt;&gt;"",K21="c",L21="c"),AND(J21&lt;&gt;"",L21="",K21="")),"",IF(COUNTIF(K21:L21,"c")&gt;1,"",IF(ABS(SUM(K21,L21)-SUM(J21))&gt;1,SUM(K21,L21)-SUM(J21),""))))</f>
        <v/>
      </c>
      <c r="P21" s="312"/>
    </row>
    <row r="22" spans="1:16" x14ac:dyDescent="0.2">
      <c r="A22" s="57">
        <v>2</v>
      </c>
      <c r="B22" s="186" t="s">
        <v>862</v>
      </c>
      <c r="C22" s="142" t="s">
        <v>606</v>
      </c>
      <c r="D22" s="3" t="s">
        <v>533</v>
      </c>
      <c r="E22" s="355"/>
      <c r="F22" s="321"/>
      <c r="G22" s="33" t="s">
        <v>487</v>
      </c>
      <c r="H22" s="419">
        <f t="shared" ref="H22:H29" si="0">IF(AND(I22="",J22=""),"",IF(OR(I22="c",J22="c"),"c",I22+J22))</f>
        <v>39540.135556000001</v>
      </c>
      <c r="I22" s="418">
        <f>('[1]2. FAR CPIS BY CURRENCY BY COUN'!$I$498)/1000000</f>
        <v>21771.430501999999</v>
      </c>
      <c r="J22" s="419">
        <f>IF(AND(K22="",L22=""),"",IF(OR(K22="c",L22="c"),"c",K22+L22))</f>
        <v>17768.705054000002</v>
      </c>
      <c r="K22" s="418">
        <f>('[1]2. FAR CPIS BY CURRENCY BY COUN'!$L$498)/1000000</f>
        <v>16359.605185</v>
      </c>
      <c r="L22" s="418">
        <f>('[1]2. FAR CPIS BY CURRENCY BY COUN'!$O$498)/1000000</f>
        <v>1409.0998689999999</v>
      </c>
      <c r="M22" s="155" t="str">
        <f>IF(AND(SUM(COUNTIF(K22:L22,"c"),(COUNTIF(J22,"c")))=1,AND(K22&lt;&gt;"",L22&lt;&gt;"",J22&lt;&gt;"")),"Residual Disclosure",IF(AND(SUM(COUNTIF(I22:J22,"c"),(COUNTIF(H22,"c")))=1,AND(I22&lt;&gt;"",J22&lt;&gt;"",H22&lt;&gt;"")),"Residual Disclosure",""))</f>
        <v/>
      </c>
      <c r="N22" s="621" t="str">
        <f t="shared" ref="N22:N29" si="1">IF(M22&lt;&gt;"","",IF(OR(AND(H22="c",OR(J22="c",I22="c")),AND(H22&lt;&gt;"",I22="c",J22="c"),AND(H22&lt;&gt;"",J22="",I22="")),"",IF(OR(I22="c",J22="c"),"c",IF(ABS(SUM(I22,J22)-SUM(H22))&gt;1,SUM(I22,J22)-SUM(H22),""))))</f>
        <v/>
      </c>
      <c r="O22" s="621" t="str">
        <f>IF(M22&lt;&gt;"","",IF(OR(AND(J22="c",OR(L22="c",K22="c")),AND(J22&lt;&gt;"",K22="c",L22="c"),AND(J22&lt;&gt;"",L22="",K22="")),"",IF(COUNTIF(K22:L22,"c")&gt;1,"",IF(ABS(SUM(K22,L22)-SUM(J22))&gt;1,SUM(K22,L22)-SUM(J22),""))))</f>
        <v/>
      </c>
      <c r="P22" s="312"/>
    </row>
    <row r="23" spans="1:16" x14ac:dyDescent="0.2">
      <c r="A23" s="57">
        <v>3</v>
      </c>
      <c r="B23" s="186" t="s">
        <v>862</v>
      </c>
      <c r="C23" s="142" t="s">
        <v>607</v>
      </c>
      <c r="D23" s="3" t="s">
        <v>533</v>
      </c>
      <c r="E23" s="355"/>
      <c r="F23" s="321"/>
      <c r="G23" s="33" t="s">
        <v>481</v>
      </c>
      <c r="H23" s="419">
        <f t="shared" si="0"/>
        <v>7705.4587699999993</v>
      </c>
      <c r="I23" s="418">
        <f>('[1]2. FAR CPIS BY CURRENCY BY COUN'!$I$499)/1000000</f>
        <v>5630.3240519999999</v>
      </c>
      <c r="J23" s="419">
        <f t="shared" ref="J23:J29" si="2">IF(AND(K23="",L23=""),"",IF(OR(K23="c",L23="c"),"c",K23+L23))</f>
        <v>2075.1347179999998</v>
      </c>
      <c r="K23" s="418">
        <f>('[1]2. FAR CPIS BY CURRENCY BY COUN'!$L$499)/1000000</f>
        <v>1403.7242229999999</v>
      </c>
      <c r="L23" s="418">
        <f>('[1]2. FAR CPIS BY CURRENCY BY COUN'!$O$499)/1000000</f>
        <v>671.41049499999997</v>
      </c>
      <c r="M23" s="155" t="str">
        <f t="shared" ref="M23:M30" si="3">IF(AND(SUM(COUNTIF(K23:L23,"c"),(COUNTIF(J23,"c")))=1,AND(K23&lt;&gt;"",L23&lt;&gt;"",J23&lt;&gt;"")),"Residual Disclosure",IF(AND(SUM(COUNTIF(I23:J23,"c"),(COUNTIF(H23,"c")))=1,AND(I23&lt;&gt;"",J23&lt;&gt;"",H23&lt;&gt;"")),"Residual Disclosure",""))</f>
        <v/>
      </c>
      <c r="N23" s="621" t="str">
        <f t="shared" si="1"/>
        <v/>
      </c>
      <c r="O23" s="621" t="str">
        <f t="shared" ref="O23:O29" si="4">IF(M23&lt;&gt;"","",IF(OR(AND(J23="c",OR(L23="c",K23="c")),AND(J23&lt;&gt;"",K23="c",L23="c"),AND(J23&lt;&gt;"",L23="",K23="")),"",IF(COUNTIF(K23:L23,"c")&gt;1,"",IF(ABS(SUM(K23,L23)-SUM(J23))&gt;1,SUM(K23,L23)-SUM(J23),""))))</f>
        <v/>
      </c>
      <c r="P23" s="312"/>
    </row>
    <row r="24" spans="1:16" x14ac:dyDescent="0.2">
      <c r="A24" s="57">
        <v>4</v>
      </c>
      <c r="B24" s="186" t="s">
        <v>862</v>
      </c>
      <c r="C24" s="142" t="s">
        <v>608</v>
      </c>
      <c r="D24" s="3" t="s">
        <v>533</v>
      </c>
      <c r="E24" s="355"/>
      <c r="F24" s="321"/>
      <c r="G24" s="33" t="s">
        <v>482</v>
      </c>
      <c r="H24" s="419">
        <f t="shared" si="0"/>
        <v>376556.56673399999</v>
      </c>
      <c r="I24" s="418">
        <f>('[1]2. FAR CPIS BY CURRENCY BY COUN'!$I$502)/1000000</f>
        <v>52912.664327999999</v>
      </c>
      <c r="J24" s="419">
        <f t="shared" si="2"/>
        <v>323643.90240600001</v>
      </c>
      <c r="K24" s="418">
        <f>('[1]2. FAR CPIS BY CURRENCY BY COUN'!$L$502)/1000000</f>
        <v>310615.34287300002</v>
      </c>
      <c r="L24" s="418">
        <f>('[1]2. FAR CPIS BY CURRENCY BY COUN'!$O$502)/1000000</f>
        <v>13028.559533</v>
      </c>
      <c r="M24" s="155" t="str">
        <f t="shared" si="3"/>
        <v/>
      </c>
      <c r="N24" s="621" t="str">
        <f t="shared" si="1"/>
        <v/>
      </c>
      <c r="O24" s="621" t="str">
        <f t="shared" si="4"/>
        <v/>
      </c>
      <c r="P24" s="312"/>
    </row>
    <row r="25" spans="1:16" x14ac:dyDescent="0.2">
      <c r="A25" s="57">
        <v>5</v>
      </c>
      <c r="B25" s="186" t="s">
        <v>862</v>
      </c>
      <c r="C25" s="142" t="s">
        <v>609</v>
      </c>
      <c r="D25" s="3" t="s">
        <v>533</v>
      </c>
      <c r="E25" s="355"/>
      <c r="F25" s="321"/>
      <c r="G25" s="33" t="s">
        <v>483</v>
      </c>
      <c r="H25" s="419">
        <f t="shared" si="0"/>
        <v>831.01556000000005</v>
      </c>
      <c r="I25" s="418">
        <f>('[1]2. FAR CPIS BY CURRENCY BY COUN'!$I$494)/1000000</f>
        <v>652.77690500000006</v>
      </c>
      <c r="J25" s="419">
        <f t="shared" si="2"/>
        <v>178.23865499999999</v>
      </c>
      <c r="K25" s="418">
        <f>('[1]2. FAR CPIS BY CURRENCY BY COUN'!$L$494)/1000000</f>
        <v>151.382035</v>
      </c>
      <c r="L25" s="418">
        <f>('[1]2. FAR CPIS BY CURRENCY BY COUN'!$O$494)/1000000</f>
        <v>26.856619999999999</v>
      </c>
      <c r="M25" s="155" t="str">
        <f t="shared" si="3"/>
        <v/>
      </c>
      <c r="N25" s="621" t="str">
        <f t="shared" si="1"/>
        <v/>
      </c>
      <c r="O25" s="621" t="str">
        <f t="shared" si="4"/>
        <v/>
      </c>
      <c r="P25" s="312"/>
    </row>
    <row r="26" spans="1:16" x14ac:dyDescent="0.2">
      <c r="A26" s="57"/>
      <c r="B26" s="186" t="s">
        <v>862</v>
      </c>
      <c r="C26" s="142" t="s">
        <v>960</v>
      </c>
      <c r="D26" s="3" t="s">
        <v>533</v>
      </c>
      <c r="E26" s="355"/>
      <c r="F26" s="635"/>
      <c r="G26" s="636" t="s">
        <v>956</v>
      </c>
      <c r="H26" s="419">
        <f t="shared" si="0"/>
        <v>783.36477400000001</v>
      </c>
      <c r="I26" s="418">
        <f>('[1]2. FAR CPIS BY CURRENCY BY COUN'!$I$496)/1000000</f>
        <v>280.48293200000001</v>
      </c>
      <c r="J26" s="419">
        <f t="shared" si="2"/>
        <v>502.88184200000001</v>
      </c>
      <c r="K26" s="418">
        <f>('[1]2. FAR CPIS BY CURRENCY BY COUN'!$L$496)/1000000</f>
        <v>502.88184200000001</v>
      </c>
      <c r="L26" s="418">
        <f>('[1]2. FAR CPIS BY CURRENCY BY COUN'!$O$496)/1000000</f>
        <v>0</v>
      </c>
      <c r="M26" s="155" t="str">
        <f t="shared" ref="M26:M29" si="5">IF(AND(SUM(COUNTIF(K26:L26,"c"),(COUNTIF(J26,"c")))=1,AND(K26&lt;&gt;"",L26&lt;&gt;"",J26&lt;&gt;"")),"Residual Disclosure",IF(AND(SUM(COUNTIF(I26:J26,"c"),(COUNTIF(H26,"c")))=1,AND(I26&lt;&gt;"",J26&lt;&gt;"",H26&lt;&gt;"")),"Residual Disclosure",""))</f>
        <v/>
      </c>
      <c r="N26" s="621" t="str">
        <f t="shared" si="1"/>
        <v/>
      </c>
      <c r="O26" s="621" t="str">
        <f t="shared" si="4"/>
        <v/>
      </c>
      <c r="P26" s="312"/>
    </row>
    <row r="27" spans="1:16" x14ac:dyDescent="0.2">
      <c r="A27" s="57"/>
      <c r="B27" s="186" t="s">
        <v>862</v>
      </c>
      <c r="C27" s="142" t="s">
        <v>961</v>
      </c>
      <c r="D27" s="3" t="s">
        <v>533</v>
      </c>
      <c r="E27" s="355"/>
      <c r="F27" s="635"/>
      <c r="G27" s="636" t="s">
        <v>957</v>
      </c>
      <c r="H27" s="419">
        <f t="shared" si="0"/>
        <v>4380.9233700000004</v>
      </c>
      <c r="I27" s="418">
        <f>('[1]2. FAR CPIS BY CURRENCY BY COUN'!$I$491)/1000000</f>
        <v>2593.697776</v>
      </c>
      <c r="J27" s="419">
        <f t="shared" si="2"/>
        <v>1787.225594</v>
      </c>
      <c r="K27" s="418">
        <f>('[1]2. FAR CPIS BY CURRENCY BY COUN'!$L$491)/1000000</f>
        <v>1700.509935</v>
      </c>
      <c r="L27" s="418">
        <f>('[1]2. FAR CPIS BY CURRENCY BY COUN'!$O$491)/1000000</f>
        <v>86.715659000000002</v>
      </c>
      <c r="M27" s="155" t="str">
        <f t="shared" si="5"/>
        <v/>
      </c>
      <c r="N27" s="621" t="str">
        <f t="shared" si="1"/>
        <v/>
      </c>
      <c r="O27" s="621" t="str">
        <f t="shared" si="4"/>
        <v/>
      </c>
      <c r="P27" s="312"/>
    </row>
    <row r="28" spans="1:16" x14ac:dyDescent="0.2">
      <c r="A28" s="57"/>
      <c r="B28" s="186" t="s">
        <v>862</v>
      </c>
      <c r="C28" s="142" t="s">
        <v>962</v>
      </c>
      <c r="D28" s="3" t="s">
        <v>533</v>
      </c>
      <c r="E28" s="355"/>
      <c r="F28" s="635"/>
      <c r="G28" s="636" t="s">
        <v>958</v>
      </c>
      <c r="H28" s="419">
        <f t="shared" si="0"/>
        <v>7626.5374320000001</v>
      </c>
      <c r="I28" s="418">
        <f>('[1]2. FAR CPIS BY CURRENCY BY COUN'!$I$493)/1000000</f>
        <v>2869.7346459999999</v>
      </c>
      <c r="J28" s="419">
        <f t="shared" si="2"/>
        <v>4756.8027860000002</v>
      </c>
      <c r="K28" s="418">
        <f>('[1]2. FAR CPIS BY CURRENCY BY COUN'!$L$493)/1000000</f>
        <v>3744.2986700000001</v>
      </c>
      <c r="L28" s="418">
        <f>('[1]2. FAR CPIS BY CURRENCY BY COUN'!$O$493)/1000000</f>
        <v>1012.504116</v>
      </c>
      <c r="M28" s="155" t="str">
        <f t="shared" si="5"/>
        <v/>
      </c>
      <c r="N28" s="621" t="str">
        <f t="shared" si="1"/>
        <v/>
      </c>
      <c r="O28" s="621" t="str">
        <f t="shared" si="4"/>
        <v/>
      </c>
      <c r="P28" s="312"/>
    </row>
    <row r="29" spans="1:16" x14ac:dyDescent="0.2">
      <c r="A29" s="57">
        <v>6</v>
      </c>
      <c r="B29" s="186" t="s">
        <v>862</v>
      </c>
      <c r="C29" s="142" t="s">
        <v>610</v>
      </c>
      <c r="D29" s="3" t="s">
        <v>533</v>
      </c>
      <c r="E29" s="355"/>
      <c r="F29" s="321"/>
      <c r="G29" s="34" t="s">
        <v>965</v>
      </c>
      <c r="H29" s="419">
        <f t="shared" si="0"/>
        <v>16993.18462</v>
      </c>
      <c r="I29" s="418">
        <f>('[1]2. FAR CPIS BY CURRENCY BY COUN'!$I$492+'[1]2. FAR CPIS BY CURRENCY BY COUN'!$I$495+'[1]2. FAR CPIS BY CURRENCY BY COUN'!$I$497+'[1]2. FAR CPIS BY CURRENCY BY COUN'!$I$500+'[1]2. FAR CPIS BY CURRENCY BY COUN'!$I$501+'[1]2. FAR CPIS BY CURRENCY BY COUN'!$I$503+'[1]2. FAR CPIS BY CURRENCY BY COUN'!$I$504+'[1]2. FAR CPIS BY CURRENCY BY COUN'!$I$505+'[1]2. FAR CPIS BY CURRENCY BY COUN'!$I$506+'[1]2. FAR CPIS BY CURRENCY BY COUN'!$I$507)/1000000</f>
        <v>10662.668036999999</v>
      </c>
      <c r="J29" s="419">
        <f t="shared" si="2"/>
        <v>6330.5165829999996</v>
      </c>
      <c r="K29" s="418">
        <f>('[1]2. FAR CPIS BY CURRENCY BY COUN'!$L$492+'[1]2. FAR CPIS BY CURRENCY BY COUN'!$L$495+'[1]2. FAR CPIS BY CURRENCY BY COUN'!$L$497+'[1]2. FAR CPIS BY CURRENCY BY COUN'!$L$500+'[1]2. FAR CPIS BY CURRENCY BY COUN'!$L$501+'[1]2. FAR CPIS BY CURRENCY BY COUN'!$L$503+'[1]2. FAR CPIS BY CURRENCY BY COUN'!$L$504+'[1]2. FAR CPIS BY CURRENCY BY COUN'!$L$505+'[1]2. FAR CPIS BY CURRENCY BY COUN'!$L$506+'[1]2. FAR CPIS BY CURRENCY BY COUN'!$L$507)/1000000</f>
        <v>4579.9494199999999</v>
      </c>
      <c r="L29" s="424">
        <f>(119841452+'[1]2. FAR CPIS BY CURRENCY BY COUN'!$O$492+'[1]2. FAR CPIS BY CURRENCY BY COUN'!$O$495+'[1]2. FAR CPIS BY CURRENCY BY COUN'!$O$497+'[1]2. FAR CPIS BY CURRENCY BY COUN'!$O$500+'[1]2. FAR CPIS BY CURRENCY BY COUN'!$O$501+'[1]2. FAR CPIS BY CURRENCY BY COUN'!$O$503+'[1]2. FAR CPIS BY CURRENCY BY COUN'!$O$504+'[1]2. FAR CPIS BY CURRENCY BY COUN'!$O$505+'[1]2. FAR CPIS BY CURRENCY BY COUN'!$O$506+'[1]2. FAR CPIS BY CURRENCY BY COUN'!$O$507)/1000000</f>
        <v>1750.5671629999999</v>
      </c>
      <c r="M29" s="622" t="str">
        <f t="shared" si="5"/>
        <v/>
      </c>
      <c r="N29" s="622" t="str">
        <f t="shared" si="1"/>
        <v/>
      </c>
      <c r="O29" s="622" t="str">
        <f t="shared" si="4"/>
        <v/>
      </c>
      <c r="P29" s="312"/>
    </row>
    <row r="30" spans="1:16" ht="18" customHeight="1" x14ac:dyDescent="0.2">
      <c r="A30" s="57">
        <v>7</v>
      </c>
      <c r="B30" s="186"/>
      <c r="C30" s="189"/>
      <c r="D30" s="3"/>
      <c r="E30" s="355"/>
      <c r="F30" s="321"/>
      <c r="G30" s="176" t="s">
        <v>478</v>
      </c>
      <c r="H30" s="471">
        <f>IF('Table 1'!H264="","",'Table 1'!H264)</f>
        <v>2891083.1</v>
      </c>
      <c r="I30" s="471">
        <f>IF('Table 1'!I264="","",'Table 1'!I264)</f>
        <v>1410686.1</v>
      </c>
      <c r="J30" s="471">
        <f>IF('Table 1'!J264="","",'Table 1'!J264)</f>
        <v>1480397</v>
      </c>
      <c r="K30" s="471">
        <f>IF('Table 1'!K264="","",'Table 1'!K264)</f>
        <v>1178626.1000000001</v>
      </c>
      <c r="L30" s="471">
        <f>IF('Table 1'!L264="","",'Table 1'!L264)</f>
        <v>301770.90000000002</v>
      </c>
      <c r="M30" s="623" t="str">
        <f t="shared" si="3"/>
        <v/>
      </c>
      <c r="N30" s="623" t="str">
        <f t="shared" ref="N30" si="6">IF(M30&lt;&gt;"","",IF(OR(AND(H30="c",OR(J30="c",I30="c")),AND(H30&lt;&gt;"",I30="c",J30="c"),AND(H30&lt;&gt;"",J30="",I30="")),"",IF(OR(I30="c",J30="c"),"c",IF(ABS(SUM(I30,J30)-SUM(H30))&gt;1,SUM(I30,J30)-SUM(H30),""))))</f>
        <v/>
      </c>
      <c r="O30" s="623" t="str">
        <f t="shared" ref="O30" si="7">IF(M30&lt;&gt;"","",IF(OR(AND(J30="c",OR(L30="c",K30="c")),AND(J30&lt;&gt;"",K30="c",L30="c"),AND(J30&lt;&gt;"",L30="",K30="")),"",IF(COUNTIF(K30:L30,"c")&gt;1,"",IF(ABS(SUM(K30,L30)-SUM(J30))&gt;1,SUM(K30,L30)-SUM(J30),""))))</f>
        <v/>
      </c>
      <c r="P30" s="312"/>
    </row>
    <row r="31" spans="1:16" ht="24.95" customHeight="1" x14ac:dyDescent="0.2">
      <c r="A31" s="57"/>
      <c r="B31" s="57"/>
      <c r="C31" s="57"/>
      <c r="D31" s="57"/>
      <c r="E31" s="355"/>
      <c r="F31" s="287"/>
      <c r="G31" s="69" t="s">
        <v>959</v>
      </c>
      <c r="H31" s="415">
        <f>SUM(H21:H29)-SUM(H30)</f>
        <v>103.98605800000951</v>
      </c>
      <c r="I31" s="415">
        <f t="shared" ref="I31:L31" si="8">SUM(I21:I29)-SUM(I30)</f>
        <v>9.0016870000399649</v>
      </c>
      <c r="J31" s="415">
        <f t="shared" si="8"/>
        <v>94.984371000202373</v>
      </c>
      <c r="K31" s="415">
        <f t="shared" si="8"/>
        <v>95.019711999688298</v>
      </c>
      <c r="L31" s="415">
        <f t="shared" si="8"/>
        <v>-3.5341000009793788E-2</v>
      </c>
      <c r="M31" s="120"/>
      <c r="N31" s="121"/>
      <c r="O31" s="122"/>
      <c r="P31" s="290"/>
    </row>
    <row r="32" spans="1:16" x14ac:dyDescent="0.2">
      <c r="A32" s="57"/>
      <c r="B32" s="57"/>
      <c r="C32" s="57"/>
      <c r="D32" s="57"/>
      <c r="E32" s="355"/>
      <c r="F32" s="287"/>
      <c r="G32" s="303"/>
      <c r="H32" s="303"/>
      <c r="I32" s="303"/>
      <c r="J32" s="303"/>
      <c r="K32" s="303"/>
      <c r="L32" s="287"/>
      <c r="M32" s="356"/>
      <c r="N32" s="356"/>
      <c r="O32" s="356"/>
      <c r="P32" s="290"/>
    </row>
    <row r="33" spans="1:16" x14ac:dyDescent="0.2">
      <c r="A33" s="57"/>
      <c r="B33" s="57"/>
      <c r="C33" s="57"/>
      <c r="D33" s="57"/>
      <c r="E33" s="355"/>
      <c r="F33" s="287"/>
      <c r="G33" s="319" t="s">
        <v>549</v>
      </c>
      <c r="H33" s="319"/>
      <c r="I33" s="319"/>
      <c r="J33" s="319"/>
      <c r="K33" s="319"/>
      <c r="L33" s="319"/>
      <c r="M33" s="319"/>
      <c r="N33" s="356"/>
      <c r="O33" s="356"/>
      <c r="P33" s="290"/>
    </row>
    <row r="34" spans="1:16" x14ac:dyDescent="0.2">
      <c r="A34" s="57"/>
      <c r="B34" s="57"/>
      <c r="C34" s="57"/>
      <c r="D34" s="57"/>
      <c r="E34" s="355"/>
      <c r="F34" s="287"/>
      <c r="G34" s="666" t="s">
        <v>575</v>
      </c>
      <c r="H34" s="666"/>
      <c r="I34" s="666"/>
      <c r="J34" s="666"/>
      <c r="K34" s="666"/>
      <c r="L34" s="666"/>
      <c r="M34" s="666"/>
      <c r="N34" s="356"/>
      <c r="O34" s="356"/>
      <c r="P34" s="290"/>
    </row>
    <row r="35" spans="1:16" x14ac:dyDescent="0.2">
      <c r="A35" s="3"/>
      <c r="B35" s="3"/>
      <c r="C35" s="3"/>
      <c r="D35" s="3"/>
      <c r="E35" s="287"/>
      <c r="F35" s="287"/>
      <c r="G35" s="664" t="s">
        <v>576</v>
      </c>
      <c r="H35" s="664"/>
      <c r="I35" s="664"/>
      <c r="J35" s="664"/>
      <c r="K35" s="664"/>
      <c r="L35" s="664"/>
      <c r="M35" s="664"/>
      <c r="N35" s="287"/>
      <c r="O35" s="356"/>
      <c r="P35" s="290"/>
    </row>
    <row r="36" spans="1:16" x14ac:dyDescent="0.2">
      <c r="A36" s="3"/>
      <c r="B36" s="3"/>
      <c r="C36" s="3"/>
      <c r="D36" s="3"/>
      <c r="E36" s="287"/>
      <c r="F36" s="287"/>
      <c r="G36" s="664" t="s">
        <v>577</v>
      </c>
      <c r="H36" s="664"/>
      <c r="I36" s="664"/>
      <c r="J36" s="664"/>
      <c r="K36" s="664"/>
      <c r="L36" s="664"/>
      <c r="M36" s="664"/>
      <c r="N36" s="287"/>
      <c r="O36" s="356"/>
      <c r="P36" s="290"/>
    </row>
    <row r="37" spans="1:16" x14ac:dyDescent="0.2">
      <c r="A37" s="3"/>
      <c r="B37" s="3"/>
      <c r="C37" s="3"/>
      <c r="D37" s="3"/>
      <c r="E37" s="287"/>
      <c r="F37" s="287"/>
      <c r="G37" s="320" t="s">
        <v>578</v>
      </c>
      <c r="H37" s="320"/>
      <c r="I37" s="320"/>
      <c r="J37" s="320"/>
      <c r="K37" s="320"/>
      <c r="L37" s="320"/>
      <c r="M37" s="320"/>
      <c r="N37" s="287"/>
      <c r="O37" s="356"/>
      <c r="P37" s="290"/>
    </row>
    <row r="38" spans="1:16" x14ac:dyDescent="0.2">
      <c r="A38" s="3"/>
      <c r="B38" s="3"/>
      <c r="C38" s="3"/>
      <c r="D38" s="3"/>
      <c r="E38" s="287"/>
      <c r="F38" s="287"/>
      <c r="G38" s="664" t="s">
        <v>579</v>
      </c>
      <c r="H38" s="664"/>
      <c r="I38" s="664"/>
      <c r="J38" s="664"/>
      <c r="K38" s="664"/>
      <c r="L38" s="664"/>
      <c r="M38" s="664"/>
      <c r="N38" s="287"/>
      <c r="O38" s="356"/>
      <c r="P38" s="290"/>
    </row>
    <row r="39" spans="1:16" x14ac:dyDescent="0.2">
      <c r="A39" s="3"/>
      <c r="B39" s="3"/>
      <c r="C39" s="3"/>
      <c r="D39" s="3"/>
      <c r="E39" s="287"/>
      <c r="F39" s="287"/>
      <c r="G39" s="637" t="s">
        <v>963</v>
      </c>
      <c r="H39" s="637"/>
      <c r="I39" s="637"/>
      <c r="J39" s="637"/>
      <c r="K39" s="637"/>
      <c r="L39" s="637"/>
      <c r="M39" s="637"/>
      <c r="N39" s="287"/>
      <c r="O39" s="356"/>
      <c r="P39" s="290"/>
    </row>
    <row r="40" spans="1:16" x14ac:dyDescent="0.2">
      <c r="E40" s="289"/>
      <c r="F40" s="289"/>
      <c r="G40" s="637" t="s">
        <v>964</v>
      </c>
      <c r="H40" s="289"/>
      <c r="I40" s="289"/>
      <c r="J40" s="289"/>
      <c r="K40" s="289"/>
      <c r="L40" s="289"/>
      <c r="M40" s="289"/>
      <c r="N40" s="289"/>
      <c r="O40" s="289"/>
      <c r="P40" s="289"/>
    </row>
  </sheetData>
  <sheetProtection password="8F7D" sheet="1" objects="1" scenarios="1" formatCells="0" formatColumns="0" formatRows="0"/>
  <mergeCells count="8">
    <mergeCell ref="G38:M38"/>
    <mergeCell ref="G15:G16"/>
    <mergeCell ref="M15:M17"/>
    <mergeCell ref="N15:N17"/>
    <mergeCell ref="O15:O17"/>
    <mergeCell ref="G34:M34"/>
    <mergeCell ref="G35:M35"/>
    <mergeCell ref="G36:M36"/>
  </mergeCells>
  <conditionalFormatting sqref="M21:O30">
    <cfRule type="notContainsBlanks" dxfId="98" priority="2">
      <formula>LEN(TRIM(M21))&gt;0</formula>
    </cfRule>
  </conditionalFormatting>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rgb="FF92D050"/>
    <pageSetUpPr fitToPage="1"/>
  </sheetPr>
  <dimension ref="A1:IN274"/>
  <sheetViews>
    <sheetView zoomScale="90" zoomScaleNormal="90" workbookViewId="0">
      <pane xSplit="7" ySplit="20" topLeftCell="H238" activePane="bottomRight" state="frozen"/>
      <selection activeCell="G136" sqref="G136"/>
      <selection pane="topRight" activeCell="G136" sqref="G136"/>
      <selection pane="bottomLeft" activeCell="G136" sqref="G136"/>
      <selection pane="bottomRight" activeCell="J265" sqref="J265"/>
    </sheetView>
  </sheetViews>
  <sheetFormatPr defaultColWidth="9.33203125" defaultRowHeight="12.75" customHeight="1" zeroHeight="1" x14ac:dyDescent="0.2"/>
  <cols>
    <col min="1" max="1" width="6.6640625" hidden="1" customWidth="1"/>
    <col min="2" max="2" width="6.5" hidden="1" customWidth="1"/>
    <col min="3" max="3" width="7.6640625" hidden="1" customWidth="1"/>
    <col min="4" max="4" width="18"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48" s="373" customFormat="1" ht="24.95" customHeight="1" x14ac:dyDescent="0.2">
      <c r="E1" s="374"/>
      <c r="F1" s="374"/>
      <c r="G1" s="509"/>
      <c r="H1" s="513" t="s">
        <v>876</v>
      </c>
      <c r="I1" s="514"/>
      <c r="J1" s="514"/>
      <c r="K1" s="514"/>
      <c r="L1" s="528"/>
      <c r="M1" s="514"/>
      <c r="N1" s="528"/>
      <c r="O1" s="515"/>
      <c r="P1" s="515"/>
      <c r="Q1" s="515"/>
      <c r="R1" s="515"/>
      <c r="S1" s="515"/>
      <c r="T1" s="516"/>
      <c r="U1" s="516"/>
      <c r="V1" s="516"/>
      <c r="W1" s="516"/>
      <c r="X1" s="526"/>
      <c r="Y1" s="375"/>
      <c r="Z1" s="375"/>
      <c r="AA1" s="375"/>
      <c r="AB1" s="375"/>
      <c r="AC1" s="375"/>
      <c r="AD1" s="375"/>
      <c r="AE1" s="375"/>
      <c r="AF1" s="375"/>
      <c r="AG1" s="375"/>
      <c r="AH1" s="375"/>
      <c r="AI1" s="375"/>
      <c r="AJ1" s="375"/>
      <c r="AK1" s="375"/>
      <c r="AL1" s="375"/>
      <c r="AM1" s="375"/>
      <c r="AN1" s="375"/>
      <c r="AO1" s="375"/>
      <c r="AP1" s="375"/>
      <c r="AQ1" s="375"/>
      <c r="AR1" s="375"/>
      <c r="AS1" s="375"/>
      <c r="AT1" s="375"/>
      <c r="AU1" s="375"/>
      <c r="AV1" s="375"/>
      <c r="AW1" s="375"/>
      <c r="AX1" s="375"/>
      <c r="AY1" s="375"/>
      <c r="AZ1" s="375"/>
      <c r="BA1" s="375"/>
      <c r="BB1" s="375"/>
      <c r="BC1" s="375"/>
      <c r="BD1" s="375"/>
      <c r="BE1" s="375"/>
      <c r="BF1" s="375"/>
      <c r="BG1" s="375"/>
      <c r="BH1" s="375"/>
      <c r="BI1" s="375"/>
      <c r="BJ1" s="375"/>
      <c r="BK1" s="375"/>
      <c r="BL1" s="375"/>
      <c r="BM1" s="375"/>
      <c r="BN1" s="375"/>
      <c r="BO1" s="375"/>
      <c r="BP1" s="375"/>
      <c r="BQ1" s="375"/>
      <c r="BR1" s="375"/>
      <c r="BS1" s="375"/>
      <c r="BT1" s="375"/>
      <c r="BU1" s="375"/>
      <c r="BV1" s="375"/>
      <c r="BW1" s="375"/>
      <c r="BX1" s="375"/>
      <c r="BY1" s="375"/>
      <c r="BZ1" s="375"/>
      <c r="CA1" s="375"/>
      <c r="CB1" s="375"/>
      <c r="CC1" s="375"/>
      <c r="CD1" s="375"/>
      <c r="CE1" s="375"/>
      <c r="CF1" s="375"/>
      <c r="CG1" s="375"/>
      <c r="CH1" s="375"/>
      <c r="CI1" s="375"/>
      <c r="CJ1" s="375"/>
      <c r="CK1" s="375"/>
      <c r="CL1" s="375"/>
      <c r="CM1" s="375"/>
      <c r="CN1" s="375"/>
      <c r="CO1" s="375"/>
      <c r="CP1" s="375"/>
      <c r="CQ1" s="375"/>
      <c r="CR1" s="375"/>
      <c r="CS1" s="375"/>
      <c r="CT1" s="375"/>
      <c r="CU1" s="375"/>
      <c r="CV1" s="375"/>
      <c r="CW1" s="375"/>
      <c r="CX1" s="375"/>
      <c r="CY1" s="375"/>
      <c r="CZ1" s="375"/>
      <c r="DA1" s="375"/>
      <c r="DB1" s="375"/>
      <c r="DC1" s="375"/>
      <c r="DD1" s="375"/>
      <c r="DE1" s="375"/>
      <c r="DF1" s="375"/>
      <c r="DG1" s="375"/>
      <c r="DH1" s="375"/>
      <c r="DI1" s="375"/>
      <c r="DJ1" s="375"/>
      <c r="DK1" s="375"/>
      <c r="DL1" s="375"/>
      <c r="DM1" s="375"/>
      <c r="DN1" s="375"/>
      <c r="DO1" s="375"/>
      <c r="DP1" s="375"/>
      <c r="DQ1" s="375"/>
      <c r="DR1" s="375"/>
      <c r="DS1" s="375"/>
      <c r="DT1" s="375"/>
      <c r="DU1" s="375"/>
      <c r="DV1" s="375"/>
      <c r="DW1" s="375"/>
      <c r="DX1" s="375"/>
      <c r="DY1" s="375"/>
      <c r="DZ1" s="375"/>
      <c r="EA1" s="375"/>
      <c r="EB1" s="375"/>
      <c r="EC1" s="375"/>
      <c r="ED1" s="375"/>
      <c r="EE1" s="375"/>
      <c r="EF1" s="375"/>
      <c r="EG1" s="375"/>
      <c r="EH1" s="375"/>
      <c r="EI1" s="375"/>
      <c r="EJ1" s="375"/>
      <c r="EK1" s="375"/>
      <c r="EL1" s="375"/>
      <c r="EM1" s="375"/>
      <c r="EN1" s="375"/>
      <c r="EO1" s="375"/>
      <c r="EP1" s="375"/>
      <c r="EQ1" s="375"/>
      <c r="ER1" s="375"/>
      <c r="ES1" s="375"/>
      <c r="ET1" s="375"/>
      <c r="EU1" s="375"/>
      <c r="EV1" s="375"/>
      <c r="EW1" s="375"/>
      <c r="EX1" s="375"/>
      <c r="EY1" s="375"/>
      <c r="EZ1" s="375"/>
      <c r="FA1" s="375"/>
      <c r="FB1" s="375"/>
      <c r="FC1" s="375"/>
      <c r="FD1" s="375"/>
      <c r="FE1" s="375"/>
      <c r="FF1" s="375"/>
      <c r="FG1" s="375"/>
      <c r="FH1" s="375"/>
      <c r="FI1" s="375"/>
      <c r="FJ1" s="375"/>
      <c r="FK1" s="375"/>
      <c r="FL1" s="375"/>
      <c r="FM1" s="375"/>
      <c r="FN1" s="375"/>
      <c r="FO1" s="375"/>
      <c r="FP1" s="375"/>
      <c r="FQ1" s="375"/>
      <c r="FR1" s="375"/>
      <c r="FS1" s="375"/>
      <c r="FT1" s="375"/>
      <c r="FU1" s="375"/>
      <c r="FV1" s="375"/>
      <c r="FW1" s="375"/>
      <c r="FX1" s="375"/>
      <c r="FY1" s="375"/>
      <c r="FZ1" s="375"/>
      <c r="GA1" s="375"/>
      <c r="GB1" s="375"/>
      <c r="GC1" s="375"/>
      <c r="GD1" s="375"/>
      <c r="GE1" s="375"/>
      <c r="GF1" s="375"/>
      <c r="GG1" s="375"/>
      <c r="GH1" s="375"/>
      <c r="GI1" s="375"/>
      <c r="GJ1" s="375"/>
      <c r="GK1" s="375"/>
      <c r="GL1" s="375"/>
      <c r="GM1" s="375"/>
      <c r="GN1" s="375"/>
      <c r="GO1" s="375"/>
      <c r="GP1" s="375"/>
      <c r="GQ1" s="375"/>
      <c r="GR1" s="375"/>
      <c r="GS1" s="375"/>
      <c r="GT1" s="375"/>
      <c r="GU1" s="375"/>
      <c r="GV1" s="375"/>
      <c r="GW1" s="375"/>
      <c r="GX1" s="375"/>
      <c r="GY1" s="375"/>
      <c r="GZ1" s="375"/>
      <c r="HA1" s="375"/>
      <c r="HB1" s="375"/>
      <c r="HC1" s="375"/>
      <c r="HD1" s="375"/>
      <c r="HE1" s="375"/>
      <c r="HF1" s="375"/>
      <c r="HG1" s="375"/>
      <c r="HH1" s="375"/>
      <c r="HI1" s="375"/>
      <c r="HJ1" s="375"/>
      <c r="HK1" s="375"/>
      <c r="HL1" s="375"/>
      <c r="HM1" s="375"/>
      <c r="HN1" s="375"/>
      <c r="HO1" s="375"/>
      <c r="HP1" s="375"/>
      <c r="HQ1" s="375"/>
      <c r="HR1" s="375"/>
      <c r="HS1" s="375"/>
      <c r="HT1" s="375"/>
      <c r="HU1" s="375"/>
      <c r="HV1" s="375"/>
      <c r="HW1" s="375"/>
      <c r="HX1" s="375"/>
      <c r="HY1" s="375"/>
      <c r="HZ1" s="375"/>
      <c r="IA1" s="375"/>
      <c r="IB1" s="375"/>
      <c r="IC1" s="375"/>
      <c r="ID1" s="375"/>
      <c r="IE1" s="375"/>
      <c r="IF1" s="375"/>
      <c r="IG1" s="375"/>
      <c r="IH1" s="375"/>
      <c r="II1" s="375"/>
      <c r="IJ1" s="375"/>
      <c r="IK1" s="375"/>
      <c r="IL1" s="375"/>
      <c r="IM1" s="375"/>
      <c r="IN1" s="375"/>
    </row>
    <row r="2" spans="1:248"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8" hidden="1" x14ac:dyDescent="0.2">
      <c r="A3" s="56"/>
      <c r="B3" s="56"/>
      <c r="C3" s="56"/>
      <c r="D3" s="56"/>
      <c r="E3" s="334"/>
      <c r="F3" s="220"/>
      <c r="G3" s="25"/>
      <c r="H3" s="25"/>
      <c r="I3" s="25"/>
      <c r="J3" s="25"/>
      <c r="K3" s="25"/>
      <c r="L3" s="25"/>
      <c r="M3" s="25"/>
      <c r="N3" s="24"/>
      <c r="O3" s="24"/>
      <c r="P3" s="24"/>
      <c r="Q3" s="24"/>
      <c r="R3" s="24"/>
      <c r="S3" s="26"/>
      <c r="T3" s="3"/>
      <c r="U3" s="3"/>
      <c r="V3" s="3"/>
      <c r="W3" s="3"/>
    </row>
    <row r="4" spans="1:248" ht="12" customHeight="1" x14ac:dyDescent="0.2">
      <c r="A4" s="56"/>
      <c r="B4" s="3"/>
      <c r="C4" s="3"/>
      <c r="D4" s="3"/>
      <c r="E4" s="653"/>
      <c r="F4" s="654"/>
      <c r="G4" s="78" t="s">
        <v>524</v>
      </c>
      <c r="H4" s="65" t="str">
        <f>Reporting_Country_Name</f>
        <v>Cayman Islands</v>
      </c>
      <c r="I4" s="79"/>
      <c r="J4" s="80" t="s">
        <v>528</v>
      </c>
      <c r="K4" s="141" t="str">
        <f>Reporting_Country_Code</f>
        <v>377</v>
      </c>
      <c r="L4" s="44" t="s">
        <v>620</v>
      </c>
      <c r="M4" s="170" t="str">
        <f>Reporting_Period_Code</f>
        <v>2021S2</v>
      </c>
      <c r="N4" s="48"/>
      <c r="O4" s="46"/>
      <c r="P4" s="52"/>
      <c r="Q4" s="52"/>
      <c r="R4" s="52"/>
      <c r="S4" s="52"/>
      <c r="T4" s="52"/>
      <c r="U4" s="52"/>
      <c r="V4" s="52"/>
      <c r="W4" s="52"/>
    </row>
    <row r="5" spans="1:248"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8"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8" ht="12" customHeight="1" x14ac:dyDescent="0.2">
      <c r="A7" s="56"/>
      <c r="B7" s="3"/>
      <c r="C7" s="3"/>
      <c r="D7" s="3"/>
      <c r="E7" s="679"/>
      <c r="F7" s="680"/>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8"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8" ht="12" hidden="1" customHeight="1" x14ac:dyDescent="0.2">
      <c r="A9" s="56"/>
      <c r="B9" s="3"/>
      <c r="C9" s="3"/>
      <c r="D9" s="3"/>
      <c r="E9" s="28"/>
      <c r="F9" s="8"/>
      <c r="G9" s="9"/>
      <c r="H9" s="9"/>
      <c r="I9" s="9"/>
      <c r="J9" s="9"/>
      <c r="K9" s="9"/>
      <c r="L9" s="9"/>
      <c r="M9" s="9"/>
      <c r="N9" s="8"/>
      <c r="O9" s="8"/>
      <c r="P9" s="9"/>
      <c r="Q9" s="8"/>
      <c r="R9" s="8"/>
      <c r="S9" s="8"/>
      <c r="T9" s="3"/>
      <c r="U9" s="3"/>
      <c r="V9" s="3"/>
      <c r="W9" s="3"/>
    </row>
    <row r="10" spans="1:248"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8"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8"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8" ht="13.5" thickBot="1" x14ac:dyDescent="0.25">
      <c r="A13" s="56"/>
      <c r="B13" s="3"/>
      <c r="C13" s="3"/>
      <c r="D13" s="3"/>
      <c r="E13" s="574"/>
      <c r="F13" s="575"/>
      <c r="G13" s="575"/>
      <c r="H13" s="601" t="s">
        <v>915</v>
      </c>
      <c r="I13" s="576"/>
      <c r="J13" s="576"/>
      <c r="K13" s="576"/>
      <c r="L13" s="576"/>
      <c r="M13" s="576"/>
      <c r="N13" s="576"/>
      <c r="O13" s="576"/>
      <c r="P13" s="576"/>
      <c r="Q13" s="576"/>
      <c r="R13" s="576"/>
      <c r="S13" s="576"/>
      <c r="T13" s="667" t="s">
        <v>887</v>
      </c>
      <c r="U13" s="672" t="s">
        <v>969</v>
      </c>
      <c r="V13" s="672" t="s">
        <v>970</v>
      </c>
      <c r="W13" s="667" t="s">
        <v>971</v>
      </c>
    </row>
    <row r="14" spans="1:248" ht="12" customHeight="1" thickTop="1" thickBot="1" x14ac:dyDescent="0.25">
      <c r="A14" s="56"/>
      <c r="B14" s="74"/>
      <c r="C14" s="74"/>
      <c r="D14" s="74"/>
      <c r="E14" s="665" t="s">
        <v>10</v>
      </c>
      <c r="F14" s="657" t="s">
        <v>9</v>
      </c>
      <c r="G14" s="665" t="s">
        <v>908</v>
      </c>
      <c r="H14" s="149"/>
      <c r="I14" s="60"/>
      <c r="J14" s="61"/>
      <c r="K14" s="61"/>
      <c r="L14" s="61"/>
      <c r="M14" s="61"/>
      <c r="N14" s="60"/>
      <c r="O14" s="61"/>
      <c r="P14" s="61"/>
      <c r="Q14" s="61"/>
      <c r="R14" s="61"/>
      <c r="S14" s="61"/>
      <c r="T14" s="668"/>
      <c r="U14" s="673"/>
      <c r="V14" s="673"/>
      <c r="W14" s="668"/>
    </row>
    <row r="15" spans="1:248" ht="12" customHeight="1" thickTop="1" thickBot="1" x14ac:dyDescent="0.25">
      <c r="A15" s="56"/>
      <c r="B15" s="74"/>
      <c r="C15" s="74"/>
      <c r="D15" s="74"/>
      <c r="E15" s="662"/>
      <c r="F15" s="658"/>
      <c r="G15" s="662"/>
      <c r="H15" s="130"/>
      <c r="I15" s="677" t="s">
        <v>585</v>
      </c>
      <c r="J15" s="675" t="s">
        <v>523</v>
      </c>
      <c r="K15" s="59"/>
      <c r="L15" s="60"/>
      <c r="M15" s="61"/>
      <c r="N15" s="62"/>
      <c r="O15" s="58"/>
      <c r="P15" s="63"/>
      <c r="Q15" s="60"/>
      <c r="R15" s="61"/>
      <c r="S15" s="61"/>
      <c r="T15" s="668"/>
      <c r="U15" s="673"/>
      <c r="V15" s="673"/>
      <c r="W15" s="668"/>
    </row>
    <row r="16" spans="1:248" ht="45.75" customHeight="1" thickTop="1" x14ac:dyDescent="0.2">
      <c r="A16" s="70"/>
      <c r="B16" s="144"/>
      <c r="C16" s="144"/>
      <c r="D16" s="144"/>
      <c r="E16" s="663"/>
      <c r="F16" s="659"/>
      <c r="G16" s="663"/>
      <c r="H16" s="505" t="s">
        <v>560</v>
      </c>
      <c r="I16" s="678"/>
      <c r="J16" s="676"/>
      <c r="K16" s="352" t="s">
        <v>515</v>
      </c>
      <c r="L16" s="353" t="s">
        <v>516</v>
      </c>
      <c r="M16" s="435" t="s">
        <v>517</v>
      </c>
      <c r="N16" s="435" t="s">
        <v>484</v>
      </c>
      <c r="O16" s="351" t="s">
        <v>486</v>
      </c>
      <c r="P16" s="352" t="s">
        <v>920</v>
      </c>
      <c r="Q16" s="353" t="s">
        <v>518</v>
      </c>
      <c r="R16" s="435" t="s">
        <v>519</v>
      </c>
      <c r="S16" s="351" t="s">
        <v>586</v>
      </c>
      <c r="T16" s="669"/>
      <c r="U16" s="674"/>
      <c r="V16" s="674"/>
      <c r="W16" s="669"/>
    </row>
    <row r="17" spans="1:23" ht="14.25" hidden="1" customHeight="1" x14ac:dyDescent="0.2">
      <c r="A17" s="70"/>
      <c r="B17" s="4" t="s">
        <v>531</v>
      </c>
      <c r="C17" s="4"/>
      <c r="D17" s="139" t="s">
        <v>532</v>
      </c>
      <c r="E17" s="153"/>
      <c r="F17" s="137"/>
      <c r="G17" s="145" t="s">
        <v>592</v>
      </c>
      <c r="H17" s="179" t="s">
        <v>601</v>
      </c>
      <c r="I17" s="146" t="s">
        <v>601</v>
      </c>
      <c r="J17" s="146" t="s">
        <v>601</v>
      </c>
      <c r="K17" s="146" t="s">
        <v>601</v>
      </c>
      <c r="L17" s="146" t="s">
        <v>601</v>
      </c>
      <c r="M17" s="146" t="s">
        <v>601</v>
      </c>
      <c r="N17" s="146" t="s">
        <v>601</v>
      </c>
      <c r="O17" s="146" t="s">
        <v>601</v>
      </c>
      <c r="P17" s="146" t="s">
        <v>601</v>
      </c>
      <c r="Q17" s="146" t="s">
        <v>601</v>
      </c>
      <c r="R17" s="146" t="s">
        <v>601</v>
      </c>
      <c r="S17" s="146" t="s">
        <v>601</v>
      </c>
      <c r="T17" s="215"/>
      <c r="U17" s="215"/>
      <c r="V17" s="215"/>
      <c r="W17" s="215"/>
    </row>
    <row r="18" spans="1:23" ht="14.25" hidden="1" customHeight="1" x14ac:dyDescent="0.2">
      <c r="A18" s="70"/>
      <c r="B18" s="4"/>
      <c r="C18" s="4"/>
      <c r="D18" s="139"/>
      <c r="E18" s="153"/>
      <c r="F18" s="137"/>
      <c r="G18" s="145" t="s">
        <v>593</v>
      </c>
      <c r="H18" s="146" t="s">
        <v>533</v>
      </c>
      <c r="I18" s="146" t="s">
        <v>534</v>
      </c>
      <c r="J18" s="146" t="s">
        <v>535</v>
      </c>
      <c r="K18" s="146" t="s">
        <v>536</v>
      </c>
      <c r="L18" s="146" t="s">
        <v>540</v>
      </c>
      <c r="M18" s="146" t="s">
        <v>597</v>
      </c>
      <c r="N18" s="146" t="s">
        <v>537</v>
      </c>
      <c r="O18" s="146" t="s">
        <v>538</v>
      </c>
      <c r="P18" s="146" t="s">
        <v>539</v>
      </c>
      <c r="Q18" s="146" t="s">
        <v>611</v>
      </c>
      <c r="R18" s="146" t="s">
        <v>612</v>
      </c>
      <c r="S18" s="146" t="s">
        <v>613</v>
      </c>
      <c r="T18" s="215"/>
      <c r="U18" s="215"/>
      <c r="V18" s="215"/>
      <c r="W18" s="215"/>
    </row>
    <row r="19" spans="1:23" ht="14.25" hidden="1" customHeight="1" x14ac:dyDescent="0.2">
      <c r="A19" s="70"/>
      <c r="B19" s="4"/>
      <c r="C19" s="4"/>
      <c r="D19" s="139"/>
      <c r="E19" s="153"/>
      <c r="F19" s="137"/>
      <c r="G19" s="145" t="s">
        <v>598</v>
      </c>
      <c r="H19" s="146" t="s">
        <v>602</v>
      </c>
      <c r="I19" s="146" t="s">
        <v>602</v>
      </c>
      <c r="J19" s="146" t="s">
        <v>602</v>
      </c>
      <c r="K19" s="146" t="s">
        <v>602</v>
      </c>
      <c r="L19" s="146" t="s">
        <v>602</v>
      </c>
      <c r="M19" s="146" t="s">
        <v>602</v>
      </c>
      <c r="N19" s="146" t="s">
        <v>602</v>
      </c>
      <c r="O19" s="146" t="s">
        <v>602</v>
      </c>
      <c r="P19" s="146" t="s">
        <v>602</v>
      </c>
      <c r="Q19" s="146" t="s">
        <v>602</v>
      </c>
      <c r="R19" s="146" t="s">
        <v>602</v>
      </c>
      <c r="S19" s="146" t="s">
        <v>602</v>
      </c>
      <c r="T19" s="215"/>
      <c r="U19" s="215"/>
      <c r="V19" s="215"/>
      <c r="W19" s="215"/>
    </row>
    <row r="20" spans="1:23" ht="14.25" hidden="1" customHeight="1" x14ac:dyDescent="0.2">
      <c r="A20" s="70"/>
      <c r="B20" s="140" t="s">
        <v>531</v>
      </c>
      <c r="C20" s="140" t="s">
        <v>595</v>
      </c>
      <c r="D20" s="140" t="s">
        <v>594</v>
      </c>
      <c r="E20" s="148"/>
      <c r="F20" s="148"/>
      <c r="G20" s="145" t="s">
        <v>594</v>
      </c>
      <c r="H20" s="494"/>
      <c r="I20" s="494"/>
      <c r="J20" s="494"/>
      <c r="K20" s="494"/>
      <c r="L20" s="494"/>
      <c r="M20" s="494"/>
      <c r="N20" s="494"/>
      <c r="O20" s="494"/>
      <c r="P20" s="494"/>
      <c r="Q20" s="494"/>
      <c r="R20" s="494"/>
      <c r="S20" s="494"/>
      <c r="T20" s="473"/>
      <c r="U20" s="473"/>
      <c r="V20" s="473"/>
      <c r="W20" s="473"/>
    </row>
    <row r="21" spans="1:23" x14ac:dyDescent="0.2">
      <c r="A21" s="56"/>
      <c r="B21" s="208" t="s">
        <v>621</v>
      </c>
      <c r="C21" s="208"/>
      <c r="D21" s="209" t="s">
        <v>533</v>
      </c>
      <c r="E21" s="16">
        <v>1</v>
      </c>
      <c r="F21" s="17" t="s">
        <v>14</v>
      </c>
      <c r="G21" s="17" t="s">
        <v>15</v>
      </c>
      <c r="H21" s="499">
        <f>'Table 1'!H21</f>
        <v>0</v>
      </c>
      <c r="I21" s="497"/>
      <c r="J21" s="418">
        <f>'[1]Data CPIS- Banking'!$F2</f>
        <v>0</v>
      </c>
      <c r="K21" s="498">
        <f>IF(AND(L21="",M21="",N21=""),"",IF(OR(L21="c",M21="c",N21="c"),"c",SUM(L21:N21)))</f>
        <v>0</v>
      </c>
      <c r="L21" s="418">
        <f>'[1]Data CPIS- Insurance'!$F2</f>
        <v>0</v>
      </c>
      <c r="M21" s="497"/>
      <c r="N21" s="418">
        <f>'[1]Data CPIS-Securities'!$F2</f>
        <v>0</v>
      </c>
      <c r="O21" s="497"/>
      <c r="P21" s="499" t="str">
        <f>IF(AND(Q21="",R21="",S21=""),"",IF(OR(Q21="c",R21="c",S21="c"),"c",SUM(Q21:S21)))</f>
        <v/>
      </c>
      <c r="Q21" s="497"/>
      <c r="R21" s="500"/>
      <c r="S21" s="420"/>
      <c r="T21" s="484" t="str">
        <f t="shared" ref="T21" si="0">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484" t="str">
        <f>IF(T21&lt;&gt;"","",IF(SUM(COUNTIF(I21:K21,"c"),COUNTIF(O21:P21,"c"))&gt;1,"",IF(OR(AND(H21="c",OR(I21="c",J21="c",K21="c",O21="c",P21="c")),AND(H21&lt;&gt;"",I21="c",J21="c",K21="c",O21="c",P21="c"),AND(H21&lt;&gt;"",I21="",J21="",K21="",O21="",P21="")),"",IF(ABS(SUM(I21:K21,O21:P21)-SUM(H21))&gt;0.9,SUM(I21:K21,O21:P21)-SUM(H21),""))))</f>
        <v/>
      </c>
      <c r="V21" s="624" t="str">
        <f>IF(T21&lt;&gt;"","",IF(OR(AND(K21="c",OR(L21="c",N21="c",M21="c")),AND(K21&lt;&gt;"",L21="c",M21="c",N21="c"),AND(K21&lt;&gt;"",L21="",N21="",M21="")),"",IF(COUNTIF(L21:N21,"c")&gt;1,"",IF(ABS(SUM(L21:N21)-SUM(K21))&gt;0.9,SUM(L21:N21)-SUM(K21),""))))</f>
        <v/>
      </c>
      <c r="W21" s="624"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'Table 1'!H22</f>
        <v>0</v>
      </c>
      <c r="I22" s="417"/>
      <c r="J22" s="418">
        <f>'[1]Data CPIS- Banking'!$F3</f>
        <v>0</v>
      </c>
      <c r="K22" s="442">
        <f t="shared" ref="K22:K85" si="1">IF(AND(L22="",M22="",N22=""),"",IF(OR(L22="c",M22="c",N22="c"),"c",SUM(L22:N22)))</f>
        <v>0</v>
      </c>
      <c r="L22" s="418">
        <f>'[1]Data CPIS- Insurance'!$F3</f>
        <v>0</v>
      </c>
      <c r="M22" s="417"/>
      <c r="N22" s="418">
        <f>'[1]Data CPIS-Securities'!$F3</f>
        <v>0</v>
      </c>
      <c r="O22" s="417"/>
      <c r="P22" s="419" t="str">
        <f t="shared" ref="P22:P85" si="2">IF(AND(Q22="",R22="",S22=""),"",IF(OR(Q22="c",R22="c",S22="c"),"c",SUM(Q22:S22)))</f>
        <v/>
      </c>
      <c r="Q22" s="541"/>
      <c r="R22" s="443"/>
      <c r="S22" s="444"/>
      <c r="T22" s="414" t="str">
        <f t="shared" ref="T22:T85" si="3">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4">IF(T22&lt;&gt;"","",IF(SUM(COUNTIF(I22:K22,"c"),COUNTIF(O22:P22,"c"))&gt;1,"",IF(OR(AND(H22="c",OR(I22="c",J22="c",K22="c",O22="c",P22="c")),AND(H22&lt;&gt;"",I22="c",J22="c",K22="c",O22="c",P22="c"),AND(H22&lt;&gt;"",I22="",J22="",K22="",O22="",P22="")),"",IF(ABS(SUM(I22:K22,O22:P22)-SUM(H22))&gt;0.9,SUM(I22:K22,O22:P22)-SUM(H22),""))))</f>
        <v/>
      </c>
      <c r="V22" s="626" t="str">
        <f t="shared" ref="V22:V85" si="5">IF(T22&lt;&gt;"","",IF(OR(AND(K22="c",OR(L22="c",N22="c",M22="c")),AND(K22&lt;&gt;"",L22="c",M22="c",N22="c"),AND(K22&lt;&gt;"",L22="",N22="",M22="")),"",IF(COUNTIF(L22:N22,"c")&gt;1,"",IF(ABS(SUM(L22:N22)-SUM(K22))&gt;0.9,SUM(L22:N22)-SUM(K22),""))))</f>
        <v/>
      </c>
      <c r="W22" s="440" t="str">
        <f t="shared" ref="W22:W85" si="6">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'Table 1'!H23</f>
        <v>0</v>
      </c>
      <c r="I23" s="417"/>
      <c r="J23" s="418">
        <f>'[1]Data CPIS- Banking'!$F4</f>
        <v>0</v>
      </c>
      <c r="K23" s="442">
        <f t="shared" si="1"/>
        <v>0</v>
      </c>
      <c r="L23" s="418">
        <f>'[1]Data CPIS- Insurance'!$F4</f>
        <v>0</v>
      </c>
      <c r="M23" s="417"/>
      <c r="N23" s="418">
        <f>'[1]Data CPIS-Securities'!$F4</f>
        <v>0</v>
      </c>
      <c r="O23" s="417"/>
      <c r="P23" s="419" t="str">
        <f t="shared" si="2"/>
        <v/>
      </c>
      <c r="Q23" s="541"/>
      <c r="R23" s="443"/>
      <c r="S23" s="444"/>
      <c r="T23" s="414" t="str">
        <f t="shared" si="3"/>
        <v/>
      </c>
      <c r="U23" s="621" t="str">
        <f t="shared" si="4"/>
        <v/>
      </c>
      <c r="V23" s="626" t="str">
        <f t="shared" si="5"/>
        <v/>
      </c>
      <c r="W23" s="440" t="str">
        <f t="shared" si="6"/>
        <v/>
      </c>
    </row>
    <row r="24" spans="1:23" x14ac:dyDescent="0.2">
      <c r="A24" s="56"/>
      <c r="B24" s="208" t="s">
        <v>624</v>
      </c>
      <c r="C24" s="208"/>
      <c r="D24" s="209" t="s">
        <v>533</v>
      </c>
      <c r="E24" s="13">
        <v>4</v>
      </c>
      <c r="F24" s="14" t="s">
        <v>20</v>
      </c>
      <c r="G24" s="14" t="s">
        <v>21</v>
      </c>
      <c r="H24" s="419">
        <f>'Table 1'!H24</f>
        <v>0</v>
      </c>
      <c r="I24" s="417"/>
      <c r="J24" s="418">
        <f>'[1]Data CPIS- Banking'!$F5</f>
        <v>0</v>
      </c>
      <c r="K24" s="442">
        <f t="shared" si="1"/>
        <v>0</v>
      </c>
      <c r="L24" s="418">
        <f>'[1]Data CPIS- Insurance'!$F5</f>
        <v>0</v>
      </c>
      <c r="M24" s="417"/>
      <c r="N24" s="418">
        <f>'[1]Data CPIS-Securities'!$F5</f>
        <v>0</v>
      </c>
      <c r="O24" s="417"/>
      <c r="P24" s="419" t="str">
        <f t="shared" si="2"/>
        <v/>
      </c>
      <c r="Q24" s="541"/>
      <c r="R24" s="443"/>
      <c r="S24" s="444"/>
      <c r="T24" s="414" t="str">
        <f t="shared" si="3"/>
        <v/>
      </c>
      <c r="U24" s="621" t="str">
        <f t="shared" si="4"/>
        <v/>
      </c>
      <c r="V24" s="626" t="str">
        <f t="shared" si="5"/>
        <v/>
      </c>
      <c r="W24" s="440" t="str">
        <f t="shared" si="6"/>
        <v/>
      </c>
    </row>
    <row r="25" spans="1:23" x14ac:dyDescent="0.2">
      <c r="A25" s="56"/>
      <c r="B25" s="208" t="s">
        <v>625</v>
      </c>
      <c r="C25" s="208"/>
      <c r="D25" s="209" t="s">
        <v>533</v>
      </c>
      <c r="E25" s="16">
        <v>5</v>
      </c>
      <c r="F25" s="14" t="s">
        <v>22</v>
      </c>
      <c r="G25" s="14" t="s">
        <v>23</v>
      </c>
      <c r="H25" s="419">
        <f>'Table 1'!H25</f>
        <v>0</v>
      </c>
      <c r="I25" s="417"/>
      <c r="J25" s="418">
        <f>'[1]Data CPIS- Banking'!$F6</f>
        <v>0</v>
      </c>
      <c r="K25" s="442">
        <f t="shared" si="1"/>
        <v>0</v>
      </c>
      <c r="L25" s="418">
        <f>'[1]Data CPIS- Insurance'!$F6</f>
        <v>0</v>
      </c>
      <c r="M25" s="417"/>
      <c r="N25" s="418">
        <f>'[1]Data CPIS-Securities'!$F6</f>
        <v>0</v>
      </c>
      <c r="O25" s="417"/>
      <c r="P25" s="419" t="str">
        <f t="shared" si="2"/>
        <v/>
      </c>
      <c r="Q25" s="541"/>
      <c r="R25" s="443"/>
      <c r="S25" s="444"/>
      <c r="T25" s="414" t="str">
        <f t="shared" si="3"/>
        <v/>
      </c>
      <c r="U25" s="621" t="str">
        <f t="shared" si="4"/>
        <v/>
      </c>
      <c r="V25" s="626" t="str">
        <f t="shared" si="5"/>
        <v/>
      </c>
      <c r="W25" s="440" t="str">
        <f t="shared" si="6"/>
        <v/>
      </c>
    </row>
    <row r="26" spans="1:23" x14ac:dyDescent="0.2">
      <c r="A26" s="56"/>
      <c r="B26" s="208" t="s">
        <v>626</v>
      </c>
      <c r="C26" s="208"/>
      <c r="D26" s="209" t="s">
        <v>533</v>
      </c>
      <c r="E26" s="13">
        <v>6</v>
      </c>
      <c r="F26" s="14" t="s">
        <v>24</v>
      </c>
      <c r="G26" s="14" t="s">
        <v>25</v>
      </c>
      <c r="H26" s="419">
        <f>'Table 1'!H26</f>
        <v>166.694084</v>
      </c>
      <c r="I26" s="417"/>
      <c r="J26" s="418">
        <f>'[1]Data CPIS- Banking'!$F7</f>
        <v>0</v>
      </c>
      <c r="K26" s="442">
        <f t="shared" si="1"/>
        <v>166.694084</v>
      </c>
      <c r="L26" s="418">
        <f>'[1]Data CPIS- Insurance'!$F7</f>
        <v>0</v>
      </c>
      <c r="M26" s="417"/>
      <c r="N26" s="418">
        <f>'[1]Data CPIS-Securities'!$F7</f>
        <v>166.694084</v>
      </c>
      <c r="O26" s="417"/>
      <c r="P26" s="419" t="str">
        <f t="shared" si="2"/>
        <v/>
      </c>
      <c r="Q26" s="541"/>
      <c r="R26" s="443"/>
      <c r="S26" s="444"/>
      <c r="T26" s="414" t="str">
        <f t="shared" si="3"/>
        <v/>
      </c>
      <c r="U26" s="621" t="str">
        <f t="shared" si="4"/>
        <v/>
      </c>
      <c r="V26" s="626" t="str">
        <f t="shared" si="5"/>
        <v/>
      </c>
      <c r="W26" s="440" t="str">
        <f t="shared" si="6"/>
        <v/>
      </c>
    </row>
    <row r="27" spans="1:23" x14ac:dyDescent="0.2">
      <c r="A27" s="56"/>
      <c r="B27" s="208" t="s">
        <v>627</v>
      </c>
      <c r="C27" s="208"/>
      <c r="D27" s="209" t="s">
        <v>533</v>
      </c>
      <c r="E27" s="16">
        <v>7</v>
      </c>
      <c r="F27" s="14" t="s">
        <v>26</v>
      </c>
      <c r="G27" s="14" t="s">
        <v>27</v>
      </c>
      <c r="H27" s="419">
        <f>'Table 1'!H27</f>
        <v>205.40712199999999</v>
      </c>
      <c r="I27" s="417"/>
      <c r="J27" s="418">
        <f>'[1]Data CPIS- Banking'!$F8</f>
        <v>0</v>
      </c>
      <c r="K27" s="442">
        <f t="shared" si="1"/>
        <v>205.40712199999999</v>
      </c>
      <c r="L27" s="418">
        <f>'[1]Data CPIS- Insurance'!$F8</f>
        <v>0</v>
      </c>
      <c r="M27" s="417"/>
      <c r="N27" s="418">
        <f>'[1]Data CPIS-Securities'!$F8</f>
        <v>205.40712199999999</v>
      </c>
      <c r="O27" s="417"/>
      <c r="P27" s="419" t="str">
        <f t="shared" si="2"/>
        <v/>
      </c>
      <c r="Q27" s="541"/>
      <c r="R27" s="443"/>
      <c r="S27" s="444"/>
      <c r="T27" s="414" t="str">
        <f t="shared" si="3"/>
        <v/>
      </c>
      <c r="U27" s="621" t="str">
        <f t="shared" si="4"/>
        <v/>
      </c>
      <c r="V27" s="626" t="str">
        <f t="shared" si="5"/>
        <v/>
      </c>
      <c r="W27" s="440" t="str">
        <f t="shared" si="6"/>
        <v/>
      </c>
    </row>
    <row r="28" spans="1:23" x14ac:dyDescent="0.2">
      <c r="A28" s="56"/>
      <c r="B28" s="208" t="s">
        <v>628</v>
      </c>
      <c r="C28" s="208"/>
      <c r="D28" s="209" t="s">
        <v>533</v>
      </c>
      <c r="E28" s="13">
        <v>8</v>
      </c>
      <c r="F28" s="14" t="s">
        <v>28</v>
      </c>
      <c r="G28" s="14" t="s">
        <v>29</v>
      </c>
      <c r="H28" s="419">
        <f>'Table 1'!H28</f>
        <v>6.9238390000000001</v>
      </c>
      <c r="I28" s="417"/>
      <c r="J28" s="418">
        <f>'[1]Data CPIS- Banking'!$F9</f>
        <v>0</v>
      </c>
      <c r="K28" s="442">
        <f t="shared" si="1"/>
        <v>6.9238390000000001</v>
      </c>
      <c r="L28" s="418">
        <f>'[1]Data CPIS- Insurance'!$F9</f>
        <v>0</v>
      </c>
      <c r="M28" s="417"/>
      <c r="N28" s="418">
        <f>'[1]Data CPIS-Securities'!$F9</f>
        <v>6.9238390000000001</v>
      </c>
      <c r="O28" s="417"/>
      <c r="P28" s="419" t="str">
        <f t="shared" si="2"/>
        <v/>
      </c>
      <c r="Q28" s="541"/>
      <c r="R28" s="443"/>
      <c r="S28" s="444"/>
      <c r="T28" s="414" t="str">
        <f t="shared" si="3"/>
        <v/>
      </c>
      <c r="U28" s="621" t="str">
        <f t="shared" si="4"/>
        <v/>
      </c>
      <c r="V28" s="626" t="str">
        <f t="shared" si="5"/>
        <v/>
      </c>
      <c r="W28" s="440" t="str">
        <f t="shared" si="6"/>
        <v/>
      </c>
    </row>
    <row r="29" spans="1:23" x14ac:dyDescent="0.2">
      <c r="A29" s="56"/>
      <c r="B29" s="208" t="s">
        <v>629</v>
      </c>
      <c r="C29" s="208"/>
      <c r="D29" s="209" t="s">
        <v>533</v>
      </c>
      <c r="E29" s="16">
        <v>9</v>
      </c>
      <c r="F29" s="14" t="s">
        <v>30</v>
      </c>
      <c r="G29" s="14" t="s">
        <v>31</v>
      </c>
      <c r="H29" s="419">
        <f>'Table 1'!H29</f>
        <v>3669.4001524800001</v>
      </c>
      <c r="I29" s="417"/>
      <c r="J29" s="418">
        <f>'[1]Data CPIS- Banking'!$F10</f>
        <v>9</v>
      </c>
      <c r="K29" s="442">
        <f t="shared" si="1"/>
        <v>3660.4001524800001</v>
      </c>
      <c r="L29" s="418">
        <f>'[1]Data CPIS- Insurance'!$F10</f>
        <v>17.44490248</v>
      </c>
      <c r="M29" s="417"/>
      <c r="N29" s="418">
        <f>'[1]Data CPIS-Securities'!$F10</f>
        <v>3642.95525</v>
      </c>
      <c r="O29" s="417"/>
      <c r="P29" s="419" t="str">
        <f t="shared" si="2"/>
        <v/>
      </c>
      <c r="Q29" s="541"/>
      <c r="R29" s="443"/>
      <c r="S29" s="444"/>
      <c r="T29" s="414" t="str">
        <f t="shared" si="3"/>
        <v/>
      </c>
      <c r="U29" s="621" t="str">
        <f t="shared" si="4"/>
        <v/>
      </c>
      <c r="V29" s="626" t="str">
        <f t="shared" si="5"/>
        <v/>
      </c>
      <c r="W29" s="440" t="str">
        <f t="shared" si="6"/>
        <v/>
      </c>
    </row>
    <row r="30" spans="1:23" x14ac:dyDescent="0.2">
      <c r="A30" s="56"/>
      <c r="B30" s="208" t="s">
        <v>630</v>
      </c>
      <c r="C30" s="208"/>
      <c r="D30" s="209" t="s">
        <v>533</v>
      </c>
      <c r="E30" s="13">
        <v>10</v>
      </c>
      <c r="F30" s="14" t="s">
        <v>32</v>
      </c>
      <c r="G30" s="14" t="s">
        <v>33</v>
      </c>
      <c r="H30" s="419">
        <f>'Table 1'!H30</f>
        <v>2.6983199999999998</v>
      </c>
      <c r="I30" s="417"/>
      <c r="J30" s="418">
        <f>'[1]Data CPIS- Banking'!$F11</f>
        <v>0</v>
      </c>
      <c r="K30" s="442">
        <f t="shared" si="1"/>
        <v>2.6983199999999998</v>
      </c>
      <c r="L30" s="418">
        <f>'[1]Data CPIS- Insurance'!$F11</f>
        <v>0</v>
      </c>
      <c r="M30" s="417"/>
      <c r="N30" s="418">
        <f>'[1]Data CPIS-Securities'!$F11</f>
        <v>2.6983199999999998</v>
      </c>
      <c r="O30" s="417"/>
      <c r="P30" s="419" t="str">
        <f t="shared" si="2"/>
        <v/>
      </c>
      <c r="Q30" s="541"/>
      <c r="R30" s="443"/>
      <c r="S30" s="444"/>
      <c r="T30" s="414" t="str">
        <f t="shared" si="3"/>
        <v/>
      </c>
      <c r="U30" s="621" t="str">
        <f t="shared" si="4"/>
        <v/>
      </c>
      <c r="V30" s="626" t="str">
        <f t="shared" si="5"/>
        <v/>
      </c>
      <c r="W30" s="440" t="str">
        <f t="shared" si="6"/>
        <v/>
      </c>
    </row>
    <row r="31" spans="1:23" x14ac:dyDescent="0.2">
      <c r="A31" s="56"/>
      <c r="B31" s="208" t="s">
        <v>631</v>
      </c>
      <c r="C31" s="208"/>
      <c r="D31" s="209" t="s">
        <v>533</v>
      </c>
      <c r="E31" s="16">
        <v>11</v>
      </c>
      <c r="F31" s="14" t="s">
        <v>34</v>
      </c>
      <c r="G31" s="14" t="s">
        <v>35</v>
      </c>
      <c r="H31" s="419">
        <f>'Table 1'!H31</f>
        <v>30.479599</v>
      </c>
      <c r="I31" s="417"/>
      <c r="J31" s="418">
        <f>'[1]Data CPIS- Banking'!$F12</f>
        <v>25</v>
      </c>
      <c r="K31" s="442">
        <f t="shared" si="1"/>
        <v>5.4795990000000003</v>
      </c>
      <c r="L31" s="418">
        <f>'[1]Data CPIS- Insurance'!$F12</f>
        <v>5.4795990000000003</v>
      </c>
      <c r="M31" s="417"/>
      <c r="N31" s="418">
        <f>'[1]Data CPIS-Securities'!$F12</f>
        <v>0</v>
      </c>
      <c r="O31" s="417"/>
      <c r="P31" s="419" t="str">
        <f t="shared" si="2"/>
        <v/>
      </c>
      <c r="Q31" s="541"/>
      <c r="R31" s="443"/>
      <c r="S31" s="444"/>
      <c r="T31" s="414" t="str">
        <f t="shared" si="3"/>
        <v/>
      </c>
      <c r="U31" s="621" t="str">
        <f t="shared" si="4"/>
        <v/>
      </c>
      <c r="V31" s="626" t="str">
        <f t="shared" si="5"/>
        <v/>
      </c>
      <c r="W31" s="440" t="str">
        <f t="shared" si="6"/>
        <v/>
      </c>
    </row>
    <row r="32" spans="1:23" x14ac:dyDescent="0.2">
      <c r="A32" s="56"/>
      <c r="B32" s="208" t="s">
        <v>632</v>
      </c>
      <c r="C32" s="208"/>
      <c r="D32" s="209" t="s">
        <v>533</v>
      </c>
      <c r="E32" s="13">
        <v>12</v>
      </c>
      <c r="F32" s="14" t="s">
        <v>36</v>
      </c>
      <c r="G32" s="14" t="s">
        <v>37</v>
      </c>
      <c r="H32" s="419">
        <f>'Table 1'!H32</f>
        <v>13909.86654759</v>
      </c>
      <c r="I32" s="417"/>
      <c r="J32" s="418">
        <f>'[1]Data CPIS- Banking'!$F13</f>
        <v>888</v>
      </c>
      <c r="K32" s="442">
        <f t="shared" si="1"/>
        <v>13021.86654759</v>
      </c>
      <c r="L32" s="418">
        <f>'[1]Data CPIS- Insurance'!$F13</f>
        <v>288.40251159000002</v>
      </c>
      <c r="M32" s="417"/>
      <c r="N32" s="418">
        <f>'[1]Data CPIS-Securities'!$F13</f>
        <v>12733.464035999999</v>
      </c>
      <c r="O32" s="417"/>
      <c r="P32" s="419" t="str">
        <f t="shared" si="2"/>
        <v/>
      </c>
      <c r="Q32" s="541"/>
      <c r="R32" s="443"/>
      <c r="S32" s="444"/>
      <c r="T32" s="414" t="str">
        <f t="shared" si="3"/>
        <v/>
      </c>
      <c r="U32" s="621" t="str">
        <f t="shared" si="4"/>
        <v/>
      </c>
      <c r="V32" s="626" t="str">
        <f t="shared" si="5"/>
        <v/>
      </c>
      <c r="W32" s="440" t="str">
        <f t="shared" si="6"/>
        <v/>
      </c>
    </row>
    <row r="33" spans="1:23" x14ac:dyDescent="0.2">
      <c r="A33" s="56"/>
      <c r="B33" s="208" t="s">
        <v>633</v>
      </c>
      <c r="C33" s="208"/>
      <c r="D33" s="209" t="s">
        <v>533</v>
      </c>
      <c r="E33" s="16">
        <v>13</v>
      </c>
      <c r="F33" s="14" t="s">
        <v>38</v>
      </c>
      <c r="G33" s="14" t="s">
        <v>39</v>
      </c>
      <c r="H33" s="419">
        <f>'Table 1'!H33</f>
        <v>1175.67145525</v>
      </c>
      <c r="I33" s="417"/>
      <c r="J33" s="418">
        <f>'[1]Data CPIS- Banking'!$F14</f>
        <v>263</v>
      </c>
      <c r="K33" s="442">
        <f t="shared" si="1"/>
        <v>912.67145525000001</v>
      </c>
      <c r="L33" s="418">
        <f>'[1]Data CPIS- Insurance'!$F14</f>
        <v>6.5995922500000006</v>
      </c>
      <c r="M33" s="417"/>
      <c r="N33" s="418">
        <f>'[1]Data CPIS-Securities'!$F14</f>
        <v>906.07186300000001</v>
      </c>
      <c r="O33" s="417"/>
      <c r="P33" s="419" t="str">
        <f t="shared" si="2"/>
        <v/>
      </c>
      <c r="Q33" s="541"/>
      <c r="R33" s="443"/>
      <c r="S33" s="444"/>
      <c r="T33" s="414" t="str">
        <f t="shared" si="3"/>
        <v/>
      </c>
      <c r="U33" s="621" t="str">
        <f t="shared" si="4"/>
        <v/>
      </c>
      <c r="V33" s="626" t="str">
        <f t="shared" si="5"/>
        <v/>
      </c>
      <c r="W33" s="440" t="str">
        <f t="shared" si="6"/>
        <v/>
      </c>
    </row>
    <row r="34" spans="1:23" x14ac:dyDescent="0.2">
      <c r="A34" s="56"/>
      <c r="B34" s="208" t="s">
        <v>634</v>
      </c>
      <c r="C34" s="208"/>
      <c r="D34" s="209" t="s">
        <v>533</v>
      </c>
      <c r="E34" s="13">
        <v>14</v>
      </c>
      <c r="F34" s="14" t="s">
        <v>40</v>
      </c>
      <c r="G34" s="14" t="s">
        <v>41</v>
      </c>
      <c r="H34" s="419">
        <f>'Table 1'!H34</f>
        <v>17.743962</v>
      </c>
      <c r="I34" s="417"/>
      <c r="J34" s="418">
        <f>'[1]Data CPIS- Banking'!$F15</f>
        <v>0</v>
      </c>
      <c r="K34" s="442">
        <f t="shared" si="1"/>
        <v>17.743962</v>
      </c>
      <c r="L34" s="418">
        <f>'[1]Data CPIS- Insurance'!$F15</f>
        <v>0</v>
      </c>
      <c r="M34" s="417"/>
      <c r="N34" s="418">
        <f>'[1]Data CPIS-Securities'!$F15</f>
        <v>17.743962</v>
      </c>
      <c r="O34" s="417"/>
      <c r="P34" s="419" t="str">
        <f t="shared" si="2"/>
        <v/>
      </c>
      <c r="Q34" s="417"/>
      <c r="R34" s="422"/>
      <c r="S34" s="418"/>
      <c r="T34" s="414" t="str">
        <f t="shared" si="3"/>
        <v/>
      </c>
      <c r="U34" s="621" t="str">
        <f t="shared" si="4"/>
        <v/>
      </c>
      <c r="V34" s="626" t="str">
        <f t="shared" si="5"/>
        <v/>
      </c>
      <c r="W34" s="440" t="str">
        <f t="shared" si="6"/>
        <v/>
      </c>
    </row>
    <row r="35" spans="1:23" x14ac:dyDescent="0.2">
      <c r="A35" s="56"/>
      <c r="B35" s="208" t="s">
        <v>635</v>
      </c>
      <c r="C35" s="208"/>
      <c r="D35" s="209" t="s">
        <v>533</v>
      </c>
      <c r="E35" s="16">
        <v>15</v>
      </c>
      <c r="F35" s="14" t="s">
        <v>42</v>
      </c>
      <c r="G35" s="14" t="s">
        <v>43</v>
      </c>
      <c r="H35" s="419">
        <f>'Table 1'!H35</f>
        <v>288.42731500000002</v>
      </c>
      <c r="I35" s="417"/>
      <c r="J35" s="418">
        <f>'[1]Data CPIS- Banking'!$F16</f>
        <v>140</v>
      </c>
      <c r="K35" s="442">
        <f t="shared" si="1"/>
        <v>148.42731499999996</v>
      </c>
      <c r="L35" s="418">
        <f>'[1]Data CPIS- Insurance'!$F16</f>
        <v>0.94750999999999996</v>
      </c>
      <c r="M35" s="417"/>
      <c r="N35" s="418">
        <f>'[1]Data CPIS-Securities'!$F16</f>
        <v>147.47980499999997</v>
      </c>
      <c r="O35" s="417"/>
      <c r="P35" s="419" t="str">
        <f t="shared" si="2"/>
        <v/>
      </c>
      <c r="Q35" s="417"/>
      <c r="R35" s="422"/>
      <c r="S35" s="418"/>
      <c r="T35" s="414" t="str">
        <f t="shared" si="3"/>
        <v/>
      </c>
      <c r="U35" s="621" t="str">
        <f t="shared" si="4"/>
        <v/>
      </c>
      <c r="V35" s="626" t="str">
        <f t="shared" si="5"/>
        <v/>
      </c>
      <c r="W35" s="440" t="str">
        <f t="shared" si="6"/>
        <v/>
      </c>
    </row>
    <row r="36" spans="1:23" x14ac:dyDescent="0.2">
      <c r="A36" s="56"/>
      <c r="B36" s="208" t="s">
        <v>636</v>
      </c>
      <c r="C36" s="208"/>
      <c r="D36" s="209" t="s">
        <v>533</v>
      </c>
      <c r="E36" s="13">
        <v>16</v>
      </c>
      <c r="F36" s="14" t="s">
        <v>44</v>
      </c>
      <c r="G36" s="14" t="s">
        <v>45</v>
      </c>
      <c r="H36" s="419">
        <f>'Table 1'!H36</f>
        <v>88.828223000000008</v>
      </c>
      <c r="I36" s="417"/>
      <c r="J36" s="418">
        <f>'[1]Data CPIS- Banking'!$F17</f>
        <v>0</v>
      </c>
      <c r="K36" s="442">
        <f t="shared" si="1"/>
        <v>88.828223000000008</v>
      </c>
      <c r="L36" s="418">
        <f>'[1]Data CPIS- Insurance'!$F17</f>
        <v>0</v>
      </c>
      <c r="M36" s="417"/>
      <c r="N36" s="418">
        <f>'[1]Data CPIS-Securities'!$F17</f>
        <v>88.828223000000008</v>
      </c>
      <c r="O36" s="417"/>
      <c r="P36" s="419" t="str">
        <f t="shared" si="2"/>
        <v/>
      </c>
      <c r="Q36" s="417"/>
      <c r="R36" s="422"/>
      <c r="S36" s="418"/>
      <c r="T36" s="414" t="str">
        <f t="shared" si="3"/>
        <v/>
      </c>
      <c r="U36" s="621" t="str">
        <f t="shared" si="4"/>
        <v/>
      </c>
      <c r="V36" s="626" t="str">
        <f t="shared" si="5"/>
        <v/>
      </c>
      <c r="W36" s="440" t="str">
        <f t="shared" si="6"/>
        <v/>
      </c>
    </row>
    <row r="37" spans="1:23" x14ac:dyDescent="0.2">
      <c r="A37" s="56"/>
      <c r="B37" s="210" t="s">
        <v>637</v>
      </c>
      <c r="C37" s="210"/>
      <c r="D37" s="209" t="s">
        <v>533</v>
      </c>
      <c r="E37" s="16">
        <v>17</v>
      </c>
      <c r="F37" s="14" t="s">
        <v>46</v>
      </c>
      <c r="G37" s="14" t="s">
        <v>47</v>
      </c>
      <c r="H37" s="419">
        <f>'Table 1'!H37</f>
        <v>15.719187</v>
      </c>
      <c r="I37" s="417"/>
      <c r="J37" s="418">
        <f>'[1]Data CPIS- Banking'!$F18</f>
        <v>0</v>
      </c>
      <c r="K37" s="442">
        <f t="shared" si="1"/>
        <v>15.719187</v>
      </c>
      <c r="L37" s="418">
        <f>'[1]Data CPIS- Insurance'!$F18</f>
        <v>0</v>
      </c>
      <c r="M37" s="417"/>
      <c r="N37" s="418">
        <f>'[1]Data CPIS-Securities'!$F18</f>
        <v>15.719187</v>
      </c>
      <c r="O37" s="417"/>
      <c r="P37" s="419" t="str">
        <f t="shared" si="2"/>
        <v/>
      </c>
      <c r="Q37" s="417"/>
      <c r="R37" s="422"/>
      <c r="S37" s="418"/>
      <c r="T37" s="414" t="str">
        <f t="shared" si="3"/>
        <v/>
      </c>
      <c r="U37" s="621" t="str">
        <f t="shared" si="4"/>
        <v/>
      </c>
      <c r="V37" s="626" t="str">
        <f t="shared" si="5"/>
        <v/>
      </c>
      <c r="W37" s="440" t="str">
        <f t="shared" si="6"/>
        <v/>
      </c>
    </row>
    <row r="38" spans="1:23" x14ac:dyDescent="0.2">
      <c r="A38" s="56"/>
      <c r="B38" s="208" t="s">
        <v>638</v>
      </c>
      <c r="C38" s="208"/>
      <c r="D38" s="209" t="s">
        <v>533</v>
      </c>
      <c r="E38" s="13">
        <v>18</v>
      </c>
      <c r="F38" s="14" t="s">
        <v>48</v>
      </c>
      <c r="G38" s="14" t="s">
        <v>49</v>
      </c>
      <c r="H38" s="419">
        <f>'Table 1'!H38</f>
        <v>24.75970869</v>
      </c>
      <c r="I38" s="417"/>
      <c r="J38" s="418">
        <f>'[1]Data CPIS- Banking'!$F19</f>
        <v>8</v>
      </c>
      <c r="K38" s="442">
        <f t="shared" si="1"/>
        <v>16.75970869</v>
      </c>
      <c r="L38" s="418">
        <f>'[1]Data CPIS- Insurance'!$F19</f>
        <v>14.912295690000001</v>
      </c>
      <c r="M38" s="417"/>
      <c r="N38" s="418">
        <f>'[1]Data CPIS-Securities'!$F19</f>
        <v>1.847413</v>
      </c>
      <c r="O38" s="417"/>
      <c r="P38" s="419" t="str">
        <f t="shared" si="2"/>
        <v/>
      </c>
      <c r="Q38" s="417"/>
      <c r="R38" s="422"/>
      <c r="S38" s="418"/>
      <c r="T38" s="414" t="str">
        <f t="shared" si="3"/>
        <v/>
      </c>
      <c r="U38" s="621" t="str">
        <f t="shared" si="4"/>
        <v/>
      </c>
      <c r="V38" s="626" t="str">
        <f t="shared" si="5"/>
        <v/>
      </c>
      <c r="W38" s="440" t="str">
        <f t="shared" si="6"/>
        <v/>
      </c>
    </row>
    <row r="39" spans="1:23" x14ac:dyDescent="0.2">
      <c r="A39" s="56"/>
      <c r="B39" s="211" t="s">
        <v>639</v>
      </c>
      <c r="C39" s="212"/>
      <c r="D39" s="209" t="s">
        <v>533</v>
      </c>
      <c r="E39" s="16">
        <v>19</v>
      </c>
      <c r="F39" s="14" t="s">
        <v>50</v>
      </c>
      <c r="G39" s="14" t="s">
        <v>51</v>
      </c>
      <c r="H39" s="419">
        <f>'Table 1'!H39</f>
        <v>14.230041999999999</v>
      </c>
      <c r="I39" s="417"/>
      <c r="J39" s="418">
        <f>'[1]Data CPIS- Banking'!$F20</f>
        <v>0</v>
      </c>
      <c r="K39" s="442">
        <f t="shared" si="1"/>
        <v>14.230041999999999</v>
      </c>
      <c r="L39" s="418">
        <f>'[1]Data CPIS- Insurance'!$F20</f>
        <v>0</v>
      </c>
      <c r="M39" s="417"/>
      <c r="N39" s="418">
        <f>'[1]Data CPIS-Securities'!$F20</f>
        <v>14.230041999999999</v>
      </c>
      <c r="O39" s="417"/>
      <c r="P39" s="419" t="str">
        <f t="shared" si="2"/>
        <v/>
      </c>
      <c r="Q39" s="417"/>
      <c r="R39" s="422"/>
      <c r="S39" s="418"/>
      <c r="T39" s="414" t="str">
        <f t="shared" si="3"/>
        <v/>
      </c>
      <c r="U39" s="621" t="str">
        <f t="shared" si="4"/>
        <v/>
      </c>
      <c r="V39" s="626" t="str">
        <f t="shared" si="5"/>
        <v/>
      </c>
      <c r="W39" s="440" t="str">
        <f t="shared" si="6"/>
        <v/>
      </c>
    </row>
    <row r="40" spans="1:23" x14ac:dyDescent="0.2">
      <c r="A40" s="56"/>
      <c r="B40" s="211" t="s">
        <v>640</v>
      </c>
      <c r="C40" s="212"/>
      <c r="D40" s="209" t="s">
        <v>533</v>
      </c>
      <c r="E40" s="13">
        <v>20</v>
      </c>
      <c r="F40" s="14" t="s">
        <v>52</v>
      </c>
      <c r="G40" s="14" t="s">
        <v>53</v>
      </c>
      <c r="H40" s="419">
        <f>'Table 1'!H40</f>
        <v>3092.41341947</v>
      </c>
      <c r="I40" s="417"/>
      <c r="J40" s="418">
        <f>'[1]Data CPIS- Banking'!$F21</f>
        <v>0</v>
      </c>
      <c r="K40" s="442">
        <f t="shared" si="1"/>
        <v>3092.41341947</v>
      </c>
      <c r="L40" s="418">
        <f>'[1]Data CPIS- Insurance'!$F21</f>
        <v>4.2952204700000003</v>
      </c>
      <c r="M40" s="417"/>
      <c r="N40" s="418">
        <f>'[1]Data CPIS-Securities'!$F21</f>
        <v>3088.118199</v>
      </c>
      <c r="O40" s="417"/>
      <c r="P40" s="419" t="str">
        <f t="shared" si="2"/>
        <v/>
      </c>
      <c r="Q40" s="417"/>
      <c r="R40" s="418"/>
      <c r="S40" s="421"/>
      <c r="T40" s="414" t="str">
        <f t="shared" si="3"/>
        <v/>
      </c>
      <c r="U40" s="621" t="str">
        <f t="shared" si="4"/>
        <v/>
      </c>
      <c r="V40" s="626" t="str">
        <f t="shared" si="5"/>
        <v/>
      </c>
      <c r="W40" s="440" t="str">
        <f t="shared" si="6"/>
        <v/>
      </c>
    </row>
    <row r="41" spans="1:23" x14ac:dyDescent="0.2">
      <c r="A41" s="56"/>
      <c r="B41" s="211" t="s">
        <v>641</v>
      </c>
      <c r="C41" s="212"/>
      <c r="D41" s="209" t="s">
        <v>533</v>
      </c>
      <c r="E41" s="16">
        <v>21</v>
      </c>
      <c r="F41" s="14" t="s">
        <v>54</v>
      </c>
      <c r="G41" s="14" t="s">
        <v>55</v>
      </c>
      <c r="H41" s="419">
        <f>'Table 1'!H41</f>
        <v>0</v>
      </c>
      <c r="I41" s="417"/>
      <c r="J41" s="418">
        <f>'[1]Data CPIS- Banking'!$F22</f>
        <v>0</v>
      </c>
      <c r="K41" s="442">
        <f t="shared" si="1"/>
        <v>0</v>
      </c>
      <c r="L41" s="418">
        <f>'[1]Data CPIS- Insurance'!$F22</f>
        <v>0</v>
      </c>
      <c r="M41" s="417"/>
      <c r="N41" s="418">
        <f>'[1]Data CPIS-Securities'!$F22</f>
        <v>0</v>
      </c>
      <c r="O41" s="417"/>
      <c r="P41" s="419" t="str">
        <f t="shared" si="2"/>
        <v/>
      </c>
      <c r="Q41" s="417"/>
      <c r="R41" s="418"/>
      <c r="S41" s="421"/>
      <c r="T41" s="414" t="str">
        <f t="shared" si="3"/>
        <v/>
      </c>
      <c r="U41" s="621" t="str">
        <f t="shared" si="4"/>
        <v/>
      </c>
      <c r="V41" s="626" t="str">
        <f t="shared" si="5"/>
        <v/>
      </c>
      <c r="W41" s="440" t="str">
        <f t="shared" si="6"/>
        <v/>
      </c>
    </row>
    <row r="42" spans="1:23" x14ac:dyDescent="0.2">
      <c r="A42" s="56"/>
      <c r="B42" s="211" t="s">
        <v>642</v>
      </c>
      <c r="C42" s="212"/>
      <c r="D42" s="209" t="s">
        <v>533</v>
      </c>
      <c r="E42" s="13">
        <v>22</v>
      </c>
      <c r="F42" s="14" t="s">
        <v>56</v>
      </c>
      <c r="G42" s="14" t="s">
        <v>57</v>
      </c>
      <c r="H42" s="419">
        <f>'Table 1'!H42</f>
        <v>149.643463</v>
      </c>
      <c r="I42" s="417"/>
      <c r="J42" s="418">
        <f>'[1]Data CPIS- Banking'!$F23</f>
        <v>0</v>
      </c>
      <c r="K42" s="442">
        <f t="shared" si="1"/>
        <v>149.643463</v>
      </c>
      <c r="L42" s="418">
        <f>'[1]Data CPIS- Insurance'!$F23</f>
        <v>0</v>
      </c>
      <c r="M42" s="417"/>
      <c r="N42" s="418">
        <f>'[1]Data CPIS-Securities'!$F23</f>
        <v>149.643463</v>
      </c>
      <c r="O42" s="417"/>
      <c r="P42" s="419" t="str">
        <f t="shared" si="2"/>
        <v/>
      </c>
      <c r="Q42" s="417"/>
      <c r="R42" s="418"/>
      <c r="S42" s="421"/>
      <c r="T42" s="414" t="str">
        <f t="shared" si="3"/>
        <v/>
      </c>
      <c r="U42" s="621" t="str">
        <f t="shared" si="4"/>
        <v/>
      </c>
      <c r="V42" s="626" t="str">
        <f t="shared" si="5"/>
        <v/>
      </c>
      <c r="W42" s="440" t="str">
        <f t="shared" si="6"/>
        <v/>
      </c>
    </row>
    <row r="43" spans="1:23" x14ac:dyDescent="0.2">
      <c r="A43" s="56"/>
      <c r="B43" s="211" t="s">
        <v>643</v>
      </c>
      <c r="C43" s="212"/>
      <c r="D43" s="209" t="s">
        <v>533</v>
      </c>
      <c r="E43" s="16">
        <v>23</v>
      </c>
      <c r="F43" s="14" t="s">
        <v>58</v>
      </c>
      <c r="G43" s="14" t="s">
        <v>59</v>
      </c>
      <c r="H43" s="419">
        <f>'Table 1'!H43</f>
        <v>16398.52456102</v>
      </c>
      <c r="I43" s="417"/>
      <c r="J43" s="418">
        <f>'[1]Data CPIS- Banking'!$F24</f>
        <v>39</v>
      </c>
      <c r="K43" s="442">
        <f t="shared" si="1"/>
        <v>16359.524561020002</v>
      </c>
      <c r="L43" s="418">
        <f>'[1]Data CPIS- Insurance'!$F24</f>
        <v>274.46523902000001</v>
      </c>
      <c r="M43" s="417"/>
      <c r="N43" s="418">
        <f>'[1]Data CPIS-Securities'!$F24</f>
        <v>16085.059322000001</v>
      </c>
      <c r="O43" s="417"/>
      <c r="P43" s="419" t="str">
        <f t="shared" si="2"/>
        <v/>
      </c>
      <c r="Q43" s="417"/>
      <c r="R43" s="418"/>
      <c r="S43" s="421"/>
      <c r="T43" s="414" t="str">
        <f t="shared" si="3"/>
        <v/>
      </c>
      <c r="U43" s="621" t="str">
        <f t="shared" si="4"/>
        <v/>
      </c>
      <c r="V43" s="626" t="str">
        <f t="shared" si="5"/>
        <v/>
      </c>
      <c r="W43" s="440" t="str">
        <f t="shared" si="6"/>
        <v/>
      </c>
    </row>
    <row r="44" spans="1:23" x14ac:dyDescent="0.2">
      <c r="A44" s="56"/>
      <c r="B44" s="211" t="s">
        <v>644</v>
      </c>
      <c r="C44" s="212"/>
      <c r="D44" s="209" t="s">
        <v>533</v>
      </c>
      <c r="E44" s="13">
        <v>24</v>
      </c>
      <c r="F44" s="14" t="s">
        <v>60</v>
      </c>
      <c r="G44" s="14" t="s">
        <v>61</v>
      </c>
      <c r="H44" s="419">
        <f>'Table 1'!H44</f>
        <v>0</v>
      </c>
      <c r="I44" s="417"/>
      <c r="J44" s="418">
        <f>'[1]Data CPIS- Banking'!$F25</f>
        <v>0</v>
      </c>
      <c r="K44" s="442">
        <f t="shared" si="1"/>
        <v>0</v>
      </c>
      <c r="L44" s="418">
        <f>'[1]Data CPIS- Insurance'!$F25</f>
        <v>0</v>
      </c>
      <c r="M44" s="417"/>
      <c r="N44" s="418">
        <f>'[1]Data CPIS-Securities'!$F25</f>
        <v>0</v>
      </c>
      <c r="O44" s="417"/>
      <c r="P44" s="419" t="str">
        <f t="shared" si="2"/>
        <v/>
      </c>
      <c r="Q44" s="417"/>
      <c r="R44" s="418"/>
      <c r="S44" s="421"/>
      <c r="T44" s="414" t="str">
        <f t="shared" si="3"/>
        <v/>
      </c>
      <c r="U44" s="621" t="str">
        <f t="shared" si="4"/>
        <v/>
      </c>
      <c r="V44" s="626" t="str">
        <f t="shared" si="5"/>
        <v/>
      </c>
      <c r="W44" s="440" t="str">
        <f t="shared" si="6"/>
        <v/>
      </c>
    </row>
    <row r="45" spans="1:23" x14ac:dyDescent="0.2">
      <c r="A45" s="56"/>
      <c r="B45" s="211" t="s">
        <v>645</v>
      </c>
      <c r="C45" s="212"/>
      <c r="D45" s="209" t="s">
        <v>533</v>
      </c>
      <c r="E45" s="16">
        <v>25</v>
      </c>
      <c r="F45" s="14" t="s">
        <v>62</v>
      </c>
      <c r="G45" s="14" t="s">
        <v>63</v>
      </c>
      <c r="H45" s="419">
        <f>'Table 1'!H45</f>
        <v>0</v>
      </c>
      <c r="I45" s="417"/>
      <c r="J45" s="418">
        <f>'[1]Data CPIS- Banking'!$F26</f>
        <v>0</v>
      </c>
      <c r="K45" s="442">
        <f t="shared" si="1"/>
        <v>0</v>
      </c>
      <c r="L45" s="418">
        <f>'[1]Data CPIS- Insurance'!$F26</f>
        <v>0</v>
      </c>
      <c r="M45" s="417"/>
      <c r="N45" s="418">
        <f>'[1]Data CPIS-Securities'!$F26</f>
        <v>0</v>
      </c>
      <c r="O45" s="417"/>
      <c r="P45" s="419" t="str">
        <f t="shared" si="2"/>
        <v/>
      </c>
      <c r="Q45" s="417"/>
      <c r="R45" s="418"/>
      <c r="S45" s="421"/>
      <c r="T45" s="414" t="str">
        <f t="shared" si="3"/>
        <v/>
      </c>
      <c r="U45" s="621" t="str">
        <f t="shared" si="4"/>
        <v/>
      </c>
      <c r="V45" s="626" t="str">
        <f t="shared" si="5"/>
        <v/>
      </c>
      <c r="W45" s="440" t="str">
        <f t="shared" si="6"/>
        <v/>
      </c>
    </row>
    <row r="46" spans="1:23" x14ac:dyDescent="0.2">
      <c r="A46" s="56"/>
      <c r="B46" s="211" t="s">
        <v>646</v>
      </c>
      <c r="C46" s="212"/>
      <c r="D46" s="209" t="s">
        <v>533</v>
      </c>
      <c r="E46" s="13">
        <v>26</v>
      </c>
      <c r="F46" s="33" t="s">
        <v>506</v>
      </c>
      <c r="G46" s="33" t="s">
        <v>507</v>
      </c>
      <c r="H46" s="419">
        <f>'Table 1'!H46</f>
        <v>0</v>
      </c>
      <c r="I46" s="417"/>
      <c r="J46" s="418">
        <f>'[1]Data CPIS- Banking'!$F27</f>
        <v>0</v>
      </c>
      <c r="K46" s="442">
        <f t="shared" si="1"/>
        <v>0</v>
      </c>
      <c r="L46" s="418">
        <f>'[1]Data CPIS- Insurance'!$F27</f>
        <v>0</v>
      </c>
      <c r="M46" s="417"/>
      <c r="N46" s="418">
        <f>'[1]Data CPIS-Securities'!$F27</f>
        <v>0</v>
      </c>
      <c r="O46" s="417"/>
      <c r="P46" s="419" t="str">
        <f t="shared" si="2"/>
        <v/>
      </c>
      <c r="Q46" s="417"/>
      <c r="R46" s="418"/>
      <c r="S46" s="421"/>
      <c r="T46" s="414" t="str">
        <f t="shared" si="3"/>
        <v/>
      </c>
      <c r="U46" s="621" t="str">
        <f t="shared" si="4"/>
        <v/>
      </c>
      <c r="V46" s="626" t="str">
        <f t="shared" si="5"/>
        <v/>
      </c>
      <c r="W46" s="440" t="str">
        <f t="shared" si="6"/>
        <v/>
      </c>
    </row>
    <row r="47" spans="1:23" x14ac:dyDescent="0.2">
      <c r="A47" s="56"/>
      <c r="B47" s="211" t="s">
        <v>647</v>
      </c>
      <c r="C47" s="212"/>
      <c r="D47" s="209" t="s">
        <v>533</v>
      </c>
      <c r="E47" s="16">
        <v>27</v>
      </c>
      <c r="F47" s="14" t="s">
        <v>64</v>
      </c>
      <c r="G47" s="14" t="s">
        <v>65</v>
      </c>
      <c r="H47" s="419">
        <f>'Table 1'!H47</f>
        <v>0</v>
      </c>
      <c r="I47" s="417"/>
      <c r="J47" s="418">
        <f>'[1]Data CPIS- Banking'!$F28</f>
        <v>0</v>
      </c>
      <c r="K47" s="442">
        <f t="shared" si="1"/>
        <v>0</v>
      </c>
      <c r="L47" s="418">
        <f>'[1]Data CPIS- Insurance'!$F28</f>
        <v>0</v>
      </c>
      <c r="M47" s="417"/>
      <c r="N47" s="418">
        <f>'[1]Data CPIS-Securities'!$F28</f>
        <v>0</v>
      </c>
      <c r="O47" s="417"/>
      <c r="P47" s="419" t="str">
        <f t="shared" si="2"/>
        <v/>
      </c>
      <c r="Q47" s="417"/>
      <c r="R47" s="418"/>
      <c r="S47" s="421"/>
      <c r="T47" s="414" t="str">
        <f t="shared" si="3"/>
        <v/>
      </c>
      <c r="U47" s="621" t="str">
        <f t="shared" si="4"/>
        <v/>
      </c>
      <c r="V47" s="626" t="str">
        <f t="shared" si="5"/>
        <v/>
      </c>
      <c r="W47" s="440" t="str">
        <f t="shared" si="6"/>
        <v/>
      </c>
    </row>
    <row r="48" spans="1:23" x14ac:dyDescent="0.2">
      <c r="A48" s="56"/>
      <c r="B48" s="211" t="s">
        <v>648</v>
      </c>
      <c r="C48" s="212"/>
      <c r="D48" s="209" t="s">
        <v>533</v>
      </c>
      <c r="E48" s="13">
        <v>28</v>
      </c>
      <c r="F48" s="14" t="s">
        <v>66</v>
      </c>
      <c r="G48" s="14" t="s">
        <v>67</v>
      </c>
      <c r="H48" s="419">
        <f>'Table 1'!H48</f>
        <v>15.774235000000001</v>
      </c>
      <c r="I48" s="417"/>
      <c r="J48" s="418">
        <f>'[1]Data CPIS- Banking'!$F29</f>
        <v>0</v>
      </c>
      <c r="K48" s="442">
        <f t="shared" si="1"/>
        <v>15.774235000000001</v>
      </c>
      <c r="L48" s="418">
        <f>'[1]Data CPIS- Insurance'!$F29</f>
        <v>0</v>
      </c>
      <c r="M48" s="417"/>
      <c r="N48" s="418">
        <f>'[1]Data CPIS-Securities'!$F29</f>
        <v>15.774235000000001</v>
      </c>
      <c r="O48" s="417"/>
      <c r="P48" s="419" t="str">
        <f t="shared" si="2"/>
        <v/>
      </c>
      <c r="Q48" s="417"/>
      <c r="R48" s="418"/>
      <c r="S48" s="421"/>
      <c r="T48" s="414" t="str">
        <f t="shared" si="3"/>
        <v/>
      </c>
      <c r="U48" s="621" t="str">
        <f t="shared" si="4"/>
        <v/>
      </c>
      <c r="V48" s="626" t="str">
        <f t="shared" si="5"/>
        <v/>
      </c>
      <c r="W48" s="440" t="str">
        <f t="shared" si="6"/>
        <v/>
      </c>
    </row>
    <row r="49" spans="1:23" x14ac:dyDescent="0.2">
      <c r="A49" s="56"/>
      <c r="B49" s="211" t="s">
        <v>649</v>
      </c>
      <c r="C49" s="212"/>
      <c r="D49" s="209" t="s">
        <v>533</v>
      </c>
      <c r="E49" s="16">
        <v>29</v>
      </c>
      <c r="F49" s="14" t="s">
        <v>68</v>
      </c>
      <c r="G49" s="14" t="s">
        <v>69</v>
      </c>
      <c r="H49" s="419">
        <f>'Table 1'!H49</f>
        <v>29632.272490490002</v>
      </c>
      <c r="I49" s="417"/>
      <c r="J49" s="418">
        <f>'[1]Data CPIS- Banking'!$F30</f>
        <v>21321</v>
      </c>
      <c r="K49" s="442">
        <f t="shared" si="1"/>
        <v>8311.2724904900006</v>
      </c>
      <c r="L49" s="418">
        <f>'[1]Data CPIS- Insurance'!$F30</f>
        <v>54.908237489999998</v>
      </c>
      <c r="M49" s="417"/>
      <c r="N49" s="418">
        <f>'[1]Data CPIS-Securities'!$F30</f>
        <v>8256.3642529999997</v>
      </c>
      <c r="O49" s="417"/>
      <c r="P49" s="419" t="str">
        <f t="shared" si="2"/>
        <v/>
      </c>
      <c r="Q49" s="417"/>
      <c r="R49" s="418"/>
      <c r="S49" s="421"/>
      <c r="T49" s="414" t="str">
        <f t="shared" si="3"/>
        <v/>
      </c>
      <c r="U49" s="621" t="str">
        <f t="shared" si="4"/>
        <v/>
      </c>
      <c r="V49" s="626" t="str">
        <f t="shared" si="5"/>
        <v/>
      </c>
      <c r="W49" s="440" t="str">
        <f t="shared" si="6"/>
        <v/>
      </c>
    </row>
    <row r="50" spans="1:23" x14ac:dyDescent="0.2">
      <c r="A50" s="56"/>
      <c r="B50" s="211" t="s">
        <v>650</v>
      </c>
      <c r="C50" s="212"/>
      <c r="D50" s="209" t="s">
        <v>533</v>
      </c>
      <c r="E50" s="13">
        <v>30</v>
      </c>
      <c r="F50" s="14" t="s">
        <v>70</v>
      </c>
      <c r="G50" s="14" t="s">
        <v>71</v>
      </c>
      <c r="H50" s="419">
        <f>'Table 1'!H50</f>
        <v>133.51432100000002</v>
      </c>
      <c r="I50" s="417"/>
      <c r="J50" s="418">
        <f>'[1]Data CPIS- Banking'!$F31</f>
        <v>0</v>
      </c>
      <c r="K50" s="442">
        <f t="shared" si="1"/>
        <v>133.51432100000002</v>
      </c>
      <c r="L50" s="418">
        <f>'[1]Data CPIS- Insurance'!$F31</f>
        <v>0</v>
      </c>
      <c r="M50" s="417"/>
      <c r="N50" s="418">
        <f>'[1]Data CPIS-Securities'!$F31</f>
        <v>133.51432100000002</v>
      </c>
      <c r="O50" s="417"/>
      <c r="P50" s="419" t="str">
        <f t="shared" si="2"/>
        <v/>
      </c>
      <c r="Q50" s="417"/>
      <c r="R50" s="418"/>
      <c r="S50" s="421"/>
      <c r="T50" s="414" t="str">
        <f t="shared" si="3"/>
        <v/>
      </c>
      <c r="U50" s="621" t="str">
        <f t="shared" si="4"/>
        <v/>
      </c>
      <c r="V50" s="626" t="str">
        <f t="shared" si="5"/>
        <v/>
      </c>
      <c r="W50" s="440" t="str">
        <f t="shared" si="6"/>
        <v/>
      </c>
    </row>
    <row r="51" spans="1:23" x14ac:dyDescent="0.2">
      <c r="A51" s="56"/>
      <c r="B51" s="211" t="s">
        <v>651</v>
      </c>
      <c r="C51" s="212"/>
      <c r="D51" s="209" t="s">
        <v>533</v>
      </c>
      <c r="E51" s="16">
        <v>31</v>
      </c>
      <c r="F51" s="14" t="s">
        <v>72</v>
      </c>
      <c r="G51" s="14" t="s">
        <v>73</v>
      </c>
      <c r="H51" s="419">
        <f>'Table 1'!H51</f>
        <v>0</v>
      </c>
      <c r="I51" s="417"/>
      <c r="J51" s="418">
        <f>'[1]Data CPIS- Banking'!$F32</f>
        <v>0</v>
      </c>
      <c r="K51" s="442">
        <f t="shared" si="1"/>
        <v>0</v>
      </c>
      <c r="L51" s="418">
        <f>'[1]Data CPIS- Insurance'!$F32</f>
        <v>0</v>
      </c>
      <c r="M51" s="417"/>
      <c r="N51" s="418">
        <f>'[1]Data CPIS-Securities'!$F32</f>
        <v>0</v>
      </c>
      <c r="O51" s="417"/>
      <c r="P51" s="419" t="str">
        <f t="shared" si="2"/>
        <v/>
      </c>
      <c r="Q51" s="417"/>
      <c r="R51" s="418"/>
      <c r="S51" s="421"/>
      <c r="T51" s="414" t="str">
        <f t="shared" si="3"/>
        <v/>
      </c>
      <c r="U51" s="621" t="str">
        <f t="shared" si="4"/>
        <v/>
      </c>
      <c r="V51" s="626" t="str">
        <f t="shared" si="5"/>
        <v/>
      </c>
      <c r="W51" s="440" t="str">
        <f t="shared" si="6"/>
        <v/>
      </c>
    </row>
    <row r="52" spans="1:23" x14ac:dyDescent="0.2">
      <c r="A52" s="56"/>
      <c r="B52" s="211" t="s">
        <v>652</v>
      </c>
      <c r="C52" s="212"/>
      <c r="D52" s="209" t="s">
        <v>533</v>
      </c>
      <c r="E52" s="13">
        <v>32</v>
      </c>
      <c r="F52" s="14" t="s">
        <v>74</v>
      </c>
      <c r="G52" s="14" t="s">
        <v>75</v>
      </c>
      <c r="H52" s="419">
        <f>'Table 1'!H52</f>
        <v>0.90834899999999996</v>
      </c>
      <c r="I52" s="417"/>
      <c r="J52" s="418">
        <f>'[1]Data CPIS- Banking'!$F33</f>
        <v>0</v>
      </c>
      <c r="K52" s="442">
        <f t="shared" si="1"/>
        <v>0.90834899999999996</v>
      </c>
      <c r="L52" s="418">
        <f>'[1]Data CPIS- Insurance'!$F33</f>
        <v>0</v>
      </c>
      <c r="M52" s="417"/>
      <c r="N52" s="418">
        <f>'[1]Data CPIS-Securities'!$F33</f>
        <v>0.90834899999999996</v>
      </c>
      <c r="O52" s="417"/>
      <c r="P52" s="419" t="str">
        <f t="shared" si="2"/>
        <v/>
      </c>
      <c r="Q52" s="417"/>
      <c r="R52" s="418"/>
      <c r="S52" s="421"/>
      <c r="T52" s="414" t="str">
        <f t="shared" si="3"/>
        <v/>
      </c>
      <c r="U52" s="621" t="str">
        <f t="shared" si="4"/>
        <v/>
      </c>
      <c r="V52" s="626" t="str">
        <f t="shared" si="5"/>
        <v/>
      </c>
      <c r="W52" s="440" t="str">
        <f t="shared" si="6"/>
        <v/>
      </c>
    </row>
    <row r="53" spans="1:23" x14ac:dyDescent="0.2">
      <c r="A53" s="56"/>
      <c r="B53" s="211" t="s">
        <v>653</v>
      </c>
      <c r="C53" s="212"/>
      <c r="D53" s="209" t="s">
        <v>533</v>
      </c>
      <c r="E53" s="16">
        <v>33</v>
      </c>
      <c r="F53" s="14" t="s">
        <v>76</v>
      </c>
      <c r="G53" s="14" t="s">
        <v>77</v>
      </c>
      <c r="H53" s="419">
        <f>'Table 1'!H53</f>
        <v>10.93609</v>
      </c>
      <c r="I53" s="417"/>
      <c r="J53" s="418">
        <f>'[1]Data CPIS- Banking'!$F34</f>
        <v>0</v>
      </c>
      <c r="K53" s="442">
        <f t="shared" si="1"/>
        <v>10.93609</v>
      </c>
      <c r="L53" s="418">
        <f>'[1]Data CPIS- Insurance'!$F34</f>
        <v>0</v>
      </c>
      <c r="M53" s="417"/>
      <c r="N53" s="418">
        <f>'[1]Data CPIS-Securities'!$F34</f>
        <v>10.93609</v>
      </c>
      <c r="O53" s="417"/>
      <c r="P53" s="419" t="str">
        <f t="shared" si="2"/>
        <v/>
      </c>
      <c r="Q53" s="417"/>
      <c r="R53" s="418"/>
      <c r="S53" s="421"/>
      <c r="T53" s="414" t="str">
        <f t="shared" si="3"/>
        <v/>
      </c>
      <c r="U53" s="621" t="str">
        <f t="shared" si="4"/>
        <v/>
      </c>
      <c r="V53" s="626" t="str">
        <f t="shared" si="5"/>
        <v/>
      </c>
      <c r="W53" s="440" t="str">
        <f t="shared" si="6"/>
        <v/>
      </c>
    </row>
    <row r="54" spans="1:23" x14ac:dyDescent="0.2">
      <c r="A54" s="56"/>
      <c r="B54" s="211" t="s">
        <v>654</v>
      </c>
      <c r="C54" s="212"/>
      <c r="D54" s="209" t="s">
        <v>533</v>
      </c>
      <c r="E54" s="13">
        <v>34</v>
      </c>
      <c r="F54" s="14" t="s">
        <v>78</v>
      </c>
      <c r="G54" s="14" t="s">
        <v>79</v>
      </c>
      <c r="H54" s="419">
        <f>'Table 1'!H54</f>
        <v>0</v>
      </c>
      <c r="I54" s="417"/>
      <c r="J54" s="418">
        <f>'[1]Data CPIS- Banking'!$F35</f>
        <v>0</v>
      </c>
      <c r="K54" s="442">
        <f t="shared" si="1"/>
        <v>0</v>
      </c>
      <c r="L54" s="418">
        <f>'[1]Data CPIS- Insurance'!$F35</f>
        <v>0</v>
      </c>
      <c r="M54" s="417"/>
      <c r="N54" s="418">
        <f>'[1]Data CPIS-Securities'!$F35</f>
        <v>0</v>
      </c>
      <c r="O54" s="417"/>
      <c r="P54" s="419" t="str">
        <f t="shared" si="2"/>
        <v/>
      </c>
      <c r="Q54" s="417"/>
      <c r="R54" s="418"/>
      <c r="S54" s="421"/>
      <c r="T54" s="414" t="str">
        <f t="shared" si="3"/>
        <v/>
      </c>
      <c r="U54" s="621" t="str">
        <f t="shared" si="4"/>
        <v/>
      </c>
      <c r="V54" s="626" t="str">
        <f t="shared" si="5"/>
        <v/>
      </c>
      <c r="W54" s="440" t="str">
        <f t="shared" si="6"/>
        <v/>
      </c>
    </row>
    <row r="55" spans="1:23" x14ac:dyDescent="0.2">
      <c r="A55" s="56"/>
      <c r="B55" s="211" t="s">
        <v>655</v>
      </c>
      <c r="C55" s="212"/>
      <c r="D55" s="209" t="s">
        <v>533</v>
      </c>
      <c r="E55" s="16">
        <v>35</v>
      </c>
      <c r="F55" s="14" t="s">
        <v>80</v>
      </c>
      <c r="G55" s="14" t="s">
        <v>81</v>
      </c>
      <c r="H55" s="419">
        <f>'Table 1'!H55</f>
        <v>0.39140000000000003</v>
      </c>
      <c r="I55" s="417"/>
      <c r="J55" s="418">
        <f>'[1]Data CPIS- Banking'!$F36</f>
        <v>0</v>
      </c>
      <c r="K55" s="442">
        <f t="shared" si="1"/>
        <v>0.39140000000000003</v>
      </c>
      <c r="L55" s="418">
        <f>'[1]Data CPIS- Insurance'!$F36</f>
        <v>0</v>
      </c>
      <c r="M55" s="417"/>
      <c r="N55" s="418">
        <f>'[1]Data CPIS-Securities'!$F36</f>
        <v>0.39140000000000003</v>
      </c>
      <c r="O55" s="417"/>
      <c r="P55" s="419" t="str">
        <f t="shared" si="2"/>
        <v/>
      </c>
      <c r="Q55" s="417"/>
      <c r="R55" s="418"/>
      <c r="S55" s="421"/>
      <c r="T55" s="414" t="str">
        <f t="shared" si="3"/>
        <v/>
      </c>
      <c r="U55" s="621" t="str">
        <f t="shared" si="4"/>
        <v/>
      </c>
      <c r="V55" s="626" t="str">
        <f t="shared" si="5"/>
        <v/>
      </c>
      <c r="W55" s="440" t="str">
        <f t="shared" si="6"/>
        <v/>
      </c>
    </row>
    <row r="56" spans="1:23" x14ac:dyDescent="0.2">
      <c r="A56" s="56"/>
      <c r="B56" s="211" t="s">
        <v>656</v>
      </c>
      <c r="C56" s="212"/>
      <c r="D56" s="209" t="s">
        <v>533</v>
      </c>
      <c r="E56" s="13">
        <v>36</v>
      </c>
      <c r="F56" s="14" t="s">
        <v>82</v>
      </c>
      <c r="G56" s="14" t="s">
        <v>83</v>
      </c>
      <c r="H56" s="419">
        <f>'Table 1'!H56</f>
        <v>5.3376469999999996</v>
      </c>
      <c r="I56" s="417"/>
      <c r="J56" s="418">
        <f>'[1]Data CPIS- Banking'!$F37</f>
        <v>0</v>
      </c>
      <c r="K56" s="442">
        <f t="shared" si="1"/>
        <v>5.3376469999999996</v>
      </c>
      <c r="L56" s="418">
        <f>'[1]Data CPIS- Insurance'!$F37</f>
        <v>0</v>
      </c>
      <c r="M56" s="417"/>
      <c r="N56" s="418">
        <f>'[1]Data CPIS-Securities'!$F37</f>
        <v>5.3376469999999996</v>
      </c>
      <c r="O56" s="417"/>
      <c r="P56" s="419" t="str">
        <f t="shared" si="2"/>
        <v/>
      </c>
      <c r="Q56" s="417"/>
      <c r="R56" s="418"/>
      <c r="S56" s="421"/>
      <c r="T56" s="414" t="str">
        <f t="shared" si="3"/>
        <v/>
      </c>
      <c r="U56" s="621" t="str">
        <f t="shared" si="4"/>
        <v/>
      </c>
      <c r="V56" s="626" t="str">
        <f t="shared" si="5"/>
        <v/>
      </c>
      <c r="W56" s="440" t="str">
        <f t="shared" si="6"/>
        <v/>
      </c>
    </row>
    <row r="57" spans="1:23" x14ac:dyDescent="0.2">
      <c r="A57" s="56"/>
      <c r="B57" s="211" t="s">
        <v>658</v>
      </c>
      <c r="C57" s="212"/>
      <c r="D57" s="209" t="s">
        <v>533</v>
      </c>
      <c r="E57" s="16">
        <v>37</v>
      </c>
      <c r="F57" s="14" t="s">
        <v>86</v>
      </c>
      <c r="G57" s="14" t="s">
        <v>943</v>
      </c>
      <c r="H57" s="419">
        <f>'Table 1'!H57</f>
        <v>3.218566</v>
      </c>
      <c r="I57" s="417"/>
      <c r="J57" s="418">
        <f>'[1]Data CPIS- Banking'!$F38</f>
        <v>0</v>
      </c>
      <c r="K57" s="442">
        <f t="shared" si="1"/>
        <v>3.218566</v>
      </c>
      <c r="L57" s="418">
        <f>'[1]Data CPIS- Insurance'!$F38</f>
        <v>0</v>
      </c>
      <c r="M57" s="417"/>
      <c r="N57" s="418">
        <f>'[1]Data CPIS-Securities'!$F38</f>
        <v>3.218566</v>
      </c>
      <c r="O57" s="417"/>
      <c r="P57" s="419" t="str">
        <f t="shared" si="2"/>
        <v/>
      </c>
      <c r="Q57" s="417"/>
      <c r="R57" s="418"/>
      <c r="S57" s="421"/>
      <c r="T57" s="414" t="str">
        <f t="shared" si="3"/>
        <v/>
      </c>
      <c r="U57" s="621" t="str">
        <f t="shared" si="4"/>
        <v/>
      </c>
      <c r="V57" s="626" t="str">
        <f t="shared" si="5"/>
        <v/>
      </c>
      <c r="W57" s="440" t="str">
        <f t="shared" si="6"/>
        <v/>
      </c>
    </row>
    <row r="58" spans="1:23" x14ac:dyDescent="0.2">
      <c r="A58" s="56"/>
      <c r="B58" s="211" t="s">
        <v>657</v>
      </c>
      <c r="C58" s="212"/>
      <c r="D58" s="209" t="s">
        <v>533</v>
      </c>
      <c r="E58" s="13">
        <v>38</v>
      </c>
      <c r="F58" s="14" t="s">
        <v>84</v>
      </c>
      <c r="G58" s="14" t="s">
        <v>85</v>
      </c>
      <c r="H58" s="419">
        <f>'Table 1'!H58</f>
        <v>53041.760845340003</v>
      </c>
      <c r="I58" s="417"/>
      <c r="J58" s="418">
        <f>'[1]Data CPIS- Banking'!$F39</f>
        <v>168</v>
      </c>
      <c r="K58" s="442">
        <f t="shared" si="1"/>
        <v>52873.760845340003</v>
      </c>
      <c r="L58" s="418">
        <f>'[1]Data CPIS- Insurance'!$F39-M58</f>
        <v>696.36347134000005</v>
      </c>
      <c r="M58" s="417">
        <f>'Table 3.2'!M58</f>
        <v>127.75275000000001</v>
      </c>
      <c r="N58" s="418">
        <f>'[1]Data CPIS-Securities'!$F39</f>
        <v>52049.644624</v>
      </c>
      <c r="O58" s="417"/>
      <c r="P58" s="419" t="str">
        <f t="shared" si="2"/>
        <v/>
      </c>
      <c r="Q58" s="417"/>
      <c r="R58" s="418"/>
      <c r="S58" s="421"/>
      <c r="T58" s="414" t="str">
        <f t="shared" si="3"/>
        <v/>
      </c>
      <c r="U58" s="621" t="str">
        <f t="shared" si="4"/>
        <v/>
      </c>
      <c r="V58" s="626" t="str">
        <f t="shared" si="5"/>
        <v/>
      </c>
      <c r="W58" s="440" t="str">
        <f t="shared" si="6"/>
        <v/>
      </c>
    </row>
    <row r="59" spans="1:23" x14ac:dyDescent="0.2">
      <c r="A59" s="56"/>
      <c r="B59" s="211" t="s">
        <v>659</v>
      </c>
      <c r="C59" s="212"/>
      <c r="D59" s="209" t="s">
        <v>533</v>
      </c>
      <c r="E59" s="16">
        <v>39</v>
      </c>
      <c r="F59" s="14" t="s">
        <v>87</v>
      </c>
      <c r="G59" s="14" t="s">
        <v>88</v>
      </c>
      <c r="H59" s="419">
        <f>'Table 1'!H59</f>
        <v>0</v>
      </c>
      <c r="I59" s="417"/>
      <c r="J59" s="418">
        <v>0</v>
      </c>
      <c r="K59" s="442">
        <f t="shared" si="1"/>
        <v>0</v>
      </c>
      <c r="L59" s="418">
        <v>0</v>
      </c>
      <c r="M59" s="417"/>
      <c r="N59" s="418">
        <v>0</v>
      </c>
      <c r="O59" s="417"/>
      <c r="P59" s="419" t="str">
        <f t="shared" si="2"/>
        <v/>
      </c>
      <c r="Q59" s="417"/>
      <c r="R59" s="418"/>
      <c r="S59" s="421"/>
      <c r="T59" s="414" t="str">
        <f t="shared" si="3"/>
        <v/>
      </c>
      <c r="U59" s="621" t="str">
        <f t="shared" si="4"/>
        <v/>
      </c>
      <c r="V59" s="626" t="str">
        <f t="shared" si="5"/>
        <v/>
      </c>
      <c r="W59" s="440" t="str">
        <f t="shared" si="6"/>
        <v/>
      </c>
    </row>
    <row r="60" spans="1:23" x14ac:dyDescent="0.2">
      <c r="A60" s="56"/>
      <c r="B60" s="211" t="s">
        <v>660</v>
      </c>
      <c r="C60" s="212"/>
      <c r="D60" s="209" t="s">
        <v>533</v>
      </c>
      <c r="E60" s="13">
        <v>40</v>
      </c>
      <c r="F60" s="14" t="s">
        <v>89</v>
      </c>
      <c r="G60" s="14" t="s">
        <v>90</v>
      </c>
      <c r="H60" s="419">
        <f>'Table 1'!H60</f>
        <v>0</v>
      </c>
      <c r="I60" s="417"/>
      <c r="J60" s="418">
        <f>'[1]Data CPIS- Banking'!$F41</f>
        <v>0</v>
      </c>
      <c r="K60" s="442">
        <f t="shared" si="1"/>
        <v>0</v>
      </c>
      <c r="L60" s="418">
        <f>'[1]Data CPIS- Insurance'!$F41</f>
        <v>0</v>
      </c>
      <c r="M60" s="417"/>
      <c r="N60" s="418">
        <f>'[1]Data CPIS-Securities'!$F41</f>
        <v>0</v>
      </c>
      <c r="O60" s="417"/>
      <c r="P60" s="419" t="str">
        <f t="shared" si="2"/>
        <v/>
      </c>
      <c r="Q60" s="417"/>
      <c r="R60" s="418"/>
      <c r="S60" s="421"/>
      <c r="T60" s="414" t="str">
        <f t="shared" si="3"/>
        <v/>
      </c>
      <c r="U60" s="621" t="str">
        <f t="shared" si="4"/>
        <v/>
      </c>
      <c r="V60" s="626" t="str">
        <f t="shared" si="5"/>
        <v/>
      </c>
      <c r="W60" s="440" t="str">
        <f t="shared" si="6"/>
        <v/>
      </c>
    </row>
    <row r="61" spans="1:23" x14ac:dyDescent="0.2">
      <c r="A61" s="56"/>
      <c r="B61" s="211" t="s">
        <v>661</v>
      </c>
      <c r="C61" s="212"/>
      <c r="D61" s="209" t="s">
        <v>533</v>
      </c>
      <c r="E61" s="16">
        <v>41</v>
      </c>
      <c r="F61" s="14" t="s">
        <v>91</v>
      </c>
      <c r="G61" s="14" t="s">
        <v>92</v>
      </c>
      <c r="H61" s="419">
        <f>'Table 1'!H61</f>
        <v>0</v>
      </c>
      <c r="I61" s="417"/>
      <c r="J61" s="418">
        <f>'[1]Data CPIS- Banking'!$F42</f>
        <v>0</v>
      </c>
      <c r="K61" s="442">
        <f t="shared" si="1"/>
        <v>0</v>
      </c>
      <c r="L61" s="418">
        <f>'[1]Data CPIS- Insurance'!$F42</f>
        <v>0</v>
      </c>
      <c r="M61" s="417"/>
      <c r="N61" s="418">
        <f>'[1]Data CPIS-Securities'!$F42</f>
        <v>0</v>
      </c>
      <c r="O61" s="417"/>
      <c r="P61" s="419" t="str">
        <f t="shared" si="2"/>
        <v/>
      </c>
      <c r="Q61" s="417"/>
      <c r="R61" s="418"/>
      <c r="S61" s="421"/>
      <c r="T61" s="414" t="str">
        <f t="shared" si="3"/>
        <v/>
      </c>
      <c r="U61" s="621" t="str">
        <f t="shared" si="4"/>
        <v/>
      </c>
      <c r="V61" s="626" t="str">
        <f t="shared" si="5"/>
        <v/>
      </c>
      <c r="W61" s="440" t="str">
        <f t="shared" si="6"/>
        <v/>
      </c>
    </row>
    <row r="62" spans="1:23" x14ac:dyDescent="0.2">
      <c r="A62" s="56"/>
      <c r="B62" s="211" t="s">
        <v>662</v>
      </c>
      <c r="C62" s="212"/>
      <c r="D62" s="209" t="s">
        <v>533</v>
      </c>
      <c r="E62" s="13">
        <v>42</v>
      </c>
      <c r="F62" s="14" t="s">
        <v>93</v>
      </c>
      <c r="G62" s="14" t="s">
        <v>94</v>
      </c>
      <c r="H62" s="419">
        <f>'Table 1'!H62</f>
        <v>486.88594032000003</v>
      </c>
      <c r="I62" s="417"/>
      <c r="J62" s="418">
        <f>'[1]Data CPIS- Banking'!$F43</f>
        <v>203</v>
      </c>
      <c r="K62" s="442">
        <f t="shared" si="1"/>
        <v>283.88594031999997</v>
      </c>
      <c r="L62" s="418">
        <f>'[1]Data CPIS- Insurance'!$F43</f>
        <v>58.981148319999996</v>
      </c>
      <c r="M62" s="417"/>
      <c r="N62" s="418">
        <f>'[1]Data CPIS-Securities'!$F43</f>
        <v>224.90479199999999</v>
      </c>
      <c r="O62" s="417"/>
      <c r="P62" s="419" t="str">
        <f t="shared" si="2"/>
        <v/>
      </c>
      <c r="Q62" s="417"/>
      <c r="R62" s="418"/>
      <c r="S62" s="421"/>
      <c r="T62" s="414" t="str">
        <f t="shared" si="3"/>
        <v/>
      </c>
      <c r="U62" s="621" t="str">
        <f t="shared" si="4"/>
        <v/>
      </c>
      <c r="V62" s="626" t="str">
        <f t="shared" si="5"/>
        <v/>
      </c>
      <c r="W62" s="440" t="str">
        <f t="shared" si="6"/>
        <v/>
      </c>
    </row>
    <row r="63" spans="1:23" x14ac:dyDescent="0.2">
      <c r="A63" s="56"/>
      <c r="B63" s="211" t="s">
        <v>715</v>
      </c>
      <c r="C63" s="212"/>
      <c r="D63" s="209" t="s">
        <v>533</v>
      </c>
      <c r="E63" s="16">
        <v>43</v>
      </c>
      <c r="F63" s="14" t="s">
        <v>196</v>
      </c>
      <c r="G63" s="14" t="s">
        <v>547</v>
      </c>
      <c r="H63" s="419">
        <f>'Table 1'!H63</f>
        <v>22140.904844050001</v>
      </c>
      <c r="I63" s="417"/>
      <c r="J63" s="418">
        <f>'[1]Data CPIS- Banking'!$F44</f>
        <v>0</v>
      </c>
      <c r="K63" s="442">
        <f t="shared" si="1"/>
        <v>22140.904844049997</v>
      </c>
      <c r="L63" s="418">
        <f>'[1]Data CPIS- Insurance'!$F44</f>
        <v>38.496469050000002</v>
      </c>
      <c r="M63" s="417"/>
      <c r="N63" s="418">
        <f>'[1]Data CPIS-Securities'!$F44</f>
        <v>22102.408374999999</v>
      </c>
      <c r="O63" s="417"/>
      <c r="P63" s="419" t="str">
        <f t="shared" si="2"/>
        <v/>
      </c>
      <c r="Q63" s="417"/>
      <c r="R63" s="418"/>
      <c r="S63" s="421"/>
      <c r="T63" s="414" t="str">
        <f t="shared" si="3"/>
        <v/>
      </c>
      <c r="U63" s="621" t="str">
        <f t="shared" si="4"/>
        <v/>
      </c>
      <c r="V63" s="626" t="str">
        <f t="shared" si="5"/>
        <v/>
      </c>
      <c r="W63" s="440" t="str">
        <f t="shared" si="6"/>
        <v/>
      </c>
    </row>
    <row r="64" spans="1:23" x14ac:dyDescent="0.2">
      <c r="A64" s="56"/>
      <c r="B64" s="211" t="s">
        <v>747</v>
      </c>
      <c r="C64" s="212"/>
      <c r="D64" s="209" t="s">
        <v>533</v>
      </c>
      <c r="E64" s="13">
        <v>44</v>
      </c>
      <c r="F64" s="14" t="s">
        <v>255</v>
      </c>
      <c r="G64" s="14" t="s">
        <v>901</v>
      </c>
      <c r="H64" s="419">
        <f>'Table 1'!H64</f>
        <v>52.344985999999999</v>
      </c>
      <c r="I64" s="417"/>
      <c r="J64" s="418">
        <f>'[1]Data CPIS- Banking'!$F45</f>
        <v>0</v>
      </c>
      <c r="K64" s="442">
        <f t="shared" si="1"/>
        <v>52.344985999999999</v>
      </c>
      <c r="L64" s="418">
        <f>'[1]Data CPIS- Insurance'!$F45</f>
        <v>1.6083239999999999</v>
      </c>
      <c r="M64" s="417"/>
      <c r="N64" s="418">
        <f>'[1]Data CPIS-Securities'!$F45</f>
        <v>50.736661999999995</v>
      </c>
      <c r="O64" s="417"/>
      <c r="P64" s="419" t="str">
        <f t="shared" si="2"/>
        <v/>
      </c>
      <c r="Q64" s="417"/>
      <c r="R64" s="418"/>
      <c r="S64" s="421"/>
      <c r="T64" s="414" t="str">
        <f t="shared" si="3"/>
        <v/>
      </c>
      <c r="U64" s="621" t="str">
        <f t="shared" si="4"/>
        <v/>
      </c>
      <c r="V64" s="626" t="str">
        <f t="shared" si="5"/>
        <v/>
      </c>
      <c r="W64" s="440" t="str">
        <f t="shared" si="6"/>
        <v/>
      </c>
    </row>
    <row r="65" spans="1:23" x14ac:dyDescent="0.2">
      <c r="A65" s="56"/>
      <c r="B65" s="211" t="s">
        <v>663</v>
      </c>
      <c r="C65" s="212"/>
      <c r="D65" s="209" t="s">
        <v>533</v>
      </c>
      <c r="E65" s="16">
        <v>45</v>
      </c>
      <c r="F65" s="14" t="s">
        <v>95</v>
      </c>
      <c r="G65" s="14" t="s">
        <v>546</v>
      </c>
      <c r="H65" s="419">
        <f>'Table 1'!H65</f>
        <v>145633.20257225999</v>
      </c>
      <c r="I65" s="417"/>
      <c r="J65" s="418">
        <f>'[1]Data CPIS- Banking'!$F46</f>
        <v>170</v>
      </c>
      <c r="K65" s="442">
        <f t="shared" si="1"/>
        <v>145463.20257225999</v>
      </c>
      <c r="L65" s="418">
        <f>'[1]Data CPIS- Insurance'!$F46</f>
        <v>47.628607259999995</v>
      </c>
      <c r="M65" s="417"/>
      <c r="N65" s="418">
        <f>'[1]Data CPIS-Securities'!$F46</f>
        <v>145415.57396499999</v>
      </c>
      <c r="O65" s="417"/>
      <c r="P65" s="419" t="str">
        <f t="shared" si="2"/>
        <v/>
      </c>
      <c r="Q65" s="417"/>
      <c r="R65" s="418"/>
      <c r="S65" s="421"/>
      <c r="T65" s="414" t="str">
        <f t="shared" si="3"/>
        <v/>
      </c>
      <c r="U65" s="621" t="str">
        <f t="shared" si="4"/>
        <v/>
      </c>
      <c r="V65" s="626" t="str">
        <f t="shared" si="5"/>
        <v/>
      </c>
      <c r="W65" s="440" t="str">
        <f t="shared" si="6"/>
        <v/>
      </c>
    </row>
    <row r="66" spans="1:23" x14ac:dyDescent="0.2">
      <c r="A66" s="56"/>
      <c r="B66" s="211" t="s">
        <v>664</v>
      </c>
      <c r="C66" s="212"/>
      <c r="D66" s="209" t="s">
        <v>533</v>
      </c>
      <c r="E66" s="13">
        <v>46</v>
      </c>
      <c r="F66" s="14" t="s">
        <v>96</v>
      </c>
      <c r="G66" s="14" t="s">
        <v>97</v>
      </c>
      <c r="H66" s="419">
        <f>'Table 1'!H66</f>
        <v>25.679247</v>
      </c>
      <c r="I66" s="417"/>
      <c r="J66" s="418">
        <f>'[1]Data CPIS- Banking'!$F47</f>
        <v>0</v>
      </c>
      <c r="K66" s="442">
        <f t="shared" si="1"/>
        <v>25.679247</v>
      </c>
      <c r="L66" s="418">
        <f>'[1]Data CPIS- Insurance'!$F47</f>
        <v>0</v>
      </c>
      <c r="M66" s="417"/>
      <c r="N66" s="418">
        <f>'[1]Data CPIS-Securities'!$F47</f>
        <v>25.679247</v>
      </c>
      <c r="O66" s="417"/>
      <c r="P66" s="419" t="str">
        <f t="shared" si="2"/>
        <v/>
      </c>
      <c r="Q66" s="417"/>
      <c r="R66" s="418"/>
      <c r="S66" s="421"/>
      <c r="T66" s="414" t="str">
        <f t="shared" si="3"/>
        <v/>
      </c>
      <c r="U66" s="621" t="str">
        <f t="shared" si="4"/>
        <v/>
      </c>
      <c r="V66" s="626" t="str">
        <f t="shared" si="5"/>
        <v/>
      </c>
      <c r="W66" s="440" t="str">
        <f t="shared" si="6"/>
        <v/>
      </c>
    </row>
    <row r="67" spans="1:23" x14ac:dyDescent="0.2">
      <c r="A67" s="56"/>
      <c r="B67" s="211" t="s">
        <v>665</v>
      </c>
      <c r="C67" s="212"/>
      <c r="D67" s="209" t="s">
        <v>533</v>
      </c>
      <c r="E67" s="16">
        <v>47</v>
      </c>
      <c r="F67" s="14" t="s">
        <v>98</v>
      </c>
      <c r="G67" s="14" t="s">
        <v>99</v>
      </c>
      <c r="H67" s="419">
        <f>'Table 1'!H67</f>
        <v>0</v>
      </c>
      <c r="I67" s="417"/>
      <c r="J67" s="418">
        <f>'[1]Data CPIS- Banking'!$F48</f>
        <v>0</v>
      </c>
      <c r="K67" s="442">
        <f t="shared" si="1"/>
        <v>0</v>
      </c>
      <c r="L67" s="418">
        <f>'[1]Data CPIS- Insurance'!$F48</f>
        <v>0</v>
      </c>
      <c r="M67" s="417"/>
      <c r="N67" s="418">
        <f>'[1]Data CPIS-Securities'!$F48</f>
        <v>0</v>
      </c>
      <c r="O67" s="417"/>
      <c r="P67" s="419" t="str">
        <f t="shared" si="2"/>
        <v/>
      </c>
      <c r="Q67" s="417"/>
      <c r="R67" s="418"/>
      <c r="S67" s="421"/>
      <c r="T67" s="414" t="str">
        <f t="shared" si="3"/>
        <v/>
      </c>
      <c r="U67" s="621" t="str">
        <f t="shared" si="4"/>
        <v/>
      </c>
      <c r="V67" s="626" t="str">
        <f t="shared" si="5"/>
        <v/>
      </c>
      <c r="W67" s="440" t="str">
        <f t="shared" si="6"/>
        <v/>
      </c>
    </row>
    <row r="68" spans="1:23" x14ac:dyDescent="0.2">
      <c r="A68" s="56"/>
      <c r="B68" s="211" t="s">
        <v>666</v>
      </c>
      <c r="C68" s="212"/>
      <c r="D68" s="209" t="s">
        <v>533</v>
      </c>
      <c r="E68" s="13">
        <v>48</v>
      </c>
      <c r="F68" s="14" t="s">
        <v>100</v>
      </c>
      <c r="G68" s="14" t="s">
        <v>101</v>
      </c>
      <c r="H68" s="419">
        <f>'Table 1'!H68</f>
        <v>14936.652349609998</v>
      </c>
      <c r="I68" s="417"/>
      <c r="J68" s="418">
        <f>'[1]Data CPIS- Banking'!$F49</f>
        <v>67</v>
      </c>
      <c r="K68" s="442">
        <f t="shared" si="1"/>
        <v>14869.652349609998</v>
      </c>
      <c r="L68" s="418">
        <f>'[1]Data CPIS- Insurance'!$F49</f>
        <v>20.96201061</v>
      </c>
      <c r="M68" s="417"/>
      <c r="N68" s="418">
        <f>'[1]Data CPIS-Securities'!$F49</f>
        <v>14848.690338999999</v>
      </c>
      <c r="O68" s="417"/>
      <c r="P68" s="419" t="str">
        <f t="shared" si="2"/>
        <v/>
      </c>
      <c r="Q68" s="417"/>
      <c r="R68" s="418"/>
      <c r="S68" s="421"/>
      <c r="T68" s="414" t="str">
        <f t="shared" si="3"/>
        <v/>
      </c>
      <c r="U68" s="621" t="str">
        <f t="shared" si="4"/>
        <v/>
      </c>
      <c r="V68" s="626" t="str">
        <f t="shared" si="5"/>
        <v/>
      </c>
      <c r="W68" s="440" t="str">
        <f t="shared" si="6"/>
        <v/>
      </c>
    </row>
    <row r="69" spans="1:23" x14ac:dyDescent="0.2">
      <c r="A69" s="56"/>
      <c r="B69" s="211" t="s">
        <v>667</v>
      </c>
      <c r="C69" s="212"/>
      <c r="D69" s="209" t="s">
        <v>533</v>
      </c>
      <c r="E69" s="16">
        <v>49</v>
      </c>
      <c r="F69" s="14" t="s">
        <v>102</v>
      </c>
      <c r="G69" s="14" t="s">
        <v>103</v>
      </c>
      <c r="H69" s="419">
        <f>'Table 1'!H69</f>
        <v>0</v>
      </c>
      <c r="I69" s="417"/>
      <c r="J69" s="418">
        <f>'[1]Data CPIS- Banking'!$F50</f>
        <v>0</v>
      </c>
      <c r="K69" s="442">
        <f t="shared" si="1"/>
        <v>0</v>
      </c>
      <c r="L69" s="418">
        <f>'[1]Data CPIS- Insurance'!$F50</f>
        <v>0</v>
      </c>
      <c r="M69" s="417"/>
      <c r="N69" s="418">
        <f>'[1]Data CPIS-Securities'!$F50</f>
        <v>0</v>
      </c>
      <c r="O69" s="417"/>
      <c r="P69" s="419" t="str">
        <f t="shared" si="2"/>
        <v/>
      </c>
      <c r="Q69" s="417"/>
      <c r="R69" s="418"/>
      <c r="S69" s="421"/>
      <c r="T69" s="414" t="str">
        <f t="shared" si="3"/>
        <v/>
      </c>
      <c r="U69" s="621" t="str">
        <f t="shared" si="4"/>
        <v/>
      </c>
      <c r="V69" s="626" t="str">
        <f t="shared" si="5"/>
        <v/>
      </c>
      <c r="W69" s="440" t="str">
        <f t="shared" si="6"/>
        <v/>
      </c>
    </row>
    <row r="70" spans="1:23" x14ac:dyDescent="0.2">
      <c r="A70" s="56"/>
      <c r="B70" s="211" t="s">
        <v>668</v>
      </c>
      <c r="C70" s="212"/>
      <c r="D70" s="209" t="s">
        <v>533</v>
      </c>
      <c r="E70" s="13">
        <v>50</v>
      </c>
      <c r="F70" s="14" t="s">
        <v>104</v>
      </c>
      <c r="G70" s="14" t="s">
        <v>105</v>
      </c>
      <c r="H70" s="419">
        <f>'Table 1'!H70</f>
        <v>20.089929000000001</v>
      </c>
      <c r="I70" s="417"/>
      <c r="J70" s="418">
        <f>'[1]Data CPIS- Banking'!$F51</f>
        <v>0</v>
      </c>
      <c r="K70" s="442">
        <f t="shared" si="1"/>
        <v>20.089929000000001</v>
      </c>
      <c r="L70" s="418">
        <f>'[1]Data CPIS- Insurance'!$F51</f>
        <v>0</v>
      </c>
      <c r="M70" s="417"/>
      <c r="N70" s="418">
        <f>'[1]Data CPIS-Securities'!$F51</f>
        <v>20.089929000000001</v>
      </c>
      <c r="O70" s="417"/>
      <c r="P70" s="419" t="str">
        <f t="shared" si="2"/>
        <v/>
      </c>
      <c r="Q70" s="417"/>
      <c r="R70" s="418"/>
      <c r="S70" s="421"/>
      <c r="T70" s="414" t="str">
        <f t="shared" si="3"/>
        <v/>
      </c>
      <c r="U70" s="621" t="str">
        <f t="shared" si="4"/>
        <v/>
      </c>
      <c r="V70" s="626" t="str">
        <f t="shared" si="5"/>
        <v/>
      </c>
      <c r="W70" s="440" t="str">
        <f t="shared" si="6"/>
        <v/>
      </c>
    </row>
    <row r="71" spans="1:23" x14ac:dyDescent="0.2">
      <c r="A71" s="56"/>
      <c r="B71" s="211" t="s">
        <v>669</v>
      </c>
      <c r="C71" s="212"/>
      <c r="D71" s="209" t="s">
        <v>533</v>
      </c>
      <c r="E71" s="16">
        <v>51</v>
      </c>
      <c r="F71" s="14" t="s">
        <v>106</v>
      </c>
      <c r="G71" s="14" t="s">
        <v>107</v>
      </c>
      <c r="H71" s="419">
        <f>'Table 1'!H71</f>
        <v>0</v>
      </c>
      <c r="I71" s="417"/>
      <c r="J71" s="418">
        <f>'[1]Data CPIS- Banking'!$F52</f>
        <v>0</v>
      </c>
      <c r="K71" s="442">
        <f t="shared" si="1"/>
        <v>0</v>
      </c>
      <c r="L71" s="418">
        <f>'[1]Data CPIS- Insurance'!$F52</f>
        <v>0</v>
      </c>
      <c r="M71" s="417"/>
      <c r="N71" s="418">
        <f>'[1]Data CPIS-Securities'!$F52</f>
        <v>0</v>
      </c>
      <c r="O71" s="417"/>
      <c r="P71" s="419" t="str">
        <f t="shared" si="2"/>
        <v/>
      </c>
      <c r="Q71" s="417"/>
      <c r="R71" s="418"/>
      <c r="S71" s="421"/>
      <c r="T71" s="414" t="str">
        <f t="shared" si="3"/>
        <v/>
      </c>
      <c r="U71" s="621" t="str">
        <f t="shared" si="4"/>
        <v/>
      </c>
      <c r="V71" s="626" t="str">
        <f t="shared" si="5"/>
        <v/>
      </c>
      <c r="W71" s="440" t="str">
        <f t="shared" si="6"/>
        <v/>
      </c>
    </row>
    <row r="72" spans="1:23" x14ac:dyDescent="0.2">
      <c r="A72" s="56"/>
      <c r="B72" s="211" t="s">
        <v>670</v>
      </c>
      <c r="C72" s="212"/>
      <c r="D72" s="209" t="s">
        <v>533</v>
      </c>
      <c r="E72" s="13">
        <v>52</v>
      </c>
      <c r="F72" s="14" t="s">
        <v>108</v>
      </c>
      <c r="G72" s="14" t="s">
        <v>109</v>
      </c>
      <c r="H72" s="419">
        <f>'Table 1'!H72</f>
        <v>5.7067E-2</v>
      </c>
      <c r="I72" s="417"/>
      <c r="J72" s="418">
        <f>'[1]Data CPIS- Banking'!$F53</f>
        <v>0</v>
      </c>
      <c r="K72" s="442">
        <f t="shared" si="1"/>
        <v>5.7067E-2</v>
      </c>
      <c r="L72" s="418">
        <f>'[1]Data CPIS- Insurance'!$F53</f>
        <v>4.4989000000000001E-2</v>
      </c>
      <c r="M72" s="417"/>
      <c r="N72" s="418">
        <f>'[1]Data CPIS-Securities'!$F53</f>
        <v>1.2078E-2</v>
      </c>
      <c r="O72" s="417"/>
      <c r="P72" s="419" t="str">
        <f t="shared" si="2"/>
        <v/>
      </c>
      <c r="Q72" s="417"/>
      <c r="R72" s="418"/>
      <c r="S72" s="421"/>
      <c r="T72" s="414" t="str">
        <f t="shared" si="3"/>
        <v/>
      </c>
      <c r="U72" s="621" t="str">
        <f t="shared" si="4"/>
        <v/>
      </c>
      <c r="V72" s="626" t="str">
        <f t="shared" si="5"/>
        <v/>
      </c>
      <c r="W72" s="440" t="str">
        <f t="shared" si="6"/>
        <v/>
      </c>
    </row>
    <row r="73" spans="1:23" x14ac:dyDescent="0.2">
      <c r="A73" s="56"/>
      <c r="B73" s="211" t="s">
        <v>671</v>
      </c>
      <c r="C73" s="212"/>
      <c r="D73" s="209" t="s">
        <v>533</v>
      </c>
      <c r="E73" s="16">
        <v>53</v>
      </c>
      <c r="F73" s="14" t="s">
        <v>110</v>
      </c>
      <c r="G73" s="14" t="s">
        <v>111</v>
      </c>
      <c r="H73" s="419">
        <f>'Table 1'!H73</f>
        <v>8.2713196799999995</v>
      </c>
      <c r="I73" s="417"/>
      <c r="J73" s="418">
        <f>'[1]Data CPIS- Banking'!$F54</f>
        <v>0</v>
      </c>
      <c r="K73" s="442">
        <f t="shared" si="1"/>
        <v>8.2713196799999995</v>
      </c>
      <c r="L73" s="418">
        <f>'[1]Data CPIS- Insurance'!$F54</f>
        <v>7.0033376799999996</v>
      </c>
      <c r="M73" s="417"/>
      <c r="N73" s="418">
        <f>'[1]Data CPIS-Securities'!$F54</f>
        <v>1.2679819999999999</v>
      </c>
      <c r="O73" s="417"/>
      <c r="P73" s="419" t="str">
        <f t="shared" si="2"/>
        <v/>
      </c>
      <c r="Q73" s="417"/>
      <c r="R73" s="418"/>
      <c r="S73" s="421"/>
      <c r="T73" s="414" t="str">
        <f t="shared" si="3"/>
        <v/>
      </c>
      <c r="U73" s="621" t="str">
        <f t="shared" si="4"/>
        <v/>
      </c>
      <c r="V73" s="626" t="str">
        <f t="shared" si="5"/>
        <v/>
      </c>
      <c r="W73" s="440" t="str">
        <f t="shared" si="6"/>
        <v/>
      </c>
    </row>
    <row r="74" spans="1:23" x14ac:dyDescent="0.2">
      <c r="A74" s="56"/>
      <c r="B74" s="211" t="s">
        <v>672</v>
      </c>
      <c r="C74" s="212"/>
      <c r="D74" s="209" t="s">
        <v>533</v>
      </c>
      <c r="E74" s="13">
        <v>54</v>
      </c>
      <c r="F74" s="14" t="s">
        <v>112</v>
      </c>
      <c r="G74" s="14" t="s">
        <v>113</v>
      </c>
      <c r="H74" s="419">
        <f>'Table 1'!H74</f>
        <v>171.32579607</v>
      </c>
      <c r="I74" s="417"/>
      <c r="J74" s="418">
        <f>'[1]Data CPIS- Banking'!$F55</f>
        <v>0</v>
      </c>
      <c r="K74" s="442">
        <f t="shared" si="1"/>
        <v>171.32579607</v>
      </c>
      <c r="L74" s="418">
        <f>'[1]Data CPIS- Insurance'!$F55</f>
        <v>0.17137107000000001</v>
      </c>
      <c r="M74" s="417"/>
      <c r="N74" s="418">
        <f>'[1]Data CPIS-Securities'!$F55</f>
        <v>171.154425</v>
      </c>
      <c r="O74" s="417"/>
      <c r="P74" s="419" t="str">
        <f t="shared" si="2"/>
        <v/>
      </c>
      <c r="Q74" s="417"/>
      <c r="R74" s="418"/>
      <c r="S74" s="421"/>
      <c r="T74" s="414" t="str">
        <f t="shared" si="3"/>
        <v/>
      </c>
      <c r="U74" s="621" t="str">
        <f t="shared" si="4"/>
        <v/>
      </c>
      <c r="V74" s="626" t="str">
        <f t="shared" si="5"/>
        <v/>
      </c>
      <c r="W74" s="440" t="str">
        <f t="shared" si="6"/>
        <v/>
      </c>
    </row>
    <row r="75" spans="1:23" x14ac:dyDescent="0.2">
      <c r="A75" s="56"/>
      <c r="B75" s="211" t="s">
        <v>673</v>
      </c>
      <c r="C75" s="212"/>
      <c r="D75" s="209" t="s">
        <v>533</v>
      </c>
      <c r="E75" s="16">
        <v>55</v>
      </c>
      <c r="F75" s="14" t="s">
        <v>114</v>
      </c>
      <c r="G75" s="14" t="s">
        <v>115</v>
      </c>
      <c r="H75" s="419">
        <f>'Table 1'!H75</f>
        <v>31.220040999999998</v>
      </c>
      <c r="I75" s="417"/>
      <c r="J75" s="418">
        <f>'[1]Data CPIS- Banking'!$F56</f>
        <v>0</v>
      </c>
      <c r="K75" s="442">
        <f t="shared" si="1"/>
        <v>31.220040999999998</v>
      </c>
      <c r="L75" s="418">
        <f>'[1]Data CPIS- Insurance'!$F56</f>
        <v>0</v>
      </c>
      <c r="M75" s="417"/>
      <c r="N75" s="418">
        <f>'[1]Data CPIS-Securities'!$F56</f>
        <v>31.220040999999998</v>
      </c>
      <c r="O75" s="417"/>
      <c r="P75" s="419" t="str">
        <f t="shared" si="2"/>
        <v/>
      </c>
      <c r="Q75" s="417"/>
      <c r="R75" s="418"/>
      <c r="S75" s="421"/>
      <c r="T75" s="414" t="str">
        <f t="shared" si="3"/>
        <v/>
      </c>
      <c r="U75" s="621" t="str">
        <f t="shared" si="4"/>
        <v/>
      </c>
      <c r="V75" s="626" t="str">
        <f t="shared" si="5"/>
        <v/>
      </c>
      <c r="W75" s="440" t="str">
        <f t="shared" si="6"/>
        <v/>
      </c>
    </row>
    <row r="76" spans="1:23" x14ac:dyDescent="0.2">
      <c r="A76" s="56"/>
      <c r="B76" s="211" t="s">
        <v>674</v>
      </c>
      <c r="C76" s="212"/>
      <c r="D76" s="209" t="s">
        <v>533</v>
      </c>
      <c r="E76" s="13">
        <v>56</v>
      </c>
      <c r="F76" s="14" t="s">
        <v>116</v>
      </c>
      <c r="G76" s="14" t="s">
        <v>117</v>
      </c>
      <c r="H76" s="419">
        <f>'Table 1'!H76</f>
        <v>0</v>
      </c>
      <c r="I76" s="417"/>
      <c r="J76" s="418">
        <f>'[1]Data CPIS- Banking'!$F57</f>
        <v>0</v>
      </c>
      <c r="K76" s="442">
        <f t="shared" si="1"/>
        <v>0</v>
      </c>
      <c r="L76" s="418">
        <f>'[1]Data CPIS- Insurance'!$F57</f>
        <v>0</v>
      </c>
      <c r="M76" s="417"/>
      <c r="N76" s="418">
        <f>'[1]Data CPIS-Securities'!$F57</f>
        <v>0</v>
      </c>
      <c r="O76" s="417"/>
      <c r="P76" s="419" t="str">
        <f t="shared" si="2"/>
        <v/>
      </c>
      <c r="Q76" s="417"/>
      <c r="R76" s="418"/>
      <c r="S76" s="421"/>
      <c r="T76" s="414" t="str">
        <f t="shared" si="3"/>
        <v/>
      </c>
      <c r="U76" s="621" t="str">
        <f t="shared" si="4"/>
        <v/>
      </c>
      <c r="V76" s="626" t="str">
        <f t="shared" si="5"/>
        <v/>
      </c>
      <c r="W76" s="440" t="str">
        <f t="shared" si="6"/>
        <v/>
      </c>
    </row>
    <row r="77" spans="1:23" x14ac:dyDescent="0.2">
      <c r="A77" s="56"/>
      <c r="B77" s="211" t="s">
        <v>675</v>
      </c>
      <c r="C77" s="212"/>
      <c r="D77" s="209" t="s">
        <v>533</v>
      </c>
      <c r="E77" s="16">
        <v>57</v>
      </c>
      <c r="F77" s="33" t="s">
        <v>508</v>
      </c>
      <c r="G77" s="33" t="s">
        <v>509</v>
      </c>
      <c r="H77" s="419">
        <f>'Table 1'!H77</f>
        <v>2.7590955000000004</v>
      </c>
      <c r="I77" s="417"/>
      <c r="J77" s="418">
        <f>'[1]Data CPIS- Banking'!$F58</f>
        <v>0</v>
      </c>
      <c r="K77" s="442">
        <f t="shared" si="1"/>
        <v>2.7590954999999999</v>
      </c>
      <c r="L77" s="418">
        <f>'[1]Data CPIS- Insurance'!$F58</f>
        <v>0.1098095</v>
      </c>
      <c r="M77" s="417"/>
      <c r="N77" s="418">
        <f>'[1]Data CPIS-Securities'!$F58</f>
        <v>2.649286</v>
      </c>
      <c r="O77" s="417"/>
      <c r="P77" s="419" t="str">
        <f t="shared" si="2"/>
        <v/>
      </c>
      <c r="Q77" s="417"/>
      <c r="R77" s="418"/>
      <c r="S77" s="421"/>
      <c r="T77" s="414" t="str">
        <f t="shared" si="3"/>
        <v/>
      </c>
      <c r="U77" s="621" t="str">
        <f t="shared" si="4"/>
        <v/>
      </c>
      <c r="V77" s="626" t="str">
        <f t="shared" si="5"/>
        <v/>
      </c>
      <c r="W77" s="440" t="str">
        <f t="shared" si="6"/>
        <v/>
      </c>
    </row>
    <row r="78" spans="1:23" x14ac:dyDescent="0.2">
      <c r="A78" s="56"/>
      <c r="B78" s="211" t="s">
        <v>676</v>
      </c>
      <c r="C78" s="212"/>
      <c r="D78" s="209" t="s">
        <v>533</v>
      </c>
      <c r="E78" s="13">
        <v>58</v>
      </c>
      <c r="F78" s="14" t="s">
        <v>118</v>
      </c>
      <c r="G78" s="14" t="s">
        <v>119</v>
      </c>
      <c r="H78" s="419">
        <f>'Table 1'!H78</f>
        <v>357.69499099999996</v>
      </c>
      <c r="I78" s="417"/>
      <c r="J78" s="418">
        <f>'[1]Data CPIS- Banking'!$F59</f>
        <v>0</v>
      </c>
      <c r="K78" s="442">
        <f t="shared" si="1"/>
        <v>357.69499099999996</v>
      </c>
      <c r="L78" s="418">
        <f>'[1]Data CPIS- Insurance'!$F59</f>
        <v>0</v>
      </c>
      <c r="M78" s="417"/>
      <c r="N78" s="418">
        <f>'[1]Data CPIS-Securities'!$F59</f>
        <v>357.69499099999996</v>
      </c>
      <c r="O78" s="417"/>
      <c r="P78" s="419" t="str">
        <f t="shared" si="2"/>
        <v/>
      </c>
      <c r="Q78" s="417"/>
      <c r="R78" s="418"/>
      <c r="S78" s="421"/>
      <c r="T78" s="414" t="str">
        <f t="shared" si="3"/>
        <v/>
      </c>
      <c r="U78" s="621" t="str">
        <f t="shared" si="4"/>
        <v/>
      </c>
      <c r="V78" s="626" t="str">
        <f t="shared" si="5"/>
        <v/>
      </c>
      <c r="W78" s="440" t="str">
        <f t="shared" si="6"/>
        <v/>
      </c>
    </row>
    <row r="79" spans="1:23" x14ac:dyDescent="0.2">
      <c r="A79" s="56"/>
      <c r="B79" s="211" t="s">
        <v>677</v>
      </c>
      <c r="C79" s="212"/>
      <c r="D79" s="209" t="s">
        <v>533</v>
      </c>
      <c r="E79" s="16">
        <v>59</v>
      </c>
      <c r="F79" s="14" t="s">
        <v>120</v>
      </c>
      <c r="G79" s="14" t="s">
        <v>121</v>
      </c>
      <c r="H79" s="419">
        <f>'Table 1'!H79</f>
        <v>167.30978900000002</v>
      </c>
      <c r="I79" s="417"/>
      <c r="J79" s="418">
        <f>'[1]Data CPIS- Banking'!$F60</f>
        <v>0</v>
      </c>
      <c r="K79" s="442">
        <f t="shared" si="1"/>
        <v>167.30978900000002</v>
      </c>
      <c r="L79" s="418">
        <f>'[1]Data CPIS- Insurance'!$F60</f>
        <v>0</v>
      </c>
      <c r="M79" s="417"/>
      <c r="N79" s="418">
        <f>'[1]Data CPIS-Securities'!$F60</f>
        <v>167.30978900000002</v>
      </c>
      <c r="O79" s="417"/>
      <c r="P79" s="419" t="str">
        <f t="shared" si="2"/>
        <v/>
      </c>
      <c r="Q79" s="417"/>
      <c r="R79" s="418"/>
      <c r="S79" s="421"/>
      <c r="T79" s="414" t="str">
        <f t="shared" si="3"/>
        <v/>
      </c>
      <c r="U79" s="621" t="str">
        <f t="shared" si="4"/>
        <v/>
      </c>
      <c r="V79" s="626" t="str">
        <f t="shared" si="5"/>
        <v/>
      </c>
      <c r="W79" s="440" t="str">
        <f t="shared" si="6"/>
        <v/>
      </c>
    </row>
    <row r="80" spans="1:23" x14ac:dyDescent="0.2">
      <c r="A80" s="56"/>
      <c r="B80" s="211" t="s">
        <v>678</v>
      </c>
      <c r="C80" s="212"/>
      <c r="D80" s="209" t="s">
        <v>533</v>
      </c>
      <c r="E80" s="13">
        <v>60</v>
      </c>
      <c r="F80" s="14" t="s">
        <v>122</v>
      </c>
      <c r="G80" s="14" t="s">
        <v>123</v>
      </c>
      <c r="H80" s="419">
        <f>'Table 1'!H80</f>
        <v>6384.7731413900001</v>
      </c>
      <c r="I80" s="417"/>
      <c r="J80" s="418">
        <f>'[1]Data CPIS- Banking'!$F61</f>
        <v>244</v>
      </c>
      <c r="K80" s="442">
        <f t="shared" si="1"/>
        <v>6140.7731413900001</v>
      </c>
      <c r="L80" s="418">
        <f>'[1]Data CPIS- Insurance'!$F61</f>
        <v>47.276391390000001</v>
      </c>
      <c r="M80" s="417"/>
      <c r="N80" s="418">
        <f>'[1]Data CPIS-Securities'!$F61</f>
        <v>6093.4967500000002</v>
      </c>
      <c r="O80" s="417"/>
      <c r="P80" s="419" t="str">
        <f t="shared" si="2"/>
        <v/>
      </c>
      <c r="Q80" s="417"/>
      <c r="R80" s="418"/>
      <c r="S80" s="421"/>
      <c r="T80" s="414" t="str">
        <f t="shared" si="3"/>
        <v/>
      </c>
      <c r="U80" s="621" t="str">
        <f t="shared" si="4"/>
        <v/>
      </c>
      <c r="V80" s="626" t="str">
        <f t="shared" si="5"/>
        <v/>
      </c>
      <c r="W80" s="440" t="str">
        <f t="shared" si="6"/>
        <v/>
      </c>
    </row>
    <row r="81" spans="1:23" x14ac:dyDescent="0.2">
      <c r="A81" s="56"/>
      <c r="B81" s="211" t="s">
        <v>679</v>
      </c>
      <c r="C81" s="212"/>
      <c r="D81" s="209" t="s">
        <v>533</v>
      </c>
      <c r="E81" s="16">
        <v>61</v>
      </c>
      <c r="F81" s="14" t="s">
        <v>124</v>
      </c>
      <c r="G81" s="14" t="s">
        <v>125</v>
      </c>
      <c r="H81" s="419">
        <f>'Table 1'!H81</f>
        <v>0</v>
      </c>
      <c r="I81" s="417"/>
      <c r="J81" s="418">
        <f>'[1]Data CPIS- Banking'!$F62</f>
        <v>0</v>
      </c>
      <c r="K81" s="442">
        <f t="shared" si="1"/>
        <v>0</v>
      </c>
      <c r="L81" s="418">
        <f>'[1]Data CPIS- Insurance'!$F62</f>
        <v>0</v>
      </c>
      <c r="M81" s="417"/>
      <c r="N81" s="418">
        <f>'[1]Data CPIS-Securities'!$F62</f>
        <v>0</v>
      </c>
      <c r="O81" s="417"/>
      <c r="P81" s="419" t="str">
        <f t="shared" si="2"/>
        <v/>
      </c>
      <c r="Q81" s="417"/>
      <c r="R81" s="418"/>
      <c r="S81" s="421"/>
      <c r="T81" s="414" t="str">
        <f t="shared" si="3"/>
        <v/>
      </c>
      <c r="U81" s="621" t="str">
        <f t="shared" si="4"/>
        <v/>
      </c>
      <c r="V81" s="626" t="str">
        <f t="shared" si="5"/>
        <v/>
      </c>
      <c r="W81" s="440" t="str">
        <f t="shared" si="6"/>
        <v/>
      </c>
    </row>
    <row r="82" spans="1:23" x14ac:dyDescent="0.2">
      <c r="A82" s="56"/>
      <c r="B82" s="211" t="s">
        <v>680</v>
      </c>
      <c r="C82" s="212"/>
      <c r="D82" s="209" t="s">
        <v>533</v>
      </c>
      <c r="E82" s="13">
        <v>62</v>
      </c>
      <c r="F82" s="14" t="s">
        <v>126</v>
      </c>
      <c r="G82" s="14" t="s">
        <v>127</v>
      </c>
      <c r="H82" s="419">
        <f>'Table 1'!H82</f>
        <v>14.616235</v>
      </c>
      <c r="I82" s="417"/>
      <c r="J82" s="418">
        <f>'[1]Data CPIS- Banking'!$F63</f>
        <v>0</v>
      </c>
      <c r="K82" s="442">
        <f t="shared" si="1"/>
        <v>14.616235</v>
      </c>
      <c r="L82" s="418">
        <f>'[1]Data CPIS- Insurance'!$F63</f>
        <v>0</v>
      </c>
      <c r="M82" s="417"/>
      <c r="N82" s="418">
        <f>'[1]Data CPIS-Securities'!$F63</f>
        <v>14.616235</v>
      </c>
      <c r="O82" s="417"/>
      <c r="P82" s="419" t="str">
        <f t="shared" si="2"/>
        <v/>
      </c>
      <c r="Q82" s="417"/>
      <c r="R82" s="418"/>
      <c r="S82" s="421"/>
      <c r="T82" s="414" t="str">
        <f t="shared" si="3"/>
        <v/>
      </c>
      <c r="U82" s="621" t="str">
        <f t="shared" si="4"/>
        <v/>
      </c>
      <c r="V82" s="626" t="str">
        <f t="shared" si="5"/>
        <v/>
      </c>
      <c r="W82" s="440" t="str">
        <f t="shared" si="6"/>
        <v/>
      </c>
    </row>
    <row r="83" spans="1:23" x14ac:dyDescent="0.2">
      <c r="A83" s="56"/>
      <c r="B83" s="211" t="s">
        <v>681</v>
      </c>
      <c r="C83" s="212"/>
      <c r="D83" s="209" t="s">
        <v>533</v>
      </c>
      <c r="E83" s="16">
        <v>63</v>
      </c>
      <c r="F83" s="14" t="s">
        <v>128</v>
      </c>
      <c r="G83" s="14" t="s">
        <v>129</v>
      </c>
      <c r="H83" s="419">
        <f>'Table 1'!H83</f>
        <v>105.55885499999999</v>
      </c>
      <c r="I83" s="417"/>
      <c r="J83" s="418">
        <f>'[1]Data CPIS- Banking'!$F64</f>
        <v>1</v>
      </c>
      <c r="K83" s="442">
        <f t="shared" si="1"/>
        <v>104.55885499999999</v>
      </c>
      <c r="L83" s="418">
        <f>'[1]Data CPIS- Insurance'!$F64</f>
        <v>0</v>
      </c>
      <c r="M83" s="417"/>
      <c r="N83" s="418">
        <f>'[1]Data CPIS-Securities'!$F64</f>
        <v>104.55885499999999</v>
      </c>
      <c r="O83" s="417"/>
      <c r="P83" s="419" t="str">
        <f t="shared" si="2"/>
        <v/>
      </c>
      <c r="Q83" s="417"/>
      <c r="R83" s="418"/>
      <c r="S83" s="421"/>
      <c r="T83" s="414" t="str">
        <f t="shared" si="3"/>
        <v/>
      </c>
      <c r="U83" s="621" t="str">
        <f t="shared" si="4"/>
        <v/>
      </c>
      <c r="V83" s="626" t="str">
        <f t="shared" si="5"/>
        <v/>
      </c>
      <c r="W83" s="440" t="str">
        <f t="shared" si="6"/>
        <v/>
      </c>
    </row>
    <row r="84" spans="1:23" x14ac:dyDescent="0.2">
      <c r="A84" s="56"/>
      <c r="B84" s="211" t="s">
        <v>682</v>
      </c>
      <c r="C84" s="212"/>
      <c r="D84" s="209" t="s">
        <v>533</v>
      </c>
      <c r="E84" s="13">
        <v>64</v>
      </c>
      <c r="F84" s="14" t="s">
        <v>130</v>
      </c>
      <c r="G84" s="14" t="s">
        <v>131</v>
      </c>
      <c r="H84" s="419">
        <f>'Table 1'!H84</f>
        <v>65.605384000000001</v>
      </c>
      <c r="I84" s="417"/>
      <c r="J84" s="418">
        <f>'[1]Data CPIS- Banking'!$F65</f>
        <v>0</v>
      </c>
      <c r="K84" s="442">
        <f t="shared" si="1"/>
        <v>65.605384000000001</v>
      </c>
      <c r="L84" s="418">
        <f>'[1]Data CPIS- Insurance'!$F65</f>
        <v>0</v>
      </c>
      <c r="M84" s="417"/>
      <c r="N84" s="418">
        <f>'[1]Data CPIS-Securities'!$F65</f>
        <v>65.605384000000001</v>
      </c>
      <c r="O84" s="417"/>
      <c r="P84" s="419" t="str">
        <f t="shared" si="2"/>
        <v/>
      </c>
      <c r="Q84" s="417"/>
      <c r="R84" s="418"/>
      <c r="S84" s="421"/>
      <c r="T84" s="414" t="str">
        <f t="shared" si="3"/>
        <v/>
      </c>
      <c r="U84" s="621" t="str">
        <f t="shared" si="4"/>
        <v/>
      </c>
      <c r="V84" s="626" t="str">
        <f t="shared" si="5"/>
        <v/>
      </c>
      <c r="W84" s="440" t="str">
        <f t="shared" si="6"/>
        <v/>
      </c>
    </row>
    <row r="85" spans="1:23" x14ac:dyDescent="0.2">
      <c r="A85" s="56"/>
      <c r="B85" s="211" t="s">
        <v>683</v>
      </c>
      <c r="C85" s="212"/>
      <c r="D85" s="209" t="s">
        <v>533</v>
      </c>
      <c r="E85" s="16">
        <v>65</v>
      </c>
      <c r="F85" s="14" t="s">
        <v>132</v>
      </c>
      <c r="G85" s="14" t="s">
        <v>133</v>
      </c>
      <c r="H85" s="419">
        <f>'Table 1'!H85</f>
        <v>2425.0260790000002</v>
      </c>
      <c r="I85" s="417"/>
      <c r="J85" s="418">
        <f>'[1]Data CPIS- Banking'!$F66</f>
        <v>0</v>
      </c>
      <c r="K85" s="442">
        <f t="shared" si="1"/>
        <v>2425.0260790000002</v>
      </c>
      <c r="L85" s="418">
        <f>'[1]Data CPIS- Insurance'!$F66</f>
        <v>0.48550100000000002</v>
      </c>
      <c r="M85" s="417"/>
      <c r="N85" s="418">
        <f>'[1]Data CPIS-Securities'!$F66</f>
        <v>2424.5405780000001</v>
      </c>
      <c r="O85" s="417"/>
      <c r="P85" s="419" t="str">
        <f t="shared" si="2"/>
        <v/>
      </c>
      <c r="Q85" s="417"/>
      <c r="R85" s="418"/>
      <c r="S85" s="421"/>
      <c r="T85" s="414" t="str">
        <f t="shared" si="3"/>
        <v/>
      </c>
      <c r="U85" s="621" t="str">
        <f t="shared" si="4"/>
        <v/>
      </c>
      <c r="V85" s="626" t="str">
        <f t="shared" si="5"/>
        <v/>
      </c>
      <c r="W85" s="440" t="str">
        <f t="shared" si="6"/>
        <v/>
      </c>
    </row>
    <row r="86" spans="1:23" x14ac:dyDescent="0.2">
      <c r="A86" s="56"/>
      <c r="B86" s="211" t="s">
        <v>684</v>
      </c>
      <c r="C86" s="212"/>
      <c r="D86" s="209" t="s">
        <v>533</v>
      </c>
      <c r="E86" s="13">
        <v>66</v>
      </c>
      <c r="F86" s="14" t="s">
        <v>134</v>
      </c>
      <c r="G86" s="14" t="s">
        <v>135</v>
      </c>
      <c r="H86" s="419">
        <f>'Table 1'!H86</f>
        <v>7</v>
      </c>
      <c r="I86" s="417"/>
      <c r="J86" s="418">
        <f>'[1]Data CPIS- Banking'!$F67</f>
        <v>7</v>
      </c>
      <c r="K86" s="442">
        <f t="shared" ref="K86:K149" si="7">IF(AND(L86="",M86="",N86=""),"",IF(OR(L86="c",M86="c",N86="c"),"c",SUM(L86:N86)))</f>
        <v>0</v>
      </c>
      <c r="L86" s="418">
        <f>'[1]Data CPIS- Insurance'!$F67</f>
        <v>0</v>
      </c>
      <c r="M86" s="417"/>
      <c r="N86" s="418">
        <f>'[1]Data CPIS-Securities'!$F67</f>
        <v>0</v>
      </c>
      <c r="O86" s="417"/>
      <c r="P86" s="419" t="str">
        <f t="shared" ref="P86:P150" si="8">IF(AND(Q86="",R86="",S86=""),"",IF(OR(Q86="c",R86="c",S86="c"),"c",SUM(Q86:S86)))</f>
        <v/>
      </c>
      <c r="Q86" s="417"/>
      <c r="R86" s="418"/>
      <c r="S86" s="421"/>
      <c r="T86" s="414" t="str">
        <f t="shared" ref="T86:T150" si="9">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10">IF(T86&lt;&gt;"","",IF(SUM(COUNTIF(I86:K86,"c"),COUNTIF(O86:P86,"c"))&gt;1,"",IF(OR(AND(H86="c",OR(I86="c",J86="c",K86="c",O86="c",P86="c")),AND(H86&lt;&gt;"",I86="c",J86="c",K86="c",O86="c",P86="c"),AND(H86&lt;&gt;"",I86="",J86="",K86="",O86="",P86="")),"",IF(ABS(SUM(I86:K86,O86:P86)-SUM(H86))&gt;0.9,SUM(I86:K86,O86:P86)-SUM(H86),""))))</f>
        <v/>
      </c>
      <c r="V86" s="626" t="str">
        <f t="shared" ref="V86:V150" si="11">IF(T86&lt;&gt;"","",IF(OR(AND(K86="c",OR(L86="c",N86="c",M86="c")),AND(K86&lt;&gt;"",L86="c",M86="c",N86="c"),AND(K86&lt;&gt;"",L86="",N86="",M86="")),"",IF(COUNTIF(L86:N86,"c")&gt;1,"",IF(ABS(SUM(L86:N86)-SUM(K86))&gt;0.9,SUM(L86:N86)-SUM(K86),""))))</f>
        <v/>
      </c>
      <c r="W86" s="440" t="str">
        <f t="shared" ref="W86:W150" si="12">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'Table 1'!H87</f>
        <v>0</v>
      </c>
      <c r="I87" s="417"/>
      <c r="J87" s="418">
        <f>'[1]Data CPIS- Banking'!$F68</f>
        <v>0</v>
      </c>
      <c r="K87" s="442">
        <f t="shared" si="7"/>
        <v>0</v>
      </c>
      <c r="L87" s="418">
        <f>'[1]Data CPIS- Insurance'!$F68</f>
        <v>0</v>
      </c>
      <c r="M87" s="417"/>
      <c r="N87" s="418">
        <f>'[1]Data CPIS-Securities'!$F68</f>
        <v>0</v>
      </c>
      <c r="O87" s="417"/>
      <c r="P87" s="419" t="str">
        <f t="shared" si="8"/>
        <v/>
      </c>
      <c r="Q87" s="417"/>
      <c r="R87" s="418"/>
      <c r="S87" s="421"/>
      <c r="T87" s="414" t="str">
        <f t="shared" si="9"/>
        <v/>
      </c>
      <c r="U87" s="621" t="str">
        <f t="shared" si="10"/>
        <v/>
      </c>
      <c r="V87" s="626" t="str">
        <f t="shared" si="11"/>
        <v/>
      </c>
      <c r="W87" s="440" t="str">
        <f t="shared" si="12"/>
        <v/>
      </c>
    </row>
    <row r="88" spans="1:23" x14ac:dyDescent="0.2">
      <c r="A88" s="56"/>
      <c r="B88" s="211" t="s">
        <v>686</v>
      </c>
      <c r="C88" s="212"/>
      <c r="D88" s="209" t="s">
        <v>533</v>
      </c>
      <c r="E88" s="13">
        <v>68</v>
      </c>
      <c r="F88" s="14" t="s">
        <v>138</v>
      </c>
      <c r="G88" s="14" t="s">
        <v>139</v>
      </c>
      <c r="H88" s="419">
        <f>'Table 1'!H88</f>
        <v>0</v>
      </c>
      <c r="I88" s="417"/>
      <c r="J88" s="418">
        <f>'[1]Data CPIS- Banking'!$F69</f>
        <v>0</v>
      </c>
      <c r="K88" s="442">
        <f t="shared" si="7"/>
        <v>0</v>
      </c>
      <c r="L88" s="418">
        <f>'[1]Data CPIS- Insurance'!$F69</f>
        <v>0</v>
      </c>
      <c r="M88" s="417"/>
      <c r="N88" s="418">
        <f>'[1]Data CPIS-Securities'!$F69</f>
        <v>0</v>
      </c>
      <c r="O88" s="417"/>
      <c r="P88" s="419" t="str">
        <f t="shared" si="8"/>
        <v/>
      </c>
      <c r="Q88" s="417"/>
      <c r="R88" s="418"/>
      <c r="S88" s="421"/>
      <c r="T88" s="414" t="str">
        <f t="shared" si="9"/>
        <v/>
      </c>
      <c r="U88" s="621" t="str">
        <f t="shared" si="10"/>
        <v/>
      </c>
      <c r="V88" s="626" t="str">
        <f t="shared" si="11"/>
        <v/>
      </c>
      <c r="W88" s="440" t="str">
        <f t="shared" si="12"/>
        <v/>
      </c>
    </row>
    <row r="89" spans="1:23" x14ac:dyDescent="0.2">
      <c r="A89" s="56"/>
      <c r="B89" s="211" t="s">
        <v>687</v>
      </c>
      <c r="C89" s="212"/>
      <c r="D89" s="209" t="s">
        <v>533</v>
      </c>
      <c r="E89" s="16">
        <v>69</v>
      </c>
      <c r="F89" s="14" t="s">
        <v>140</v>
      </c>
      <c r="G89" s="14" t="s">
        <v>141</v>
      </c>
      <c r="H89" s="419">
        <f>'Table 1'!H89</f>
        <v>585.08446399999991</v>
      </c>
      <c r="I89" s="417"/>
      <c r="J89" s="418">
        <f>'[1]Data CPIS- Banking'!$F70</f>
        <v>0</v>
      </c>
      <c r="K89" s="442">
        <f t="shared" si="7"/>
        <v>585.08446400000003</v>
      </c>
      <c r="L89" s="418">
        <f>'[1]Data CPIS- Insurance'!$F70</f>
        <v>1.6406149999999999</v>
      </c>
      <c r="M89" s="417"/>
      <c r="N89" s="418">
        <f>'[1]Data CPIS-Securities'!$F70</f>
        <v>583.443849</v>
      </c>
      <c r="O89" s="417"/>
      <c r="P89" s="419" t="str">
        <f t="shared" si="8"/>
        <v/>
      </c>
      <c r="Q89" s="417"/>
      <c r="R89" s="418"/>
      <c r="S89" s="421"/>
      <c r="T89" s="414" t="str">
        <f t="shared" si="9"/>
        <v/>
      </c>
      <c r="U89" s="621" t="str">
        <f t="shared" si="10"/>
        <v/>
      </c>
      <c r="V89" s="626" t="str">
        <f t="shared" si="11"/>
        <v/>
      </c>
      <c r="W89" s="440" t="str">
        <f t="shared" si="12"/>
        <v/>
      </c>
    </row>
    <row r="90" spans="1:23" x14ac:dyDescent="0.2">
      <c r="A90" s="56"/>
      <c r="B90" s="211" t="s">
        <v>824</v>
      </c>
      <c r="C90" s="212"/>
      <c r="D90" s="209" t="s">
        <v>533</v>
      </c>
      <c r="E90" s="16">
        <v>70</v>
      </c>
      <c r="F90" s="14" t="s">
        <v>403</v>
      </c>
      <c r="G90" s="14" t="s">
        <v>989</v>
      </c>
      <c r="H90" s="419">
        <f>'Table 1'!H90</f>
        <v>39.598618999999999</v>
      </c>
      <c r="I90" s="421"/>
      <c r="J90" s="418">
        <f>'[1]Data CPIS- Banking'!$F71</f>
        <v>0</v>
      </c>
      <c r="K90" s="442">
        <f>IF(AND(L90="",M90="",N90=""),"",IF(OR(L90="c",M90="c",N90="c"),"c",SUM(L90:N90)))</f>
        <v>39.598618999999999</v>
      </c>
      <c r="L90" s="418">
        <f>'[1]Data CPIS- Insurance'!$F71</f>
        <v>3.839858</v>
      </c>
      <c r="M90" s="418"/>
      <c r="N90" s="418">
        <f>'[1]Data CPIS-Securities'!$F71</f>
        <v>35.758761</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'Table 1'!H91</f>
        <v>0</v>
      </c>
      <c r="I91" s="417"/>
      <c r="J91" s="418">
        <f>'[1]Data CPIS- Banking'!$F72</f>
        <v>0</v>
      </c>
      <c r="K91" s="442">
        <f t="shared" si="7"/>
        <v>0</v>
      </c>
      <c r="L91" s="418">
        <f>'[1]Data CPIS- Insurance'!$F72</f>
        <v>0</v>
      </c>
      <c r="M91" s="417"/>
      <c r="N91" s="418">
        <f>'[1]Data CPIS-Securities'!$F72</f>
        <v>0</v>
      </c>
      <c r="O91" s="417"/>
      <c r="P91" s="419" t="str">
        <f t="shared" si="8"/>
        <v/>
      </c>
      <c r="Q91" s="417"/>
      <c r="R91" s="418"/>
      <c r="S91" s="421"/>
      <c r="T91" s="414" t="str">
        <f t="shared" si="9"/>
        <v/>
      </c>
      <c r="U91" s="621" t="str">
        <f t="shared" si="10"/>
        <v/>
      </c>
      <c r="V91" s="626" t="str">
        <f t="shared" si="11"/>
        <v/>
      </c>
      <c r="W91" s="440" t="str">
        <f t="shared" si="12"/>
        <v/>
      </c>
    </row>
    <row r="92" spans="1:23" x14ac:dyDescent="0.2">
      <c r="A92" s="56"/>
      <c r="B92" s="211" t="s">
        <v>689</v>
      </c>
      <c r="C92" s="212"/>
      <c r="D92" s="209" t="s">
        <v>533</v>
      </c>
      <c r="E92" s="13">
        <v>72</v>
      </c>
      <c r="F92" s="14" t="s">
        <v>144</v>
      </c>
      <c r="G92" s="14" t="s">
        <v>145</v>
      </c>
      <c r="H92" s="419">
        <f>'Table 1'!H92</f>
        <v>0</v>
      </c>
      <c r="I92" s="417"/>
      <c r="J92" s="418">
        <f>'[1]Data CPIS- Banking'!$F73</f>
        <v>0</v>
      </c>
      <c r="K92" s="442">
        <f t="shared" si="7"/>
        <v>0</v>
      </c>
      <c r="L92" s="418">
        <f>'[1]Data CPIS- Insurance'!$F73</f>
        <v>0</v>
      </c>
      <c r="M92" s="417"/>
      <c r="N92" s="418">
        <f>'[1]Data CPIS-Securities'!$F73</f>
        <v>0</v>
      </c>
      <c r="O92" s="417"/>
      <c r="P92" s="419" t="str">
        <f t="shared" si="8"/>
        <v/>
      </c>
      <c r="Q92" s="417"/>
      <c r="R92" s="418"/>
      <c r="S92" s="421"/>
      <c r="T92" s="414" t="str">
        <f t="shared" si="9"/>
        <v/>
      </c>
      <c r="U92" s="621" t="str">
        <f t="shared" si="10"/>
        <v/>
      </c>
      <c r="V92" s="626" t="str">
        <f t="shared" si="11"/>
        <v/>
      </c>
      <c r="W92" s="440" t="str">
        <f t="shared" si="12"/>
        <v/>
      </c>
    </row>
    <row r="93" spans="1:23" x14ac:dyDescent="0.2">
      <c r="A93" s="56"/>
      <c r="B93" s="211" t="s">
        <v>690</v>
      </c>
      <c r="C93" s="212"/>
      <c r="D93" s="209" t="s">
        <v>533</v>
      </c>
      <c r="E93" s="13">
        <v>73</v>
      </c>
      <c r="F93" s="14" t="s">
        <v>146</v>
      </c>
      <c r="G93" s="14" t="s">
        <v>147</v>
      </c>
      <c r="H93" s="419">
        <f>'Table 1'!H93</f>
        <v>0.14513400000000001</v>
      </c>
      <c r="I93" s="417"/>
      <c r="J93" s="418">
        <f>'[1]Data CPIS- Banking'!$F74</f>
        <v>0</v>
      </c>
      <c r="K93" s="442">
        <f t="shared" si="7"/>
        <v>0.14513400000000001</v>
      </c>
      <c r="L93" s="418">
        <f>'[1]Data CPIS- Insurance'!$F74</f>
        <v>0</v>
      </c>
      <c r="M93" s="417"/>
      <c r="N93" s="418">
        <f>'[1]Data CPIS-Securities'!$F74</f>
        <v>0.14513400000000001</v>
      </c>
      <c r="O93" s="417"/>
      <c r="P93" s="419" t="str">
        <f t="shared" si="8"/>
        <v/>
      </c>
      <c r="Q93" s="417"/>
      <c r="R93" s="418"/>
      <c r="S93" s="421"/>
      <c r="T93" s="414" t="str">
        <f t="shared" si="9"/>
        <v/>
      </c>
      <c r="U93" s="621" t="str">
        <f t="shared" si="10"/>
        <v/>
      </c>
      <c r="V93" s="626" t="str">
        <f t="shared" si="11"/>
        <v/>
      </c>
      <c r="W93" s="440" t="str">
        <f t="shared" si="12"/>
        <v/>
      </c>
    </row>
    <row r="94" spans="1:23" x14ac:dyDescent="0.2">
      <c r="A94" s="56"/>
      <c r="B94" s="211" t="s">
        <v>691</v>
      </c>
      <c r="C94" s="212"/>
      <c r="D94" s="209" t="s">
        <v>533</v>
      </c>
      <c r="E94" s="13">
        <v>74</v>
      </c>
      <c r="F94" s="14" t="s">
        <v>148</v>
      </c>
      <c r="G94" s="14" t="s">
        <v>149</v>
      </c>
      <c r="H94" s="419">
        <f>'Table 1'!H94</f>
        <v>0</v>
      </c>
      <c r="I94" s="417"/>
      <c r="J94" s="418">
        <f>'[1]Data CPIS- Banking'!$F75</f>
        <v>0</v>
      </c>
      <c r="K94" s="442">
        <f t="shared" si="7"/>
        <v>0</v>
      </c>
      <c r="L94" s="418">
        <f>'[1]Data CPIS- Insurance'!$F75</f>
        <v>0</v>
      </c>
      <c r="M94" s="417"/>
      <c r="N94" s="418">
        <f>'[1]Data CPIS-Securities'!$F75</f>
        <v>0</v>
      </c>
      <c r="O94" s="417"/>
      <c r="P94" s="419" t="str">
        <f t="shared" si="8"/>
        <v/>
      </c>
      <c r="Q94" s="417"/>
      <c r="R94" s="418"/>
      <c r="S94" s="421"/>
      <c r="T94" s="414" t="str">
        <f t="shared" si="9"/>
        <v/>
      </c>
      <c r="U94" s="621" t="str">
        <f t="shared" si="10"/>
        <v/>
      </c>
      <c r="V94" s="626" t="str">
        <f t="shared" si="11"/>
        <v/>
      </c>
      <c r="W94" s="440" t="str">
        <f t="shared" si="12"/>
        <v/>
      </c>
    </row>
    <row r="95" spans="1:23" x14ac:dyDescent="0.2">
      <c r="A95" s="56"/>
      <c r="B95" s="211" t="s">
        <v>692</v>
      </c>
      <c r="C95" s="212"/>
      <c r="D95" s="209" t="s">
        <v>533</v>
      </c>
      <c r="E95" s="13">
        <v>75</v>
      </c>
      <c r="F95" s="14" t="s">
        <v>150</v>
      </c>
      <c r="G95" s="14" t="s">
        <v>151</v>
      </c>
      <c r="H95" s="419">
        <f>'Table 1'!H95</f>
        <v>2184.4527022800003</v>
      </c>
      <c r="I95" s="417"/>
      <c r="J95" s="418">
        <f>'[1]Data CPIS- Banking'!$F76</f>
        <v>284</v>
      </c>
      <c r="K95" s="442">
        <f t="shared" si="7"/>
        <v>1900.4527022799998</v>
      </c>
      <c r="L95" s="418">
        <f>'[1]Data CPIS- Insurance'!$F76</f>
        <v>7.1637212799999999</v>
      </c>
      <c r="M95" s="417"/>
      <c r="N95" s="418">
        <f>'[1]Data CPIS-Securities'!$F76</f>
        <v>1893.2889809999999</v>
      </c>
      <c r="O95" s="417"/>
      <c r="P95" s="419" t="str">
        <f t="shared" si="8"/>
        <v/>
      </c>
      <c r="Q95" s="417"/>
      <c r="R95" s="418"/>
      <c r="S95" s="421"/>
      <c r="T95" s="414" t="str">
        <f t="shared" si="9"/>
        <v/>
      </c>
      <c r="U95" s="621" t="str">
        <f t="shared" si="10"/>
        <v/>
      </c>
      <c r="V95" s="626" t="str">
        <f t="shared" si="11"/>
        <v/>
      </c>
      <c r="W95" s="440" t="str">
        <f t="shared" si="12"/>
        <v/>
      </c>
    </row>
    <row r="96" spans="1:23" x14ac:dyDescent="0.2">
      <c r="A96" s="56"/>
      <c r="B96" s="211" t="s">
        <v>693</v>
      </c>
      <c r="C96" s="212"/>
      <c r="D96" s="209" t="s">
        <v>533</v>
      </c>
      <c r="E96" s="13">
        <v>76</v>
      </c>
      <c r="F96" s="14" t="s">
        <v>152</v>
      </c>
      <c r="G96" s="14" t="s">
        <v>153</v>
      </c>
      <c r="H96" s="419">
        <f>'Table 1'!H96</f>
        <v>72513.932928830007</v>
      </c>
      <c r="I96" s="417"/>
      <c r="J96" s="418">
        <f>'[1]Data CPIS- Banking'!$F77</f>
        <v>2092</v>
      </c>
      <c r="K96" s="442">
        <f t="shared" si="7"/>
        <v>70421.932928829992</v>
      </c>
      <c r="L96" s="418">
        <f>'[1]Data CPIS- Insurance'!$F77</f>
        <v>139.82818483</v>
      </c>
      <c r="M96" s="417"/>
      <c r="N96" s="418">
        <f>'[1]Data CPIS-Securities'!$F77</f>
        <v>70282.104743999997</v>
      </c>
      <c r="O96" s="417"/>
      <c r="P96" s="419" t="str">
        <f t="shared" si="8"/>
        <v/>
      </c>
      <c r="Q96" s="417"/>
      <c r="R96" s="418"/>
      <c r="S96" s="421"/>
      <c r="T96" s="414" t="str">
        <f t="shared" si="9"/>
        <v/>
      </c>
      <c r="U96" s="621" t="str">
        <f t="shared" si="10"/>
        <v/>
      </c>
      <c r="V96" s="626" t="str">
        <f t="shared" si="11"/>
        <v/>
      </c>
      <c r="W96" s="440" t="str">
        <f t="shared" si="12"/>
        <v/>
      </c>
    </row>
    <row r="97" spans="1:23" x14ac:dyDescent="0.2">
      <c r="A97" s="56"/>
      <c r="B97" s="211" t="s">
        <v>694</v>
      </c>
      <c r="C97" s="212"/>
      <c r="D97" s="209" t="s">
        <v>533</v>
      </c>
      <c r="E97" s="13">
        <v>77</v>
      </c>
      <c r="F97" s="14" t="s">
        <v>154</v>
      </c>
      <c r="G97" s="14" t="s">
        <v>155</v>
      </c>
      <c r="H97" s="419">
        <f>'Table 1'!H97</f>
        <v>0</v>
      </c>
      <c r="I97" s="417"/>
      <c r="J97" s="418">
        <f>'[1]Data CPIS- Banking'!$F78</f>
        <v>0</v>
      </c>
      <c r="K97" s="442">
        <f t="shared" si="7"/>
        <v>0</v>
      </c>
      <c r="L97" s="418">
        <f>'[1]Data CPIS- Insurance'!$F78</f>
        <v>0</v>
      </c>
      <c r="M97" s="417"/>
      <c r="N97" s="418">
        <f>'[1]Data CPIS-Securities'!$F78</f>
        <v>0</v>
      </c>
      <c r="O97" s="417"/>
      <c r="P97" s="419" t="str">
        <f t="shared" si="8"/>
        <v/>
      </c>
      <c r="Q97" s="417"/>
      <c r="R97" s="418"/>
      <c r="S97" s="421"/>
      <c r="T97" s="414" t="str">
        <f t="shared" si="9"/>
        <v/>
      </c>
      <c r="U97" s="621" t="str">
        <f t="shared" si="10"/>
        <v/>
      </c>
      <c r="V97" s="626" t="str">
        <f t="shared" si="11"/>
        <v/>
      </c>
      <c r="W97" s="440" t="str">
        <f t="shared" si="12"/>
        <v/>
      </c>
    </row>
    <row r="98" spans="1:23" x14ac:dyDescent="0.2">
      <c r="A98" s="56"/>
      <c r="B98" s="211" t="s">
        <v>695</v>
      </c>
      <c r="C98" s="212"/>
      <c r="D98" s="209" t="s">
        <v>533</v>
      </c>
      <c r="E98" s="13">
        <v>78</v>
      </c>
      <c r="F98" s="14" t="s">
        <v>156</v>
      </c>
      <c r="G98" s="14" t="s">
        <v>157</v>
      </c>
      <c r="H98" s="419">
        <f>'Table 1'!H98</f>
        <v>0</v>
      </c>
      <c r="I98" s="417"/>
      <c r="J98" s="418">
        <f>'[1]Data CPIS- Banking'!$F79</f>
        <v>0</v>
      </c>
      <c r="K98" s="442">
        <f t="shared" si="7"/>
        <v>0</v>
      </c>
      <c r="L98" s="418">
        <f>'[1]Data CPIS- Insurance'!$F79</f>
        <v>0</v>
      </c>
      <c r="M98" s="417"/>
      <c r="N98" s="418">
        <f>'[1]Data CPIS-Securities'!$F79</f>
        <v>0</v>
      </c>
      <c r="O98" s="417"/>
      <c r="P98" s="419" t="str">
        <f t="shared" si="8"/>
        <v/>
      </c>
      <c r="Q98" s="417"/>
      <c r="R98" s="418"/>
      <c r="S98" s="421"/>
      <c r="T98" s="414" t="str">
        <f t="shared" si="9"/>
        <v/>
      </c>
      <c r="U98" s="621" t="str">
        <f t="shared" si="10"/>
        <v/>
      </c>
      <c r="V98" s="626" t="str">
        <f t="shared" si="11"/>
        <v/>
      </c>
      <c r="W98" s="440" t="str">
        <f t="shared" si="12"/>
        <v/>
      </c>
    </row>
    <row r="99" spans="1:23" x14ac:dyDescent="0.2">
      <c r="A99" s="56"/>
      <c r="B99" s="211" t="s">
        <v>696</v>
      </c>
      <c r="C99" s="212"/>
      <c r="D99" s="209" t="s">
        <v>533</v>
      </c>
      <c r="E99" s="13">
        <v>79</v>
      </c>
      <c r="F99" s="14" t="s">
        <v>158</v>
      </c>
      <c r="G99" s="14" t="s">
        <v>159</v>
      </c>
      <c r="H99" s="419">
        <f>'Table 1'!H99</f>
        <v>0</v>
      </c>
      <c r="I99" s="417"/>
      <c r="J99" s="418">
        <f>'[1]Data CPIS- Banking'!$F80</f>
        <v>0</v>
      </c>
      <c r="K99" s="442">
        <f t="shared" si="7"/>
        <v>0</v>
      </c>
      <c r="L99" s="418">
        <f>'[1]Data CPIS- Insurance'!$F80</f>
        <v>0</v>
      </c>
      <c r="M99" s="417"/>
      <c r="N99" s="418">
        <f>'[1]Data CPIS-Securities'!$F80</f>
        <v>0</v>
      </c>
      <c r="O99" s="417"/>
      <c r="P99" s="419" t="str">
        <f t="shared" si="8"/>
        <v/>
      </c>
      <c r="Q99" s="417"/>
      <c r="R99" s="418"/>
      <c r="S99" s="421"/>
      <c r="T99" s="414" t="str">
        <f t="shared" si="9"/>
        <v/>
      </c>
      <c r="U99" s="621" t="str">
        <f t="shared" si="10"/>
        <v/>
      </c>
      <c r="V99" s="626" t="str">
        <f t="shared" si="11"/>
        <v/>
      </c>
      <c r="W99" s="440" t="str">
        <f t="shared" si="12"/>
        <v/>
      </c>
    </row>
    <row r="100" spans="1:23" x14ac:dyDescent="0.2">
      <c r="A100" s="56"/>
      <c r="B100" s="211" t="s">
        <v>697</v>
      </c>
      <c r="C100" s="212"/>
      <c r="D100" s="209" t="s">
        <v>533</v>
      </c>
      <c r="E100" s="13">
        <v>80</v>
      </c>
      <c r="F100" s="14" t="s">
        <v>160</v>
      </c>
      <c r="G100" s="14" t="s">
        <v>161</v>
      </c>
      <c r="H100" s="419">
        <f>'Table 1'!H100</f>
        <v>0</v>
      </c>
      <c r="I100" s="417"/>
      <c r="J100" s="418">
        <f>'[1]Data CPIS- Banking'!$F81</f>
        <v>0</v>
      </c>
      <c r="K100" s="442">
        <f t="shared" si="7"/>
        <v>0</v>
      </c>
      <c r="L100" s="418">
        <f>'[1]Data CPIS- Insurance'!$F81</f>
        <v>0</v>
      </c>
      <c r="M100" s="417"/>
      <c r="N100" s="418">
        <f>'[1]Data CPIS-Securities'!$F81</f>
        <v>0</v>
      </c>
      <c r="O100" s="417"/>
      <c r="P100" s="419" t="str">
        <f t="shared" si="8"/>
        <v/>
      </c>
      <c r="Q100" s="417"/>
      <c r="R100" s="418"/>
      <c r="S100" s="421"/>
      <c r="T100" s="414" t="str">
        <f t="shared" si="9"/>
        <v/>
      </c>
      <c r="U100" s="621" t="str">
        <f t="shared" si="10"/>
        <v/>
      </c>
      <c r="V100" s="626" t="str">
        <f t="shared" si="11"/>
        <v/>
      </c>
      <c r="W100" s="440" t="str">
        <f t="shared" si="12"/>
        <v/>
      </c>
    </row>
    <row r="101" spans="1:23" x14ac:dyDescent="0.2">
      <c r="A101" s="56"/>
      <c r="B101" s="211" t="s">
        <v>698</v>
      </c>
      <c r="C101" s="212"/>
      <c r="D101" s="209" t="s">
        <v>533</v>
      </c>
      <c r="E101" s="13">
        <v>81</v>
      </c>
      <c r="F101" s="14" t="s">
        <v>162</v>
      </c>
      <c r="G101" s="14" t="s">
        <v>163</v>
      </c>
      <c r="H101" s="419">
        <f>'Table 1'!H101</f>
        <v>0</v>
      </c>
      <c r="I101" s="417"/>
      <c r="J101" s="418">
        <f>'[1]Data CPIS- Banking'!$F82</f>
        <v>0</v>
      </c>
      <c r="K101" s="442">
        <f t="shared" si="7"/>
        <v>0</v>
      </c>
      <c r="L101" s="418">
        <f>'[1]Data CPIS- Insurance'!$F82</f>
        <v>0</v>
      </c>
      <c r="M101" s="417"/>
      <c r="N101" s="418">
        <f>'[1]Data CPIS-Securities'!$F82</f>
        <v>0</v>
      </c>
      <c r="O101" s="417"/>
      <c r="P101" s="419" t="str">
        <f t="shared" si="8"/>
        <v/>
      </c>
      <c r="Q101" s="417"/>
      <c r="R101" s="418"/>
      <c r="S101" s="421"/>
      <c r="T101" s="414" t="str">
        <f t="shared" si="9"/>
        <v/>
      </c>
      <c r="U101" s="621" t="str">
        <f t="shared" si="10"/>
        <v/>
      </c>
      <c r="V101" s="626" t="str">
        <f t="shared" si="11"/>
        <v/>
      </c>
      <c r="W101" s="440" t="str">
        <f t="shared" si="12"/>
        <v/>
      </c>
    </row>
    <row r="102" spans="1:23" x14ac:dyDescent="0.2">
      <c r="A102" s="56"/>
      <c r="B102" s="211" t="s">
        <v>699</v>
      </c>
      <c r="C102" s="212"/>
      <c r="D102" s="209" t="s">
        <v>533</v>
      </c>
      <c r="E102" s="13">
        <v>82</v>
      </c>
      <c r="F102" s="14" t="s">
        <v>164</v>
      </c>
      <c r="G102" s="14" t="s">
        <v>165</v>
      </c>
      <c r="H102" s="419">
        <f>'Table 1'!H102</f>
        <v>31.252437</v>
      </c>
      <c r="I102" s="417"/>
      <c r="J102" s="418">
        <f>'[1]Data CPIS- Banking'!$F83</f>
        <v>0</v>
      </c>
      <c r="K102" s="442">
        <f t="shared" si="7"/>
        <v>31.252437</v>
      </c>
      <c r="L102" s="418">
        <f>'[1]Data CPIS- Insurance'!$F83</f>
        <v>0</v>
      </c>
      <c r="M102" s="417"/>
      <c r="N102" s="418">
        <f>'[1]Data CPIS-Securities'!$F83</f>
        <v>31.252437</v>
      </c>
      <c r="O102" s="417"/>
      <c r="P102" s="419" t="str">
        <f t="shared" si="8"/>
        <v/>
      </c>
      <c r="Q102" s="417"/>
      <c r="R102" s="418"/>
      <c r="S102" s="421"/>
      <c r="T102" s="414" t="str">
        <f t="shared" si="9"/>
        <v/>
      </c>
      <c r="U102" s="621" t="str">
        <f t="shared" si="10"/>
        <v/>
      </c>
      <c r="V102" s="626" t="str">
        <f t="shared" si="11"/>
        <v/>
      </c>
      <c r="W102" s="440" t="str">
        <f t="shared" si="12"/>
        <v/>
      </c>
    </row>
    <row r="103" spans="1:23" x14ac:dyDescent="0.2">
      <c r="A103" s="56"/>
      <c r="B103" s="211" t="s">
        <v>700</v>
      </c>
      <c r="C103" s="212"/>
      <c r="D103" s="209" t="s">
        <v>533</v>
      </c>
      <c r="E103" s="13">
        <v>83</v>
      </c>
      <c r="F103" s="14" t="s">
        <v>166</v>
      </c>
      <c r="G103" s="14" t="s">
        <v>167</v>
      </c>
      <c r="H103" s="419">
        <f>'Table 1'!H103</f>
        <v>47863.426443329998</v>
      </c>
      <c r="I103" s="417"/>
      <c r="J103" s="418">
        <f>'[1]Data CPIS- Banking'!$F84</f>
        <v>1952</v>
      </c>
      <c r="K103" s="442">
        <f t="shared" si="7"/>
        <v>45911.426443330005</v>
      </c>
      <c r="L103" s="418">
        <f>'[1]Data CPIS- Insurance'!$F84</f>
        <v>155.63450132999998</v>
      </c>
      <c r="M103" s="417"/>
      <c r="N103" s="418">
        <f>'[1]Data CPIS-Securities'!$F84</f>
        <v>45755.791942000003</v>
      </c>
      <c r="O103" s="417"/>
      <c r="P103" s="419" t="str">
        <f t="shared" si="8"/>
        <v/>
      </c>
      <c r="Q103" s="417"/>
      <c r="R103" s="418"/>
      <c r="S103" s="421"/>
      <c r="T103" s="414" t="str">
        <f t="shared" si="9"/>
        <v/>
      </c>
      <c r="U103" s="621" t="str">
        <f t="shared" si="10"/>
        <v/>
      </c>
      <c r="V103" s="626" t="str">
        <f t="shared" si="11"/>
        <v/>
      </c>
      <c r="W103" s="440" t="str">
        <f t="shared" si="12"/>
        <v/>
      </c>
    </row>
    <row r="104" spans="1:23" x14ac:dyDescent="0.2">
      <c r="A104" s="56"/>
      <c r="B104" s="211" t="s">
        <v>701</v>
      </c>
      <c r="C104" s="212"/>
      <c r="D104" s="209" t="s">
        <v>533</v>
      </c>
      <c r="E104" s="13">
        <v>84</v>
      </c>
      <c r="F104" s="14" t="s">
        <v>168</v>
      </c>
      <c r="G104" s="14" t="s">
        <v>169</v>
      </c>
      <c r="H104" s="419">
        <f>'Table 1'!H104</f>
        <v>377.46321699999999</v>
      </c>
      <c r="I104" s="417"/>
      <c r="J104" s="418">
        <f>'[1]Data CPIS- Banking'!$F85</f>
        <v>0</v>
      </c>
      <c r="K104" s="442">
        <f t="shared" si="7"/>
        <v>377.46321700000004</v>
      </c>
      <c r="L104" s="418">
        <f>'[1]Data CPIS- Insurance'!$F85</f>
        <v>0.2525</v>
      </c>
      <c r="M104" s="417"/>
      <c r="N104" s="418">
        <f>'[1]Data CPIS-Securities'!$F85</f>
        <v>377.21071700000005</v>
      </c>
      <c r="O104" s="417"/>
      <c r="P104" s="419" t="str">
        <f t="shared" si="8"/>
        <v/>
      </c>
      <c r="Q104" s="417"/>
      <c r="R104" s="418"/>
      <c r="S104" s="421"/>
      <c r="T104" s="414" t="str">
        <f t="shared" si="9"/>
        <v/>
      </c>
      <c r="U104" s="621" t="str">
        <f t="shared" si="10"/>
        <v/>
      </c>
      <c r="V104" s="626" t="str">
        <f t="shared" si="11"/>
        <v/>
      </c>
      <c r="W104" s="440" t="str">
        <f t="shared" si="12"/>
        <v/>
      </c>
    </row>
    <row r="105" spans="1:23" x14ac:dyDescent="0.2">
      <c r="A105" s="56"/>
      <c r="B105" s="211" t="s">
        <v>702</v>
      </c>
      <c r="C105" s="212"/>
      <c r="D105" s="209" t="s">
        <v>533</v>
      </c>
      <c r="E105" s="13">
        <v>85</v>
      </c>
      <c r="F105" s="14" t="s">
        <v>170</v>
      </c>
      <c r="G105" s="14" t="s">
        <v>171</v>
      </c>
      <c r="H105" s="419">
        <f>'Table 1'!H105</f>
        <v>23.974087000000001</v>
      </c>
      <c r="I105" s="417"/>
      <c r="J105" s="418">
        <f>'[1]Data CPIS- Banking'!$F86</f>
        <v>0</v>
      </c>
      <c r="K105" s="442">
        <f t="shared" si="7"/>
        <v>23.974087000000001</v>
      </c>
      <c r="L105" s="418">
        <f>'[1]Data CPIS- Insurance'!$F86</f>
        <v>0</v>
      </c>
      <c r="M105" s="417"/>
      <c r="N105" s="418">
        <f>'[1]Data CPIS-Securities'!$F86</f>
        <v>23.974087000000001</v>
      </c>
      <c r="O105" s="417"/>
      <c r="P105" s="419" t="str">
        <f t="shared" si="8"/>
        <v/>
      </c>
      <c r="Q105" s="417"/>
      <c r="R105" s="418"/>
      <c r="S105" s="421"/>
      <c r="T105" s="414" t="str">
        <f t="shared" si="9"/>
        <v/>
      </c>
      <c r="U105" s="621" t="str">
        <f t="shared" si="10"/>
        <v/>
      </c>
      <c r="V105" s="626" t="str">
        <f t="shared" si="11"/>
        <v/>
      </c>
      <c r="W105" s="440" t="str">
        <f t="shared" si="12"/>
        <v/>
      </c>
    </row>
    <row r="106" spans="1:23" x14ac:dyDescent="0.2">
      <c r="A106" s="56"/>
      <c r="B106" s="211" t="s">
        <v>703</v>
      </c>
      <c r="C106" s="212"/>
      <c r="D106" s="209" t="s">
        <v>533</v>
      </c>
      <c r="E106" s="13">
        <v>86</v>
      </c>
      <c r="F106" s="14" t="s">
        <v>172</v>
      </c>
      <c r="G106" s="14" t="s">
        <v>173</v>
      </c>
      <c r="H106" s="419">
        <f>'Table 1'!H106</f>
        <v>1094.43825214</v>
      </c>
      <c r="I106" s="417"/>
      <c r="J106" s="418">
        <f>'[1]Data CPIS- Banking'!$F87</f>
        <v>0</v>
      </c>
      <c r="K106" s="442">
        <f t="shared" si="7"/>
        <v>1094.43825214</v>
      </c>
      <c r="L106" s="418">
        <f>'[1]Data CPIS- Insurance'!$F87</f>
        <v>32.237954139999999</v>
      </c>
      <c r="M106" s="417"/>
      <c r="N106" s="418">
        <f>'[1]Data CPIS-Securities'!$F87</f>
        <v>1062.200298</v>
      </c>
      <c r="O106" s="417"/>
      <c r="P106" s="419" t="str">
        <f t="shared" si="8"/>
        <v/>
      </c>
      <c r="Q106" s="417"/>
      <c r="R106" s="418"/>
      <c r="S106" s="421"/>
      <c r="T106" s="414" t="str">
        <f t="shared" si="9"/>
        <v/>
      </c>
      <c r="U106" s="621" t="str">
        <f t="shared" si="10"/>
        <v/>
      </c>
      <c r="V106" s="626" t="str">
        <f t="shared" si="11"/>
        <v/>
      </c>
      <c r="W106" s="440" t="str">
        <f t="shared" si="12"/>
        <v/>
      </c>
    </row>
    <row r="107" spans="1:23" x14ac:dyDescent="0.2">
      <c r="A107" s="56"/>
      <c r="B107" s="211" t="s">
        <v>704</v>
      </c>
      <c r="C107" s="212"/>
      <c r="D107" s="209" t="s">
        <v>533</v>
      </c>
      <c r="E107" s="13">
        <v>87</v>
      </c>
      <c r="F107" s="14" t="s">
        <v>174</v>
      </c>
      <c r="G107" s="14" t="s">
        <v>175</v>
      </c>
      <c r="H107" s="419">
        <f>'Table 1'!H107</f>
        <v>0</v>
      </c>
      <c r="I107" s="417"/>
      <c r="J107" s="418">
        <f>'[1]Data CPIS- Banking'!$F88</f>
        <v>0</v>
      </c>
      <c r="K107" s="442">
        <f t="shared" si="7"/>
        <v>0</v>
      </c>
      <c r="L107" s="418">
        <f>'[1]Data CPIS- Insurance'!$F88</f>
        <v>0</v>
      </c>
      <c r="M107" s="417"/>
      <c r="N107" s="418">
        <f>'[1]Data CPIS-Securities'!$F88</f>
        <v>0</v>
      </c>
      <c r="O107" s="417"/>
      <c r="P107" s="419" t="str">
        <f t="shared" si="8"/>
        <v/>
      </c>
      <c r="Q107" s="417"/>
      <c r="R107" s="418"/>
      <c r="S107" s="421"/>
      <c r="T107" s="414" t="str">
        <f t="shared" si="9"/>
        <v/>
      </c>
      <c r="U107" s="621" t="str">
        <f t="shared" si="10"/>
        <v/>
      </c>
      <c r="V107" s="626" t="str">
        <f t="shared" si="11"/>
        <v/>
      </c>
      <c r="W107" s="440" t="str">
        <f t="shared" si="12"/>
        <v/>
      </c>
    </row>
    <row r="108" spans="1:23" x14ac:dyDescent="0.2">
      <c r="A108" s="56"/>
      <c r="B108" s="211" t="s">
        <v>705</v>
      </c>
      <c r="C108" s="212"/>
      <c r="D108" s="209" t="s">
        <v>533</v>
      </c>
      <c r="E108" s="13">
        <v>88</v>
      </c>
      <c r="F108" s="14" t="s">
        <v>176</v>
      </c>
      <c r="G108" s="14" t="s">
        <v>177</v>
      </c>
      <c r="H108" s="419">
        <f>'Table 1'!H108</f>
        <v>0</v>
      </c>
      <c r="I108" s="417"/>
      <c r="J108" s="418">
        <f>'[1]Data CPIS- Banking'!$F89</f>
        <v>0</v>
      </c>
      <c r="K108" s="442">
        <f t="shared" si="7"/>
        <v>0</v>
      </c>
      <c r="L108" s="418">
        <f>'[1]Data CPIS- Insurance'!$F89</f>
        <v>0</v>
      </c>
      <c r="M108" s="417"/>
      <c r="N108" s="418">
        <f>'[1]Data CPIS-Securities'!$F89</f>
        <v>0</v>
      </c>
      <c r="O108" s="417"/>
      <c r="P108" s="419" t="str">
        <f t="shared" si="8"/>
        <v/>
      </c>
      <c r="Q108" s="417"/>
      <c r="R108" s="418"/>
      <c r="S108" s="421"/>
      <c r="T108" s="414" t="str">
        <f t="shared" si="9"/>
        <v/>
      </c>
      <c r="U108" s="621" t="str">
        <f t="shared" si="10"/>
        <v/>
      </c>
      <c r="V108" s="626" t="str">
        <f t="shared" si="11"/>
        <v/>
      </c>
      <c r="W108" s="440" t="str">
        <f t="shared" si="12"/>
        <v/>
      </c>
    </row>
    <row r="109" spans="1:23" x14ac:dyDescent="0.2">
      <c r="A109" s="56"/>
      <c r="B109" s="211" t="s">
        <v>706</v>
      </c>
      <c r="C109" s="212"/>
      <c r="D109" s="209" t="s">
        <v>533</v>
      </c>
      <c r="E109" s="13">
        <v>89</v>
      </c>
      <c r="F109" s="14" t="s">
        <v>178</v>
      </c>
      <c r="G109" s="14" t="s">
        <v>179</v>
      </c>
      <c r="H109" s="419">
        <f>'Table 1'!H109</f>
        <v>0</v>
      </c>
      <c r="I109" s="417"/>
      <c r="J109" s="418">
        <f>'[1]Data CPIS- Banking'!$F90</f>
        <v>0</v>
      </c>
      <c r="K109" s="442">
        <f t="shared" si="7"/>
        <v>0</v>
      </c>
      <c r="L109" s="418">
        <f>'[1]Data CPIS- Insurance'!$F90</f>
        <v>0</v>
      </c>
      <c r="M109" s="417"/>
      <c r="N109" s="418">
        <f>'[1]Data CPIS-Securities'!$F90</f>
        <v>0</v>
      </c>
      <c r="O109" s="417"/>
      <c r="P109" s="419" t="str">
        <f t="shared" si="8"/>
        <v/>
      </c>
      <c r="Q109" s="417"/>
      <c r="R109" s="418"/>
      <c r="S109" s="421"/>
      <c r="T109" s="414" t="str">
        <f t="shared" si="9"/>
        <v/>
      </c>
      <c r="U109" s="621" t="str">
        <f t="shared" si="10"/>
        <v/>
      </c>
      <c r="V109" s="626" t="str">
        <f t="shared" si="11"/>
        <v/>
      </c>
      <c r="W109" s="440" t="str">
        <f t="shared" si="12"/>
        <v/>
      </c>
    </row>
    <row r="110" spans="1:23" x14ac:dyDescent="0.2">
      <c r="A110" s="56"/>
      <c r="B110" s="211" t="s">
        <v>707</v>
      </c>
      <c r="C110" s="212"/>
      <c r="D110" s="209" t="s">
        <v>533</v>
      </c>
      <c r="E110" s="13">
        <v>90</v>
      </c>
      <c r="F110" s="14" t="s">
        <v>180</v>
      </c>
      <c r="G110" s="14" t="s">
        <v>181</v>
      </c>
      <c r="H110" s="419">
        <f>'Table 1'!H110</f>
        <v>0</v>
      </c>
      <c r="I110" s="417"/>
      <c r="J110" s="418">
        <f>'[1]Data CPIS- Banking'!$F91</f>
        <v>0</v>
      </c>
      <c r="K110" s="442">
        <f t="shared" si="7"/>
        <v>0</v>
      </c>
      <c r="L110" s="418">
        <f>'[1]Data CPIS- Insurance'!$F91</f>
        <v>0</v>
      </c>
      <c r="M110" s="417"/>
      <c r="N110" s="418">
        <f>'[1]Data CPIS-Securities'!$F91</f>
        <v>0</v>
      </c>
      <c r="O110" s="417"/>
      <c r="P110" s="419" t="str">
        <f t="shared" si="8"/>
        <v/>
      </c>
      <c r="Q110" s="417"/>
      <c r="R110" s="418"/>
      <c r="S110" s="421"/>
      <c r="T110" s="414" t="str">
        <f t="shared" si="9"/>
        <v/>
      </c>
      <c r="U110" s="621" t="str">
        <f t="shared" si="10"/>
        <v/>
      </c>
      <c r="V110" s="626" t="str">
        <f t="shared" si="11"/>
        <v/>
      </c>
      <c r="W110" s="440" t="str">
        <f t="shared" si="12"/>
        <v/>
      </c>
    </row>
    <row r="111" spans="1:23" x14ac:dyDescent="0.2">
      <c r="A111" s="56"/>
      <c r="B111" s="211" t="s">
        <v>708</v>
      </c>
      <c r="C111" s="212"/>
      <c r="D111" s="209" t="s">
        <v>533</v>
      </c>
      <c r="E111" s="13">
        <v>91</v>
      </c>
      <c r="F111" s="14" t="s">
        <v>182</v>
      </c>
      <c r="G111" s="14" t="s">
        <v>183</v>
      </c>
      <c r="H111" s="419">
        <f>'Table 1'!H111</f>
        <v>16.572204899999999</v>
      </c>
      <c r="I111" s="417"/>
      <c r="J111" s="418">
        <f>'[1]Data CPIS- Banking'!$F92</f>
        <v>3</v>
      </c>
      <c r="K111" s="442">
        <f t="shared" si="7"/>
        <v>13.572204900000001</v>
      </c>
      <c r="L111" s="418">
        <f>'[1]Data CPIS- Insurance'!$F92</f>
        <v>11.270504900000001</v>
      </c>
      <c r="M111" s="417"/>
      <c r="N111" s="418">
        <f>'[1]Data CPIS-Securities'!$F92</f>
        <v>2.3016999999999999</v>
      </c>
      <c r="O111" s="417"/>
      <c r="P111" s="419" t="str">
        <f t="shared" si="8"/>
        <v/>
      </c>
      <c r="Q111" s="417"/>
      <c r="R111" s="418"/>
      <c r="S111" s="421"/>
      <c r="T111" s="414" t="str">
        <f t="shared" si="9"/>
        <v/>
      </c>
      <c r="U111" s="621" t="str">
        <f t="shared" si="10"/>
        <v/>
      </c>
      <c r="V111" s="626" t="str">
        <f t="shared" si="11"/>
        <v/>
      </c>
      <c r="W111" s="440" t="str">
        <f t="shared" si="12"/>
        <v/>
      </c>
    </row>
    <row r="112" spans="1:23" x14ac:dyDescent="0.2">
      <c r="A112" s="56"/>
      <c r="B112" s="211" t="s">
        <v>709</v>
      </c>
      <c r="C112" s="212"/>
      <c r="D112" s="209" t="s">
        <v>533</v>
      </c>
      <c r="E112" s="13">
        <v>92</v>
      </c>
      <c r="F112" s="14" t="s">
        <v>184</v>
      </c>
      <c r="G112" s="14" t="s">
        <v>185</v>
      </c>
      <c r="H112" s="419">
        <f>'Table 1'!H112</f>
        <v>999.29670484999997</v>
      </c>
      <c r="I112" s="417"/>
      <c r="J112" s="418">
        <f>'[1]Data CPIS- Banking'!$F93</f>
        <v>1</v>
      </c>
      <c r="K112" s="442">
        <f t="shared" si="7"/>
        <v>998.29670484999997</v>
      </c>
      <c r="L112" s="418">
        <f>'[1]Data CPIS- Insurance'!$F93</f>
        <v>32.680299849999997</v>
      </c>
      <c r="M112" s="417"/>
      <c r="N112" s="418">
        <f>'[1]Data CPIS-Securities'!$F93</f>
        <v>965.61640499999999</v>
      </c>
      <c r="O112" s="417"/>
      <c r="P112" s="419" t="str">
        <f t="shared" si="8"/>
        <v/>
      </c>
      <c r="Q112" s="417"/>
      <c r="R112" s="418"/>
      <c r="S112" s="421"/>
      <c r="T112" s="414" t="str">
        <f t="shared" si="9"/>
        <v/>
      </c>
      <c r="U112" s="621" t="str">
        <f t="shared" si="10"/>
        <v/>
      </c>
      <c r="V112" s="626" t="str">
        <f t="shared" si="11"/>
        <v/>
      </c>
      <c r="W112" s="440" t="str">
        <f t="shared" si="12"/>
        <v/>
      </c>
    </row>
    <row r="113" spans="1:23" x14ac:dyDescent="0.2">
      <c r="A113" s="56"/>
      <c r="B113" s="211" t="s">
        <v>710</v>
      </c>
      <c r="C113" s="212"/>
      <c r="D113" s="209" t="s">
        <v>533</v>
      </c>
      <c r="E113" s="13">
        <v>93</v>
      </c>
      <c r="F113" s="14" t="s">
        <v>186</v>
      </c>
      <c r="G113" s="14" t="s">
        <v>187</v>
      </c>
      <c r="H113" s="419">
        <f>'Table 1'!H113</f>
        <v>0</v>
      </c>
      <c r="I113" s="417"/>
      <c r="J113" s="418">
        <f>'[1]Data CPIS- Banking'!$F94</f>
        <v>0</v>
      </c>
      <c r="K113" s="442">
        <f t="shared" si="7"/>
        <v>0</v>
      </c>
      <c r="L113" s="418">
        <f>'[1]Data CPIS- Insurance'!$F94</f>
        <v>0</v>
      </c>
      <c r="M113" s="417"/>
      <c r="N113" s="418">
        <f>'[1]Data CPIS-Securities'!$F94</f>
        <v>0</v>
      </c>
      <c r="O113" s="417"/>
      <c r="P113" s="419" t="str">
        <f t="shared" si="8"/>
        <v/>
      </c>
      <c r="Q113" s="417"/>
      <c r="R113" s="418"/>
      <c r="S113" s="421"/>
      <c r="T113" s="414" t="str">
        <f t="shared" si="9"/>
        <v/>
      </c>
      <c r="U113" s="621" t="str">
        <f t="shared" si="10"/>
        <v/>
      </c>
      <c r="V113" s="626" t="str">
        <f t="shared" si="11"/>
        <v/>
      </c>
      <c r="W113" s="440" t="str">
        <f t="shared" si="12"/>
        <v/>
      </c>
    </row>
    <row r="114" spans="1:23" x14ac:dyDescent="0.2">
      <c r="A114" s="56"/>
      <c r="B114" s="211" t="s">
        <v>711</v>
      </c>
      <c r="C114" s="212"/>
      <c r="D114" s="209" t="s">
        <v>533</v>
      </c>
      <c r="E114" s="13">
        <v>94</v>
      </c>
      <c r="F114" s="14" t="s">
        <v>188</v>
      </c>
      <c r="G114" s="14" t="s">
        <v>189</v>
      </c>
      <c r="H114" s="419">
        <f>'Table 1'!H114</f>
        <v>0</v>
      </c>
      <c r="I114" s="417"/>
      <c r="J114" s="418">
        <f>'[1]Data CPIS- Banking'!$F95</f>
        <v>0</v>
      </c>
      <c r="K114" s="442">
        <f t="shared" si="7"/>
        <v>0</v>
      </c>
      <c r="L114" s="418">
        <f>'[1]Data CPIS- Insurance'!$F95</f>
        <v>0</v>
      </c>
      <c r="M114" s="417"/>
      <c r="N114" s="418">
        <f>'[1]Data CPIS-Securities'!$F95</f>
        <v>0</v>
      </c>
      <c r="O114" s="417"/>
      <c r="P114" s="419" t="str">
        <f t="shared" si="8"/>
        <v/>
      </c>
      <c r="Q114" s="417"/>
      <c r="R114" s="418"/>
      <c r="S114" s="421"/>
      <c r="T114" s="414" t="str">
        <f t="shared" si="9"/>
        <v/>
      </c>
      <c r="U114" s="621" t="str">
        <f t="shared" si="10"/>
        <v/>
      </c>
      <c r="V114" s="626" t="str">
        <f t="shared" si="11"/>
        <v/>
      </c>
      <c r="W114" s="440" t="str">
        <f t="shared" si="12"/>
        <v/>
      </c>
    </row>
    <row r="115" spans="1:23" x14ac:dyDescent="0.2">
      <c r="A115" s="56"/>
      <c r="B115" s="211" t="s">
        <v>712</v>
      </c>
      <c r="C115" s="212"/>
      <c r="D115" s="209" t="s">
        <v>533</v>
      </c>
      <c r="E115" s="13">
        <v>95</v>
      </c>
      <c r="F115" s="14" t="s">
        <v>190</v>
      </c>
      <c r="G115" s="14" t="s">
        <v>191</v>
      </c>
      <c r="H115" s="419">
        <f>'Table 1'!H115</f>
        <v>0</v>
      </c>
      <c r="I115" s="417"/>
      <c r="J115" s="418">
        <f>'[1]Data CPIS- Banking'!$F96</f>
        <v>0</v>
      </c>
      <c r="K115" s="442">
        <f t="shared" si="7"/>
        <v>0</v>
      </c>
      <c r="L115" s="418">
        <f>'[1]Data CPIS- Insurance'!$F96</f>
        <v>0</v>
      </c>
      <c r="M115" s="417"/>
      <c r="N115" s="418">
        <f>'[1]Data CPIS-Securities'!$F96</f>
        <v>0</v>
      </c>
      <c r="O115" s="417"/>
      <c r="P115" s="419" t="str">
        <f t="shared" si="8"/>
        <v/>
      </c>
      <c r="Q115" s="417"/>
      <c r="R115" s="418"/>
      <c r="S115" s="421"/>
      <c r="T115" s="414" t="str">
        <f t="shared" si="9"/>
        <v/>
      </c>
      <c r="U115" s="621" t="str">
        <f t="shared" si="10"/>
        <v/>
      </c>
      <c r="V115" s="626" t="str">
        <f t="shared" si="11"/>
        <v/>
      </c>
      <c r="W115" s="440" t="str">
        <f t="shared" si="12"/>
        <v/>
      </c>
    </row>
    <row r="116" spans="1:23" x14ac:dyDescent="0.2">
      <c r="A116" s="56"/>
      <c r="B116" s="211" t="s">
        <v>713</v>
      </c>
      <c r="C116" s="212"/>
      <c r="D116" s="209" t="s">
        <v>533</v>
      </c>
      <c r="E116" s="13">
        <v>96</v>
      </c>
      <c r="F116" s="14" t="s">
        <v>192</v>
      </c>
      <c r="G116" s="14" t="s">
        <v>193</v>
      </c>
      <c r="H116" s="419">
        <f>'Table 1'!H116</f>
        <v>0</v>
      </c>
      <c r="I116" s="417"/>
      <c r="J116" s="418">
        <f>'[1]Data CPIS- Banking'!$F97</f>
        <v>0</v>
      </c>
      <c r="K116" s="442">
        <f t="shared" si="7"/>
        <v>0</v>
      </c>
      <c r="L116" s="418">
        <f>'[1]Data CPIS- Insurance'!$F97</f>
        <v>0</v>
      </c>
      <c r="M116" s="417"/>
      <c r="N116" s="418">
        <f>'[1]Data CPIS-Securities'!$F97</f>
        <v>0</v>
      </c>
      <c r="O116" s="417"/>
      <c r="P116" s="419" t="str">
        <f t="shared" si="8"/>
        <v/>
      </c>
      <c r="Q116" s="417"/>
      <c r="R116" s="418"/>
      <c r="S116" s="421"/>
      <c r="T116" s="414" t="str">
        <f t="shared" si="9"/>
        <v/>
      </c>
      <c r="U116" s="621" t="str">
        <f t="shared" si="10"/>
        <v/>
      </c>
      <c r="V116" s="626" t="str">
        <f t="shared" si="11"/>
        <v/>
      </c>
      <c r="W116" s="440" t="str">
        <f t="shared" si="12"/>
        <v/>
      </c>
    </row>
    <row r="117" spans="1:23" x14ac:dyDescent="0.2">
      <c r="A117" s="56"/>
      <c r="B117" s="211" t="s">
        <v>714</v>
      </c>
      <c r="C117" s="212"/>
      <c r="D117" s="209" t="s">
        <v>533</v>
      </c>
      <c r="E117" s="13">
        <v>97</v>
      </c>
      <c r="F117" s="14" t="s">
        <v>194</v>
      </c>
      <c r="G117" s="14" t="s">
        <v>195</v>
      </c>
      <c r="H117" s="419">
        <f>'Table 1'!H117</f>
        <v>0</v>
      </c>
      <c r="I117" s="417"/>
      <c r="J117" s="418">
        <f>'[1]Data CPIS- Banking'!$F98</f>
        <v>0</v>
      </c>
      <c r="K117" s="442">
        <f t="shared" si="7"/>
        <v>0</v>
      </c>
      <c r="L117" s="418">
        <f>'[1]Data CPIS- Insurance'!$F98</f>
        <v>0</v>
      </c>
      <c r="M117" s="417"/>
      <c r="N117" s="418">
        <f>'[1]Data CPIS-Securities'!$F98</f>
        <v>0</v>
      </c>
      <c r="O117" s="417"/>
      <c r="P117" s="419" t="str">
        <f t="shared" si="8"/>
        <v/>
      </c>
      <c r="Q117" s="417"/>
      <c r="R117" s="418"/>
      <c r="S117" s="421"/>
      <c r="T117" s="414" t="str">
        <f t="shared" si="9"/>
        <v/>
      </c>
      <c r="U117" s="621" t="str">
        <f t="shared" si="10"/>
        <v/>
      </c>
      <c r="V117" s="626" t="str">
        <f t="shared" si="11"/>
        <v/>
      </c>
      <c r="W117" s="440" t="str">
        <f t="shared" si="12"/>
        <v/>
      </c>
    </row>
    <row r="118" spans="1:23" x14ac:dyDescent="0.2">
      <c r="A118" s="56"/>
      <c r="B118" s="211" t="s">
        <v>716</v>
      </c>
      <c r="C118" s="212"/>
      <c r="D118" s="209" t="s">
        <v>533</v>
      </c>
      <c r="E118" s="13">
        <v>98</v>
      </c>
      <c r="F118" s="14" t="s">
        <v>197</v>
      </c>
      <c r="G118" s="14" t="s">
        <v>198</v>
      </c>
      <c r="H118" s="419">
        <f>'Table 1'!H118</f>
        <v>53.196901999999994</v>
      </c>
      <c r="I118" s="417"/>
      <c r="J118" s="418">
        <f>'[1]Data CPIS- Banking'!$F99</f>
        <v>0</v>
      </c>
      <c r="K118" s="442">
        <f t="shared" si="7"/>
        <v>53.196901999999994</v>
      </c>
      <c r="L118" s="418">
        <f>'[1]Data CPIS- Insurance'!$F99</f>
        <v>3.797698</v>
      </c>
      <c r="M118" s="417"/>
      <c r="N118" s="418">
        <f>'[1]Data CPIS-Securities'!$F99</f>
        <v>49.399203999999997</v>
      </c>
      <c r="O118" s="417"/>
      <c r="P118" s="419" t="str">
        <f t="shared" si="8"/>
        <v/>
      </c>
      <c r="Q118" s="417"/>
      <c r="R118" s="418"/>
      <c r="S118" s="421"/>
      <c r="T118" s="414" t="str">
        <f t="shared" si="9"/>
        <v/>
      </c>
      <c r="U118" s="621" t="str">
        <f t="shared" si="10"/>
        <v/>
      </c>
      <c r="V118" s="626" t="str">
        <f t="shared" si="11"/>
        <v/>
      </c>
      <c r="W118" s="440" t="str">
        <f t="shared" si="12"/>
        <v/>
      </c>
    </row>
    <row r="119" spans="1:23" x14ac:dyDescent="0.2">
      <c r="A119" s="56"/>
      <c r="B119" s="211" t="s">
        <v>717</v>
      </c>
      <c r="C119" s="212"/>
      <c r="D119" s="209" t="s">
        <v>533</v>
      </c>
      <c r="E119" s="13">
        <v>99</v>
      </c>
      <c r="F119" s="14" t="s">
        <v>199</v>
      </c>
      <c r="G119" s="14" t="s">
        <v>200</v>
      </c>
      <c r="H119" s="419">
        <f>'Table 1'!H119</f>
        <v>10.29299928</v>
      </c>
      <c r="I119" s="417"/>
      <c r="J119" s="418">
        <f>'[1]Data CPIS- Banking'!$F100</f>
        <v>0</v>
      </c>
      <c r="K119" s="442">
        <f t="shared" si="7"/>
        <v>10.29299928</v>
      </c>
      <c r="L119" s="418">
        <f>'[1]Data CPIS- Insurance'!$F100</f>
        <v>4.1852799999999996E-3</v>
      </c>
      <c r="M119" s="417"/>
      <c r="N119" s="418">
        <f>'[1]Data CPIS-Securities'!$F100</f>
        <v>10.288814</v>
      </c>
      <c r="O119" s="417"/>
      <c r="P119" s="419" t="str">
        <f t="shared" si="8"/>
        <v/>
      </c>
      <c r="Q119" s="417"/>
      <c r="R119" s="418"/>
      <c r="S119" s="421"/>
      <c r="T119" s="414" t="str">
        <f t="shared" si="9"/>
        <v/>
      </c>
      <c r="U119" s="621" t="str">
        <f t="shared" si="10"/>
        <v/>
      </c>
      <c r="V119" s="626" t="str">
        <f t="shared" si="11"/>
        <v/>
      </c>
      <c r="W119" s="440" t="str">
        <f t="shared" si="12"/>
        <v/>
      </c>
    </row>
    <row r="120" spans="1:23" x14ac:dyDescent="0.2">
      <c r="A120" s="56"/>
      <c r="B120" s="211" t="s">
        <v>718</v>
      </c>
      <c r="C120" s="212"/>
      <c r="D120" s="209" t="s">
        <v>533</v>
      </c>
      <c r="E120" s="13">
        <v>100</v>
      </c>
      <c r="F120" s="14" t="s">
        <v>201</v>
      </c>
      <c r="G120" s="14" t="s">
        <v>202</v>
      </c>
      <c r="H120" s="419">
        <f>'Table 1'!H120</f>
        <v>18823.95341319</v>
      </c>
      <c r="I120" s="417"/>
      <c r="J120" s="418">
        <f>'[1]Data CPIS- Banking'!$F101</f>
        <v>106</v>
      </c>
      <c r="K120" s="442">
        <f t="shared" si="7"/>
        <v>18717.95341319</v>
      </c>
      <c r="L120" s="418">
        <f>'[1]Data CPIS- Insurance'!$F101</f>
        <v>15.369862189999999</v>
      </c>
      <c r="M120" s="417"/>
      <c r="N120" s="418">
        <f>'[1]Data CPIS-Securities'!$F101</f>
        <v>18702.583551</v>
      </c>
      <c r="O120" s="417"/>
      <c r="P120" s="419" t="str">
        <f t="shared" si="8"/>
        <v/>
      </c>
      <c r="Q120" s="417"/>
      <c r="R120" s="418"/>
      <c r="S120" s="421"/>
      <c r="T120" s="414" t="str">
        <f t="shared" si="9"/>
        <v/>
      </c>
      <c r="U120" s="621" t="str">
        <f t="shared" si="10"/>
        <v/>
      </c>
      <c r="V120" s="626" t="str">
        <f t="shared" si="11"/>
        <v/>
      </c>
      <c r="W120" s="440" t="str">
        <f t="shared" si="12"/>
        <v/>
      </c>
    </row>
    <row r="121" spans="1:23" x14ac:dyDescent="0.2">
      <c r="A121" s="56"/>
      <c r="B121" s="211" t="s">
        <v>719</v>
      </c>
      <c r="C121" s="212"/>
      <c r="D121" s="209" t="s">
        <v>533</v>
      </c>
      <c r="E121" s="13">
        <v>101</v>
      </c>
      <c r="F121" s="14" t="s">
        <v>203</v>
      </c>
      <c r="G121" s="14" t="s">
        <v>204</v>
      </c>
      <c r="H121" s="419">
        <f>'Table 1'!H121</f>
        <v>3935.2656774799998</v>
      </c>
      <c r="I121" s="417"/>
      <c r="J121" s="418">
        <f>'[1]Data CPIS- Banking'!$F102</f>
        <v>333</v>
      </c>
      <c r="K121" s="442">
        <f t="shared" si="7"/>
        <v>3602.2656774799998</v>
      </c>
      <c r="L121" s="418">
        <f>'[1]Data CPIS- Insurance'!$F102</f>
        <v>36.244385479999998</v>
      </c>
      <c r="M121" s="417"/>
      <c r="N121" s="418">
        <f>'[1]Data CPIS-Securities'!$F102</f>
        <v>3566.0212919999999</v>
      </c>
      <c r="O121" s="417"/>
      <c r="P121" s="419" t="str">
        <f t="shared" si="8"/>
        <v/>
      </c>
      <c r="Q121" s="417"/>
      <c r="R121" s="418"/>
      <c r="S121" s="421"/>
      <c r="T121" s="414" t="str">
        <f t="shared" si="9"/>
        <v/>
      </c>
      <c r="U121" s="621" t="str">
        <f t="shared" si="10"/>
        <v/>
      </c>
      <c r="V121" s="626" t="str">
        <f t="shared" si="11"/>
        <v/>
      </c>
      <c r="W121" s="440" t="str">
        <f t="shared" si="12"/>
        <v/>
      </c>
    </row>
    <row r="122" spans="1:23" x14ac:dyDescent="0.2">
      <c r="A122" s="56"/>
      <c r="B122" s="211" t="s">
        <v>720</v>
      </c>
      <c r="C122" s="212"/>
      <c r="D122" s="209" t="s">
        <v>533</v>
      </c>
      <c r="E122" s="13">
        <v>102</v>
      </c>
      <c r="F122" s="14" t="s">
        <v>205</v>
      </c>
      <c r="G122" s="14" t="s">
        <v>206</v>
      </c>
      <c r="H122" s="419">
        <f>'Table 1'!H122</f>
        <v>35.578234999999999</v>
      </c>
      <c r="I122" s="417"/>
      <c r="J122" s="418">
        <f>'[1]Data CPIS- Banking'!$F103</f>
        <v>0</v>
      </c>
      <c r="K122" s="442">
        <f t="shared" si="7"/>
        <v>35.578234999999999</v>
      </c>
      <c r="L122" s="418">
        <f>'[1]Data CPIS- Insurance'!$F103</f>
        <v>0</v>
      </c>
      <c r="M122" s="417"/>
      <c r="N122" s="418">
        <f>'[1]Data CPIS-Securities'!$F103</f>
        <v>35.578234999999999</v>
      </c>
      <c r="O122" s="417"/>
      <c r="P122" s="419" t="str">
        <f t="shared" si="8"/>
        <v/>
      </c>
      <c r="Q122" s="417"/>
      <c r="R122" s="418"/>
      <c r="S122" s="421"/>
      <c r="T122" s="414" t="str">
        <f t="shared" si="9"/>
        <v/>
      </c>
      <c r="U122" s="621" t="str">
        <f t="shared" si="10"/>
        <v/>
      </c>
      <c r="V122" s="626" t="str">
        <f t="shared" si="11"/>
        <v/>
      </c>
      <c r="W122" s="440" t="str">
        <f t="shared" si="12"/>
        <v/>
      </c>
    </row>
    <row r="123" spans="1:23" x14ac:dyDescent="0.2">
      <c r="A123" s="56"/>
      <c r="B123" s="211" t="s">
        <v>721</v>
      </c>
      <c r="C123" s="212"/>
      <c r="D123" s="209" t="s">
        <v>533</v>
      </c>
      <c r="E123" s="13">
        <v>103</v>
      </c>
      <c r="F123" s="14" t="s">
        <v>207</v>
      </c>
      <c r="G123" s="14" t="s">
        <v>208</v>
      </c>
      <c r="H123" s="419">
        <f>'Table 1'!H123</f>
        <v>169.791855</v>
      </c>
      <c r="I123" s="417"/>
      <c r="J123" s="418">
        <f>'[1]Data CPIS- Banking'!$F104</f>
        <v>0</v>
      </c>
      <c r="K123" s="442">
        <f t="shared" si="7"/>
        <v>169.791855</v>
      </c>
      <c r="L123" s="418">
        <f>'[1]Data CPIS- Insurance'!$F104</f>
        <v>0</v>
      </c>
      <c r="M123" s="417"/>
      <c r="N123" s="418">
        <f>'[1]Data CPIS-Securities'!$F104</f>
        <v>169.791855</v>
      </c>
      <c r="O123" s="417"/>
      <c r="P123" s="419" t="str">
        <f t="shared" si="8"/>
        <v/>
      </c>
      <c r="Q123" s="417"/>
      <c r="R123" s="418"/>
      <c r="S123" s="421"/>
      <c r="T123" s="414" t="str">
        <f t="shared" si="9"/>
        <v/>
      </c>
      <c r="U123" s="621" t="str">
        <f t="shared" si="10"/>
        <v/>
      </c>
      <c r="V123" s="626" t="str">
        <f t="shared" si="11"/>
        <v/>
      </c>
      <c r="W123" s="440" t="str">
        <f t="shared" si="12"/>
        <v/>
      </c>
    </row>
    <row r="124" spans="1:23" x14ac:dyDescent="0.2">
      <c r="A124" s="56"/>
      <c r="B124" s="211" t="s">
        <v>722</v>
      </c>
      <c r="C124" s="212"/>
      <c r="D124" s="209" t="s">
        <v>533</v>
      </c>
      <c r="E124" s="13">
        <v>104</v>
      </c>
      <c r="F124" s="14" t="s">
        <v>209</v>
      </c>
      <c r="G124" s="14" t="s">
        <v>210</v>
      </c>
      <c r="H124" s="419">
        <f>'Table 1'!H124</f>
        <v>70276.137716450001</v>
      </c>
      <c r="I124" s="417"/>
      <c r="J124" s="418">
        <f>'[1]Data CPIS- Banking'!$F105</f>
        <v>532</v>
      </c>
      <c r="K124" s="442">
        <f t="shared" si="7"/>
        <v>69744.137716450001</v>
      </c>
      <c r="L124" s="418">
        <f>'[1]Data CPIS- Insurance'!$F105</f>
        <v>1228.4411614500002</v>
      </c>
      <c r="M124" s="417"/>
      <c r="N124" s="418">
        <f>'[1]Data CPIS-Securities'!$F105</f>
        <v>68515.696555000002</v>
      </c>
      <c r="O124" s="417"/>
      <c r="P124" s="419" t="str">
        <f t="shared" si="8"/>
        <v/>
      </c>
      <c r="Q124" s="417"/>
      <c r="R124" s="418"/>
      <c r="S124" s="421"/>
      <c r="T124" s="414" t="str">
        <f t="shared" si="9"/>
        <v/>
      </c>
      <c r="U124" s="621" t="str">
        <f t="shared" si="10"/>
        <v/>
      </c>
      <c r="V124" s="626" t="str">
        <f t="shared" si="11"/>
        <v/>
      </c>
      <c r="W124" s="440" t="str">
        <f t="shared" si="12"/>
        <v/>
      </c>
    </row>
    <row r="125" spans="1:23" x14ac:dyDescent="0.2">
      <c r="A125" s="56"/>
      <c r="B125" s="211" t="s">
        <v>723</v>
      </c>
      <c r="C125" s="212"/>
      <c r="D125" s="209" t="s">
        <v>533</v>
      </c>
      <c r="E125" s="13">
        <v>105</v>
      </c>
      <c r="F125" s="14" t="s">
        <v>211</v>
      </c>
      <c r="G125" s="14" t="s">
        <v>212</v>
      </c>
      <c r="H125" s="419">
        <f>'Table 1'!H125</f>
        <v>18.230960700000001</v>
      </c>
      <c r="I125" s="417"/>
      <c r="J125" s="418">
        <f>'[1]Data CPIS- Banking'!$F106</f>
        <v>1</v>
      </c>
      <c r="K125" s="442">
        <f t="shared" si="7"/>
        <v>17.230960700000001</v>
      </c>
      <c r="L125" s="418">
        <f>'[1]Data CPIS- Insurance'!$F106</f>
        <v>5.2750677000000001</v>
      </c>
      <c r="M125" s="417"/>
      <c r="N125" s="418">
        <f>'[1]Data CPIS-Securities'!$F106</f>
        <v>11.955893</v>
      </c>
      <c r="O125" s="417"/>
      <c r="P125" s="419" t="str">
        <f t="shared" si="8"/>
        <v/>
      </c>
      <c r="Q125" s="417"/>
      <c r="R125" s="418"/>
      <c r="S125" s="421"/>
      <c r="T125" s="414" t="str">
        <f t="shared" si="9"/>
        <v/>
      </c>
      <c r="U125" s="621" t="str">
        <f t="shared" si="10"/>
        <v/>
      </c>
      <c r="V125" s="626" t="str">
        <f t="shared" si="11"/>
        <v/>
      </c>
      <c r="W125" s="440" t="str">
        <f t="shared" si="12"/>
        <v/>
      </c>
    </row>
    <row r="126" spans="1:23" x14ac:dyDescent="0.2">
      <c r="A126" s="56"/>
      <c r="B126" s="211" t="s">
        <v>724</v>
      </c>
      <c r="C126" s="212"/>
      <c r="D126" s="209" t="s">
        <v>533</v>
      </c>
      <c r="E126" s="13">
        <v>106</v>
      </c>
      <c r="F126" s="14" t="s">
        <v>213</v>
      </c>
      <c r="G126" s="14" t="s">
        <v>214</v>
      </c>
      <c r="H126" s="419">
        <f>'Table 1'!H126</f>
        <v>5070.7826694100004</v>
      </c>
      <c r="I126" s="417"/>
      <c r="J126" s="418">
        <f>'[1]Data CPIS- Banking'!$F107</f>
        <v>0</v>
      </c>
      <c r="K126" s="442">
        <f t="shared" si="7"/>
        <v>5070.7826694099995</v>
      </c>
      <c r="L126" s="418">
        <f>'[1]Data CPIS- Insurance'!$F107</f>
        <v>1.55951141</v>
      </c>
      <c r="M126" s="417"/>
      <c r="N126" s="418">
        <f>'[1]Data CPIS-Securities'!$F107</f>
        <v>5069.2231579999998</v>
      </c>
      <c r="O126" s="417"/>
      <c r="P126" s="419" t="str">
        <f t="shared" si="8"/>
        <v/>
      </c>
      <c r="Q126" s="417"/>
      <c r="R126" s="418"/>
      <c r="S126" s="421"/>
      <c r="T126" s="414" t="str">
        <f t="shared" si="9"/>
        <v/>
      </c>
      <c r="U126" s="621" t="str">
        <f t="shared" si="10"/>
        <v/>
      </c>
      <c r="V126" s="626" t="str">
        <f t="shared" si="11"/>
        <v/>
      </c>
      <c r="W126" s="440" t="str">
        <f t="shared" si="12"/>
        <v/>
      </c>
    </row>
    <row r="127" spans="1:23" x14ac:dyDescent="0.2">
      <c r="A127" s="56"/>
      <c r="B127" s="211" t="s">
        <v>725</v>
      </c>
      <c r="C127" s="212"/>
      <c r="D127" s="209" t="s">
        <v>533</v>
      </c>
      <c r="E127" s="13">
        <v>107</v>
      </c>
      <c r="F127" s="14" t="s">
        <v>215</v>
      </c>
      <c r="G127" s="14" t="s">
        <v>216</v>
      </c>
      <c r="H127" s="419">
        <f>'Table 1'!H127</f>
        <v>29771.125452299999</v>
      </c>
      <c r="I127" s="417"/>
      <c r="J127" s="418">
        <f>'[1]Data CPIS- Banking'!$F108</f>
        <v>102</v>
      </c>
      <c r="K127" s="442">
        <f t="shared" si="7"/>
        <v>29669.125452299995</v>
      </c>
      <c r="L127" s="418">
        <f>'[1]Data CPIS- Insurance'!$F108</f>
        <v>14.7616373</v>
      </c>
      <c r="M127" s="417"/>
      <c r="N127" s="418">
        <f>'[1]Data CPIS-Securities'!$F108</f>
        <v>29654.363814999997</v>
      </c>
      <c r="O127" s="417"/>
      <c r="P127" s="419" t="str">
        <f t="shared" si="8"/>
        <v/>
      </c>
      <c r="Q127" s="417"/>
      <c r="R127" s="418"/>
      <c r="S127" s="421"/>
      <c r="T127" s="414" t="str">
        <f t="shared" si="9"/>
        <v/>
      </c>
      <c r="U127" s="621" t="str">
        <f t="shared" si="10"/>
        <v/>
      </c>
      <c r="V127" s="626" t="str">
        <f t="shared" si="11"/>
        <v/>
      </c>
      <c r="W127" s="440" t="str">
        <f t="shared" si="12"/>
        <v/>
      </c>
    </row>
    <row r="128" spans="1:23" x14ac:dyDescent="0.2">
      <c r="A128" s="56"/>
      <c r="B128" s="211" t="s">
        <v>726</v>
      </c>
      <c r="C128" s="212"/>
      <c r="D128" s="209" t="s">
        <v>533</v>
      </c>
      <c r="E128" s="13">
        <v>108</v>
      </c>
      <c r="F128" s="14" t="s">
        <v>217</v>
      </c>
      <c r="G128" s="14" t="s">
        <v>218</v>
      </c>
      <c r="H128" s="419">
        <f>'Table 1'!H128</f>
        <v>117.82422500000001</v>
      </c>
      <c r="I128" s="417"/>
      <c r="J128" s="418">
        <f>'[1]Data CPIS- Banking'!$F109</f>
        <v>53</v>
      </c>
      <c r="K128" s="442">
        <f t="shared" si="7"/>
        <v>64.824224999999998</v>
      </c>
      <c r="L128" s="418">
        <f>'[1]Data CPIS- Insurance'!$F109</f>
        <v>10.993048</v>
      </c>
      <c r="M128" s="417"/>
      <c r="N128" s="418">
        <f>'[1]Data CPIS-Securities'!$F109</f>
        <v>53.831177000000004</v>
      </c>
      <c r="O128" s="417"/>
      <c r="P128" s="419" t="str">
        <f t="shared" si="8"/>
        <v/>
      </c>
      <c r="Q128" s="417"/>
      <c r="R128" s="418"/>
      <c r="S128" s="421"/>
      <c r="T128" s="414" t="str">
        <f t="shared" si="9"/>
        <v/>
      </c>
      <c r="U128" s="621" t="str">
        <f t="shared" si="10"/>
        <v/>
      </c>
      <c r="V128" s="626" t="str">
        <f t="shared" si="11"/>
        <v/>
      </c>
      <c r="W128" s="440" t="str">
        <f t="shared" si="12"/>
        <v/>
      </c>
    </row>
    <row r="129" spans="1:23" x14ac:dyDescent="0.2">
      <c r="A129" s="56"/>
      <c r="B129" s="211" t="s">
        <v>727</v>
      </c>
      <c r="C129" s="212"/>
      <c r="D129" s="209" t="s">
        <v>533</v>
      </c>
      <c r="E129" s="13">
        <v>109</v>
      </c>
      <c r="F129" s="14" t="s">
        <v>219</v>
      </c>
      <c r="G129" s="14" t="s">
        <v>220</v>
      </c>
      <c r="H129" s="419">
        <f>'Table 1'!H129</f>
        <v>149845.09928505</v>
      </c>
      <c r="I129" s="417"/>
      <c r="J129" s="418">
        <f>'[1]Data CPIS- Banking'!$F110</f>
        <v>452</v>
      </c>
      <c r="K129" s="442">
        <f t="shared" si="7"/>
        <v>149393.09928505</v>
      </c>
      <c r="L129" s="418">
        <f>'[1]Data CPIS- Insurance'!$F110</f>
        <v>135.94212605000001</v>
      </c>
      <c r="M129" s="417"/>
      <c r="N129" s="418">
        <f>'[1]Data CPIS-Securities'!$F110</f>
        <v>149257.15715899999</v>
      </c>
      <c r="O129" s="417"/>
      <c r="P129" s="419" t="str">
        <f t="shared" si="8"/>
        <v/>
      </c>
      <c r="Q129" s="417"/>
      <c r="R129" s="418"/>
      <c r="S129" s="421"/>
      <c r="T129" s="414" t="str">
        <f t="shared" si="9"/>
        <v/>
      </c>
      <c r="U129" s="621" t="str">
        <f t="shared" si="10"/>
        <v/>
      </c>
      <c r="V129" s="626" t="str">
        <f t="shared" si="11"/>
        <v/>
      </c>
      <c r="W129" s="440" t="str">
        <f t="shared" si="12"/>
        <v/>
      </c>
    </row>
    <row r="130" spans="1:23" x14ac:dyDescent="0.2">
      <c r="A130" s="56"/>
      <c r="B130" s="211" t="s">
        <v>728</v>
      </c>
      <c r="C130" s="212"/>
      <c r="D130" s="209" t="s">
        <v>533</v>
      </c>
      <c r="E130" s="13">
        <v>110</v>
      </c>
      <c r="F130" s="14" t="s">
        <v>221</v>
      </c>
      <c r="G130" s="14" t="s">
        <v>222</v>
      </c>
      <c r="H130" s="419">
        <f>'Table 1'!H130</f>
        <v>665.76678472999993</v>
      </c>
      <c r="I130" s="417"/>
      <c r="J130" s="418">
        <f>'[1]Data CPIS- Banking'!$F111</f>
        <v>0</v>
      </c>
      <c r="K130" s="442">
        <f t="shared" si="7"/>
        <v>665.76678473000004</v>
      </c>
      <c r="L130" s="418">
        <f>'[1]Data CPIS- Insurance'!$F111</f>
        <v>7.6269717300000002</v>
      </c>
      <c r="M130" s="417"/>
      <c r="N130" s="418">
        <f>'[1]Data CPIS-Securities'!$F111</f>
        <v>658.139813</v>
      </c>
      <c r="O130" s="417"/>
      <c r="P130" s="419" t="str">
        <f t="shared" si="8"/>
        <v/>
      </c>
      <c r="Q130" s="417"/>
      <c r="R130" s="418"/>
      <c r="S130" s="421"/>
      <c r="T130" s="414" t="str">
        <f t="shared" si="9"/>
        <v/>
      </c>
      <c r="U130" s="621" t="str">
        <f t="shared" si="10"/>
        <v/>
      </c>
      <c r="V130" s="626" t="str">
        <f t="shared" si="11"/>
        <v/>
      </c>
      <c r="W130" s="440" t="str">
        <f t="shared" si="12"/>
        <v/>
      </c>
    </row>
    <row r="131" spans="1:23" x14ac:dyDescent="0.2">
      <c r="A131" s="56"/>
      <c r="B131" s="211" t="s">
        <v>729</v>
      </c>
      <c r="C131" s="212"/>
      <c r="D131" s="209" t="s">
        <v>533</v>
      </c>
      <c r="E131" s="13">
        <v>111</v>
      </c>
      <c r="F131" s="14" t="s">
        <v>223</v>
      </c>
      <c r="G131" s="14" t="s">
        <v>224</v>
      </c>
      <c r="H131" s="419">
        <f>'Table 1'!H131</f>
        <v>12.699618000000001</v>
      </c>
      <c r="I131" s="417"/>
      <c r="J131" s="418">
        <f>'[1]Data CPIS- Banking'!$F112</f>
        <v>0</v>
      </c>
      <c r="K131" s="442">
        <f t="shared" si="7"/>
        <v>12.699618000000001</v>
      </c>
      <c r="L131" s="418">
        <f>'[1]Data CPIS- Insurance'!$F112</f>
        <v>0</v>
      </c>
      <c r="M131" s="417"/>
      <c r="N131" s="418">
        <f>'[1]Data CPIS-Securities'!$F112</f>
        <v>12.699618000000001</v>
      </c>
      <c r="O131" s="417"/>
      <c r="P131" s="419" t="str">
        <f t="shared" si="8"/>
        <v/>
      </c>
      <c r="Q131" s="417"/>
      <c r="R131" s="418"/>
      <c r="S131" s="421"/>
      <c r="T131" s="414" t="str">
        <f t="shared" si="9"/>
        <v/>
      </c>
      <c r="U131" s="621" t="str">
        <f t="shared" si="10"/>
        <v/>
      </c>
      <c r="V131" s="626" t="str">
        <f t="shared" si="11"/>
        <v/>
      </c>
      <c r="W131" s="440" t="str">
        <f t="shared" si="12"/>
        <v/>
      </c>
    </row>
    <row r="132" spans="1:23" x14ac:dyDescent="0.2">
      <c r="A132" s="56"/>
      <c r="B132" s="211" t="s">
        <v>730</v>
      </c>
      <c r="C132" s="212"/>
      <c r="D132" s="209" t="s">
        <v>533</v>
      </c>
      <c r="E132" s="13">
        <v>112</v>
      </c>
      <c r="F132" s="14" t="s">
        <v>225</v>
      </c>
      <c r="G132" s="14" t="s">
        <v>226</v>
      </c>
      <c r="H132" s="419">
        <f>'Table 1'!H132</f>
        <v>124.92709200000002</v>
      </c>
      <c r="I132" s="417"/>
      <c r="J132" s="418">
        <f>'[1]Data CPIS- Banking'!$F113</f>
        <v>0</v>
      </c>
      <c r="K132" s="442">
        <f t="shared" si="7"/>
        <v>124.92709200000002</v>
      </c>
      <c r="L132" s="418">
        <f>'[1]Data CPIS- Insurance'!$F113</f>
        <v>0.26344499999999998</v>
      </c>
      <c r="M132" s="417"/>
      <c r="N132" s="418">
        <f>'[1]Data CPIS-Securities'!$F113</f>
        <v>124.66364700000001</v>
      </c>
      <c r="O132" s="417"/>
      <c r="P132" s="419" t="str">
        <f t="shared" si="8"/>
        <v/>
      </c>
      <c r="Q132" s="417"/>
      <c r="R132" s="418"/>
      <c r="S132" s="421"/>
      <c r="T132" s="414" t="str">
        <f t="shared" si="9"/>
        <v/>
      </c>
      <c r="U132" s="621" t="str">
        <f t="shared" si="10"/>
        <v/>
      </c>
      <c r="V132" s="626" t="str">
        <f t="shared" si="11"/>
        <v/>
      </c>
      <c r="W132" s="440" t="str">
        <f t="shared" si="12"/>
        <v/>
      </c>
    </row>
    <row r="133" spans="1:23" x14ac:dyDescent="0.2">
      <c r="A133" s="56"/>
      <c r="B133" s="211" t="s">
        <v>731</v>
      </c>
      <c r="C133" s="212"/>
      <c r="D133" s="209" t="s">
        <v>533</v>
      </c>
      <c r="E133" s="13">
        <v>113</v>
      </c>
      <c r="F133" s="14" t="s">
        <v>227</v>
      </c>
      <c r="G133" s="14" t="s">
        <v>228</v>
      </c>
      <c r="H133" s="419">
        <f>'Table 1'!H133</f>
        <v>127.661709</v>
      </c>
      <c r="I133" s="417"/>
      <c r="J133" s="418">
        <f>'[1]Data CPIS- Banking'!$F114</f>
        <v>0</v>
      </c>
      <c r="K133" s="442">
        <f t="shared" si="7"/>
        <v>127.66170899999999</v>
      </c>
      <c r="L133" s="418">
        <f>'[1]Data CPIS- Insurance'!$F114</f>
        <v>0.22045799999999999</v>
      </c>
      <c r="M133" s="417"/>
      <c r="N133" s="418">
        <f>'[1]Data CPIS-Securities'!$F114</f>
        <v>127.44125099999999</v>
      </c>
      <c r="O133" s="417"/>
      <c r="P133" s="419" t="str">
        <f t="shared" si="8"/>
        <v/>
      </c>
      <c r="Q133" s="417"/>
      <c r="R133" s="418"/>
      <c r="S133" s="421"/>
      <c r="T133" s="414" t="str">
        <f t="shared" si="9"/>
        <v/>
      </c>
      <c r="U133" s="621" t="str">
        <f t="shared" si="10"/>
        <v/>
      </c>
      <c r="V133" s="626" t="str">
        <f t="shared" si="11"/>
        <v/>
      </c>
      <c r="W133" s="440" t="str">
        <f t="shared" si="12"/>
        <v/>
      </c>
    </row>
    <row r="134" spans="1:23" x14ac:dyDescent="0.2">
      <c r="A134" s="56"/>
      <c r="B134" s="211" t="s">
        <v>732</v>
      </c>
      <c r="C134" s="212"/>
      <c r="D134" s="209" t="s">
        <v>533</v>
      </c>
      <c r="E134" s="13">
        <v>114</v>
      </c>
      <c r="F134" s="14" t="s">
        <v>229</v>
      </c>
      <c r="G134" s="14" t="s">
        <v>230</v>
      </c>
      <c r="H134" s="419">
        <f>'Table 1'!H134</f>
        <v>0</v>
      </c>
      <c r="I134" s="417"/>
      <c r="J134" s="418">
        <f>'[1]Data CPIS- Banking'!$F115</f>
        <v>0</v>
      </c>
      <c r="K134" s="442">
        <f t="shared" si="7"/>
        <v>0</v>
      </c>
      <c r="L134" s="418">
        <f>'[1]Data CPIS- Insurance'!$F115</f>
        <v>0</v>
      </c>
      <c r="M134" s="417"/>
      <c r="N134" s="418">
        <f>'[1]Data CPIS-Securities'!$F115</f>
        <v>0</v>
      </c>
      <c r="O134" s="417"/>
      <c r="P134" s="419" t="str">
        <f t="shared" si="8"/>
        <v/>
      </c>
      <c r="Q134" s="417"/>
      <c r="R134" s="418"/>
      <c r="S134" s="421"/>
      <c r="T134" s="414" t="str">
        <f t="shared" si="9"/>
        <v/>
      </c>
      <c r="U134" s="621" t="str">
        <f t="shared" si="10"/>
        <v/>
      </c>
      <c r="V134" s="626" t="str">
        <f t="shared" si="11"/>
        <v/>
      </c>
      <c r="W134" s="440" t="str">
        <f t="shared" si="12"/>
        <v/>
      </c>
    </row>
    <row r="135" spans="1:23" x14ac:dyDescent="0.2">
      <c r="A135" s="56"/>
      <c r="B135" s="211" t="s">
        <v>733</v>
      </c>
      <c r="C135" s="212"/>
      <c r="D135" s="209" t="s">
        <v>533</v>
      </c>
      <c r="E135" s="13">
        <v>115</v>
      </c>
      <c r="F135" s="14" t="s">
        <v>231</v>
      </c>
      <c r="G135" s="14" t="s">
        <v>949</v>
      </c>
      <c r="H135" s="419">
        <f>'Table 1'!H135</f>
        <v>0</v>
      </c>
      <c r="I135" s="417"/>
      <c r="J135" s="418">
        <f>'[1]Data CPIS- Banking'!$F116</f>
        <v>0</v>
      </c>
      <c r="K135" s="442">
        <f t="shared" si="7"/>
        <v>0</v>
      </c>
      <c r="L135" s="418">
        <f>'[1]Data CPIS- Insurance'!$F116</f>
        <v>0</v>
      </c>
      <c r="M135" s="417"/>
      <c r="N135" s="418">
        <f>'[1]Data CPIS-Securities'!$F116</f>
        <v>0</v>
      </c>
      <c r="O135" s="417"/>
      <c r="P135" s="419" t="str">
        <f t="shared" si="8"/>
        <v/>
      </c>
      <c r="Q135" s="417"/>
      <c r="R135" s="418"/>
      <c r="S135" s="421"/>
      <c r="T135" s="414" t="str">
        <f t="shared" si="9"/>
        <v/>
      </c>
      <c r="U135" s="621" t="str">
        <f t="shared" si="10"/>
        <v/>
      </c>
      <c r="V135" s="626" t="str">
        <f t="shared" si="11"/>
        <v/>
      </c>
      <c r="W135" s="440" t="str">
        <f t="shared" si="12"/>
        <v/>
      </c>
    </row>
    <row r="136" spans="1:23" x14ac:dyDescent="0.2">
      <c r="A136" s="56"/>
      <c r="B136" s="211" t="s">
        <v>734</v>
      </c>
      <c r="C136" s="212"/>
      <c r="D136" s="209" t="s">
        <v>533</v>
      </c>
      <c r="E136" s="13">
        <v>116</v>
      </c>
      <c r="F136" s="14" t="s">
        <v>232</v>
      </c>
      <c r="G136" s="14" t="s">
        <v>950</v>
      </c>
      <c r="H136" s="419">
        <f>'Table 1'!H136</f>
        <v>6400.4808986299995</v>
      </c>
      <c r="I136" s="417"/>
      <c r="J136" s="418">
        <f>'[1]Data CPIS- Banking'!$F117</f>
        <v>215</v>
      </c>
      <c r="K136" s="442">
        <f t="shared" si="7"/>
        <v>6185.4808986299995</v>
      </c>
      <c r="L136" s="418">
        <f>'[1]Data CPIS- Insurance'!$F117</f>
        <v>155.54100363000001</v>
      </c>
      <c r="M136" s="417"/>
      <c r="N136" s="418">
        <f>'[1]Data CPIS-Securities'!$F117</f>
        <v>6029.9398949999995</v>
      </c>
      <c r="O136" s="417"/>
      <c r="P136" s="419" t="str">
        <f t="shared" si="8"/>
        <v/>
      </c>
      <c r="Q136" s="417"/>
      <c r="R136" s="418"/>
      <c r="S136" s="421"/>
      <c r="T136" s="414" t="str">
        <f t="shared" si="9"/>
        <v/>
      </c>
      <c r="U136" s="621" t="str">
        <f t="shared" si="10"/>
        <v/>
      </c>
      <c r="V136" s="626" t="str">
        <f t="shared" si="11"/>
        <v/>
      </c>
      <c r="W136" s="440" t="str">
        <f t="shared" si="12"/>
        <v/>
      </c>
    </row>
    <row r="137" spans="1:23" x14ac:dyDescent="0.2">
      <c r="A137" s="56"/>
      <c r="B137" s="211" t="s">
        <v>735</v>
      </c>
      <c r="C137" s="212"/>
      <c r="D137" s="209" t="s">
        <v>533</v>
      </c>
      <c r="E137" s="13">
        <v>117</v>
      </c>
      <c r="F137" s="14" t="s">
        <v>942</v>
      </c>
      <c r="G137" s="14" t="s">
        <v>514</v>
      </c>
      <c r="H137" s="419">
        <f>'Table 1'!H137</f>
        <v>0</v>
      </c>
      <c r="I137" s="417"/>
      <c r="J137" s="418">
        <f>'[1]Data CPIS- Banking'!$F118</f>
        <v>0</v>
      </c>
      <c r="K137" s="442">
        <f t="shared" si="7"/>
        <v>0</v>
      </c>
      <c r="L137" s="418">
        <f>'[1]Data CPIS- Insurance'!$F118</f>
        <v>0</v>
      </c>
      <c r="M137" s="417"/>
      <c r="N137" s="418">
        <f>'[1]Data CPIS-Securities'!$F118</f>
        <v>0</v>
      </c>
      <c r="O137" s="417"/>
      <c r="P137" s="419" t="str">
        <f t="shared" si="8"/>
        <v/>
      </c>
      <c r="Q137" s="417"/>
      <c r="R137" s="418"/>
      <c r="S137" s="421"/>
      <c r="T137" s="414" t="str">
        <f t="shared" si="9"/>
        <v/>
      </c>
      <c r="U137" s="621" t="str">
        <f t="shared" si="10"/>
        <v/>
      </c>
      <c r="V137" s="626" t="str">
        <f t="shared" si="11"/>
        <v/>
      </c>
      <c r="W137" s="440" t="str">
        <f t="shared" si="12"/>
        <v/>
      </c>
    </row>
    <row r="138" spans="1:23" x14ac:dyDescent="0.2">
      <c r="A138" s="56"/>
      <c r="B138" s="211" t="s">
        <v>736</v>
      </c>
      <c r="C138" s="212"/>
      <c r="D138" s="209" t="s">
        <v>533</v>
      </c>
      <c r="E138" s="13">
        <v>118</v>
      </c>
      <c r="F138" s="14" t="s">
        <v>233</v>
      </c>
      <c r="G138" s="14" t="s">
        <v>234</v>
      </c>
      <c r="H138" s="419">
        <f>'Table 1'!H138</f>
        <v>71.444791699999996</v>
      </c>
      <c r="I138" s="417"/>
      <c r="J138" s="418">
        <f>'[1]Data CPIS- Banking'!$F119</f>
        <v>0</v>
      </c>
      <c r="K138" s="442">
        <f t="shared" si="7"/>
        <v>71.44479170000001</v>
      </c>
      <c r="L138" s="418">
        <f>'[1]Data CPIS- Insurance'!$F119</f>
        <v>1.0599447</v>
      </c>
      <c r="M138" s="417"/>
      <c r="N138" s="418">
        <f>'[1]Data CPIS-Securities'!$F119</f>
        <v>70.384847000000008</v>
      </c>
      <c r="O138" s="417"/>
      <c r="P138" s="419" t="str">
        <f t="shared" si="8"/>
        <v/>
      </c>
      <c r="Q138" s="417"/>
      <c r="R138" s="418"/>
      <c r="S138" s="421"/>
      <c r="T138" s="414" t="str">
        <f t="shared" si="9"/>
        <v/>
      </c>
      <c r="U138" s="621" t="str">
        <f t="shared" si="10"/>
        <v/>
      </c>
      <c r="V138" s="626" t="str">
        <f t="shared" si="11"/>
        <v/>
      </c>
      <c r="W138" s="440" t="str">
        <f t="shared" si="12"/>
        <v/>
      </c>
    </row>
    <row r="139" spans="1:23" x14ac:dyDescent="0.2">
      <c r="A139" s="56"/>
      <c r="B139" s="211" t="s">
        <v>737</v>
      </c>
      <c r="C139" s="212"/>
      <c r="D139" s="209" t="s">
        <v>533</v>
      </c>
      <c r="E139" s="13">
        <v>119</v>
      </c>
      <c r="F139" s="14" t="s">
        <v>235</v>
      </c>
      <c r="G139" s="14" t="s">
        <v>236</v>
      </c>
      <c r="H139" s="419">
        <f>'Table 1'!H139</f>
        <v>0</v>
      </c>
      <c r="I139" s="417"/>
      <c r="J139" s="418">
        <f>'[1]Data CPIS- Banking'!$F120</f>
        <v>0</v>
      </c>
      <c r="K139" s="442">
        <f t="shared" si="7"/>
        <v>0</v>
      </c>
      <c r="L139" s="418">
        <f>'[1]Data CPIS- Insurance'!$F120</f>
        <v>0</v>
      </c>
      <c r="M139" s="417"/>
      <c r="N139" s="418">
        <f>'[1]Data CPIS-Securities'!$F120</f>
        <v>0</v>
      </c>
      <c r="O139" s="417"/>
      <c r="P139" s="419" t="str">
        <f t="shared" si="8"/>
        <v/>
      </c>
      <c r="Q139" s="417"/>
      <c r="R139" s="418"/>
      <c r="S139" s="421"/>
      <c r="T139" s="414" t="str">
        <f t="shared" si="9"/>
        <v/>
      </c>
      <c r="U139" s="621" t="str">
        <f t="shared" si="10"/>
        <v/>
      </c>
      <c r="V139" s="626" t="str">
        <f t="shared" si="11"/>
        <v/>
      </c>
      <c r="W139" s="440" t="str">
        <f t="shared" si="12"/>
        <v/>
      </c>
    </row>
    <row r="140" spans="1:23" x14ac:dyDescent="0.2">
      <c r="A140" s="56"/>
      <c r="B140" s="211" t="s">
        <v>738</v>
      </c>
      <c r="C140" s="212"/>
      <c r="D140" s="209" t="s">
        <v>533</v>
      </c>
      <c r="E140" s="13">
        <v>120</v>
      </c>
      <c r="F140" s="14" t="s">
        <v>237</v>
      </c>
      <c r="G140" s="14" t="s">
        <v>238</v>
      </c>
      <c r="H140" s="419">
        <f>'Table 1'!H140</f>
        <v>0</v>
      </c>
      <c r="I140" s="417"/>
      <c r="J140" s="418">
        <f>'[1]Data CPIS- Banking'!$F121</f>
        <v>0</v>
      </c>
      <c r="K140" s="442">
        <f t="shared" si="7"/>
        <v>0</v>
      </c>
      <c r="L140" s="418">
        <f>'[1]Data CPIS- Insurance'!$F121</f>
        <v>0</v>
      </c>
      <c r="M140" s="417"/>
      <c r="N140" s="418">
        <f>'[1]Data CPIS-Securities'!$F121</f>
        <v>0</v>
      </c>
      <c r="O140" s="417"/>
      <c r="P140" s="419" t="str">
        <f t="shared" si="8"/>
        <v/>
      </c>
      <c r="Q140" s="417"/>
      <c r="R140" s="418"/>
      <c r="S140" s="421"/>
      <c r="T140" s="414" t="str">
        <f t="shared" si="9"/>
        <v/>
      </c>
      <c r="U140" s="621" t="str">
        <f t="shared" si="10"/>
        <v/>
      </c>
      <c r="V140" s="626" t="str">
        <f t="shared" si="11"/>
        <v/>
      </c>
      <c r="W140" s="440" t="str">
        <f t="shared" si="12"/>
        <v/>
      </c>
    </row>
    <row r="141" spans="1:23" x14ac:dyDescent="0.2">
      <c r="A141" s="56"/>
      <c r="B141" s="211" t="s">
        <v>739</v>
      </c>
      <c r="C141" s="212"/>
      <c r="D141" s="209" t="s">
        <v>533</v>
      </c>
      <c r="E141" s="13">
        <v>121</v>
      </c>
      <c r="F141" s="14" t="s">
        <v>239</v>
      </c>
      <c r="G141" s="14" t="s">
        <v>240</v>
      </c>
      <c r="H141" s="419">
        <f>'Table 1'!H141</f>
        <v>4.3220000000000001E-2</v>
      </c>
      <c r="I141" s="417"/>
      <c r="J141" s="418">
        <f>'[1]Data CPIS- Banking'!$F122</f>
        <v>0</v>
      </c>
      <c r="K141" s="442">
        <f t="shared" si="7"/>
        <v>4.3220000000000001E-2</v>
      </c>
      <c r="L141" s="418">
        <f>'[1]Data CPIS- Insurance'!$F122</f>
        <v>4.3220000000000001E-2</v>
      </c>
      <c r="M141" s="417"/>
      <c r="N141" s="418">
        <f>'[1]Data CPIS-Securities'!$F122</f>
        <v>0</v>
      </c>
      <c r="O141" s="417"/>
      <c r="P141" s="419" t="str">
        <f t="shared" si="8"/>
        <v/>
      </c>
      <c r="Q141" s="417"/>
      <c r="R141" s="418"/>
      <c r="S141" s="421"/>
      <c r="T141" s="414" t="str">
        <f t="shared" si="9"/>
        <v/>
      </c>
      <c r="U141" s="621" t="str">
        <f t="shared" si="10"/>
        <v/>
      </c>
      <c r="V141" s="626" t="str">
        <f t="shared" si="11"/>
        <v/>
      </c>
      <c r="W141" s="440" t="str">
        <f t="shared" si="12"/>
        <v/>
      </c>
    </row>
    <row r="142" spans="1:23" x14ac:dyDescent="0.2">
      <c r="A142" s="56"/>
      <c r="B142" s="211" t="s">
        <v>740</v>
      </c>
      <c r="C142" s="212"/>
      <c r="D142" s="209" t="s">
        <v>533</v>
      </c>
      <c r="E142" s="13">
        <v>122</v>
      </c>
      <c r="F142" s="14" t="s">
        <v>241</v>
      </c>
      <c r="G142" s="14" t="s">
        <v>242</v>
      </c>
      <c r="H142" s="419">
        <f>'Table 1'!H142</f>
        <v>84.946939</v>
      </c>
      <c r="I142" s="417"/>
      <c r="J142" s="418">
        <f>'[1]Data CPIS- Banking'!$F123</f>
        <v>0</v>
      </c>
      <c r="K142" s="442">
        <f t="shared" si="7"/>
        <v>84.946939</v>
      </c>
      <c r="L142" s="418">
        <f>'[1]Data CPIS- Insurance'!$F123</f>
        <v>0</v>
      </c>
      <c r="M142" s="417"/>
      <c r="N142" s="418">
        <f>'[1]Data CPIS-Securities'!$F123</f>
        <v>84.946939</v>
      </c>
      <c r="O142" s="417"/>
      <c r="P142" s="419" t="str">
        <f t="shared" si="8"/>
        <v/>
      </c>
      <c r="Q142" s="417"/>
      <c r="R142" s="418"/>
      <c r="S142" s="421"/>
      <c r="T142" s="414" t="str">
        <f t="shared" si="9"/>
        <v/>
      </c>
      <c r="U142" s="621" t="str">
        <f t="shared" si="10"/>
        <v/>
      </c>
      <c r="V142" s="626" t="str">
        <f t="shared" si="11"/>
        <v/>
      </c>
      <c r="W142" s="440" t="str">
        <f t="shared" si="12"/>
        <v/>
      </c>
    </row>
    <row r="143" spans="1:23" x14ac:dyDescent="0.2">
      <c r="A143" s="56"/>
      <c r="B143" s="211" t="s">
        <v>741</v>
      </c>
      <c r="C143" s="212"/>
      <c r="D143" s="209" t="s">
        <v>533</v>
      </c>
      <c r="E143" s="13">
        <v>123</v>
      </c>
      <c r="F143" s="14" t="s">
        <v>243</v>
      </c>
      <c r="G143" s="14" t="s">
        <v>244</v>
      </c>
      <c r="H143" s="419">
        <f>'Table 1'!H143</f>
        <v>0</v>
      </c>
      <c r="I143" s="417"/>
      <c r="J143" s="418">
        <f>'[1]Data CPIS- Banking'!$F124</f>
        <v>0</v>
      </c>
      <c r="K143" s="442">
        <f t="shared" si="7"/>
        <v>0</v>
      </c>
      <c r="L143" s="418">
        <f>'[1]Data CPIS- Insurance'!$F124</f>
        <v>0</v>
      </c>
      <c r="M143" s="417"/>
      <c r="N143" s="418">
        <f>'[1]Data CPIS-Securities'!$F124</f>
        <v>0</v>
      </c>
      <c r="O143" s="417"/>
      <c r="P143" s="419" t="str">
        <f t="shared" si="8"/>
        <v/>
      </c>
      <c r="Q143" s="417"/>
      <c r="R143" s="418"/>
      <c r="S143" s="421"/>
      <c r="T143" s="414" t="str">
        <f t="shared" si="9"/>
        <v/>
      </c>
      <c r="U143" s="621" t="str">
        <f t="shared" si="10"/>
        <v/>
      </c>
      <c r="V143" s="626" t="str">
        <f t="shared" si="11"/>
        <v/>
      </c>
      <c r="W143" s="440" t="str">
        <f t="shared" si="12"/>
        <v/>
      </c>
    </row>
    <row r="144" spans="1:23" x14ac:dyDescent="0.2">
      <c r="A144" s="56"/>
      <c r="B144" s="211" t="s">
        <v>742</v>
      </c>
      <c r="C144" s="212"/>
      <c r="D144" s="209" t="s">
        <v>533</v>
      </c>
      <c r="E144" s="13">
        <v>124</v>
      </c>
      <c r="F144" s="14" t="s">
        <v>245</v>
      </c>
      <c r="G144" s="14" t="s">
        <v>246</v>
      </c>
      <c r="H144" s="419">
        <f>'Table 1'!H144</f>
        <v>40.370713600000002</v>
      </c>
      <c r="I144" s="417"/>
      <c r="J144" s="418">
        <f>'[1]Data CPIS- Banking'!$F125</f>
        <v>0</v>
      </c>
      <c r="K144" s="442">
        <f t="shared" si="7"/>
        <v>40.370713600000002</v>
      </c>
      <c r="L144" s="418">
        <f>'[1]Data CPIS- Insurance'!$F125</f>
        <v>0.15446360000000001</v>
      </c>
      <c r="M144" s="417"/>
      <c r="N144" s="418">
        <f>'[1]Data CPIS-Securities'!$F125</f>
        <v>40.216250000000002</v>
      </c>
      <c r="O144" s="417"/>
      <c r="P144" s="419" t="str">
        <f t="shared" si="8"/>
        <v/>
      </c>
      <c r="Q144" s="417"/>
      <c r="R144" s="418"/>
      <c r="S144" s="421"/>
      <c r="T144" s="414" t="str">
        <f t="shared" si="9"/>
        <v/>
      </c>
      <c r="U144" s="621" t="str">
        <f t="shared" si="10"/>
        <v/>
      </c>
      <c r="V144" s="626" t="str">
        <f t="shared" si="11"/>
        <v/>
      </c>
      <c r="W144" s="440" t="str">
        <f t="shared" si="12"/>
        <v/>
      </c>
    </row>
    <row r="145" spans="1:23" x14ac:dyDescent="0.2">
      <c r="A145" s="56"/>
      <c r="B145" s="211" t="s">
        <v>743</v>
      </c>
      <c r="C145" s="212"/>
      <c r="D145" s="209" t="s">
        <v>533</v>
      </c>
      <c r="E145" s="13">
        <v>125</v>
      </c>
      <c r="F145" s="14" t="s">
        <v>247</v>
      </c>
      <c r="G145" s="14" t="s">
        <v>248</v>
      </c>
      <c r="H145" s="419">
        <f>'Table 1'!H145</f>
        <v>0</v>
      </c>
      <c r="I145" s="417"/>
      <c r="J145" s="418">
        <f>'[1]Data CPIS- Banking'!$F126</f>
        <v>0</v>
      </c>
      <c r="K145" s="442">
        <f t="shared" si="7"/>
        <v>0</v>
      </c>
      <c r="L145" s="418">
        <f>'[1]Data CPIS- Insurance'!$F126</f>
        <v>0</v>
      </c>
      <c r="M145" s="417"/>
      <c r="N145" s="418">
        <f>'[1]Data CPIS-Securities'!$F126</f>
        <v>0</v>
      </c>
      <c r="O145" s="417"/>
      <c r="P145" s="419" t="str">
        <f t="shared" si="8"/>
        <v/>
      </c>
      <c r="Q145" s="417"/>
      <c r="R145" s="418"/>
      <c r="S145" s="421"/>
      <c r="T145" s="414" t="str">
        <f t="shared" si="9"/>
        <v/>
      </c>
      <c r="U145" s="621" t="str">
        <f t="shared" si="10"/>
        <v/>
      </c>
      <c r="V145" s="626" t="str">
        <f t="shared" si="11"/>
        <v/>
      </c>
      <c r="W145" s="440" t="str">
        <f t="shared" si="12"/>
        <v/>
      </c>
    </row>
    <row r="146" spans="1:23" x14ac:dyDescent="0.2">
      <c r="A146" s="56"/>
      <c r="B146" s="211" t="s">
        <v>744</v>
      </c>
      <c r="C146" s="212"/>
      <c r="D146" s="209" t="s">
        <v>533</v>
      </c>
      <c r="E146" s="13">
        <v>126</v>
      </c>
      <c r="F146" s="14" t="s">
        <v>249</v>
      </c>
      <c r="G146" s="14" t="s">
        <v>250</v>
      </c>
      <c r="H146" s="419">
        <f>'Table 1'!H146</f>
        <v>1701.1911729999999</v>
      </c>
      <c r="I146" s="417"/>
      <c r="J146" s="418">
        <f>'[1]Data CPIS- Banking'!$F127</f>
        <v>0</v>
      </c>
      <c r="K146" s="442">
        <f t="shared" si="7"/>
        <v>1701.1911729999999</v>
      </c>
      <c r="L146" s="418">
        <f>'[1]Data CPIS- Insurance'!$F127</f>
        <v>0.76418399999999997</v>
      </c>
      <c r="M146" s="417"/>
      <c r="N146" s="418">
        <f>'[1]Data CPIS-Securities'!$F127</f>
        <v>1700.426989</v>
      </c>
      <c r="O146" s="417"/>
      <c r="P146" s="419" t="str">
        <f t="shared" si="8"/>
        <v/>
      </c>
      <c r="Q146" s="417"/>
      <c r="R146" s="418"/>
      <c r="S146" s="421"/>
      <c r="T146" s="414" t="str">
        <f t="shared" si="9"/>
        <v/>
      </c>
      <c r="U146" s="621" t="str">
        <f t="shared" si="10"/>
        <v/>
      </c>
      <c r="V146" s="626" t="str">
        <f t="shared" si="11"/>
        <v/>
      </c>
      <c r="W146" s="440" t="str">
        <f t="shared" si="12"/>
        <v/>
      </c>
    </row>
    <row r="147" spans="1:23" x14ac:dyDescent="0.2">
      <c r="A147" s="56"/>
      <c r="B147" s="211" t="s">
        <v>745</v>
      </c>
      <c r="C147" s="212"/>
      <c r="D147" s="209" t="s">
        <v>533</v>
      </c>
      <c r="E147" s="13">
        <v>127</v>
      </c>
      <c r="F147" s="14" t="s">
        <v>251</v>
      </c>
      <c r="G147" s="14" t="s">
        <v>252</v>
      </c>
      <c r="H147" s="419">
        <f>'Table 1'!H147</f>
        <v>8.0375380000000014</v>
      </c>
      <c r="I147" s="417"/>
      <c r="J147" s="418">
        <f>'[1]Data CPIS- Banking'!$F128</f>
        <v>0</v>
      </c>
      <c r="K147" s="442">
        <f t="shared" si="7"/>
        <v>8.0375380000000014</v>
      </c>
      <c r="L147" s="418">
        <f>'[1]Data CPIS- Insurance'!$F128</f>
        <v>0</v>
      </c>
      <c r="M147" s="417"/>
      <c r="N147" s="418">
        <f>'[1]Data CPIS-Securities'!$F128</f>
        <v>8.0375380000000014</v>
      </c>
      <c r="O147" s="417"/>
      <c r="P147" s="419" t="str">
        <f t="shared" si="8"/>
        <v/>
      </c>
      <c r="Q147" s="417"/>
      <c r="R147" s="418"/>
      <c r="S147" s="421"/>
      <c r="T147" s="414" t="str">
        <f t="shared" si="9"/>
        <v/>
      </c>
      <c r="U147" s="621" t="str">
        <f t="shared" si="10"/>
        <v/>
      </c>
      <c r="V147" s="626" t="str">
        <f t="shared" si="11"/>
        <v/>
      </c>
      <c r="W147" s="440" t="str">
        <f t="shared" si="12"/>
        <v/>
      </c>
    </row>
    <row r="148" spans="1:23" x14ac:dyDescent="0.2">
      <c r="A148" s="56"/>
      <c r="B148" s="211" t="s">
        <v>746</v>
      </c>
      <c r="C148" s="212"/>
      <c r="D148" s="209" t="s">
        <v>533</v>
      </c>
      <c r="E148" s="13">
        <v>128</v>
      </c>
      <c r="F148" s="14" t="s">
        <v>253</v>
      </c>
      <c r="G148" s="14" t="s">
        <v>254</v>
      </c>
      <c r="H148" s="419">
        <f>'Table 1'!H148</f>
        <v>32311.156338620003</v>
      </c>
      <c r="I148" s="417"/>
      <c r="J148" s="418">
        <f>'[1]Data CPIS- Banking'!$F129</f>
        <v>861</v>
      </c>
      <c r="K148" s="442">
        <f t="shared" si="7"/>
        <v>31450.156338620003</v>
      </c>
      <c r="L148" s="418">
        <f>'[1]Data CPIS- Insurance'!$F129</f>
        <v>721.81713462000005</v>
      </c>
      <c r="M148" s="417"/>
      <c r="N148" s="418">
        <f>'[1]Data CPIS-Securities'!$F129</f>
        <v>30728.339204000004</v>
      </c>
      <c r="O148" s="417"/>
      <c r="P148" s="419" t="str">
        <f t="shared" si="8"/>
        <v/>
      </c>
      <c r="Q148" s="417"/>
      <c r="R148" s="418"/>
      <c r="S148" s="421"/>
      <c r="T148" s="414" t="str">
        <f t="shared" si="9"/>
        <v/>
      </c>
      <c r="U148" s="621" t="str">
        <f t="shared" si="10"/>
        <v/>
      </c>
      <c r="V148" s="626" t="str">
        <f t="shared" si="11"/>
        <v/>
      </c>
      <c r="W148" s="440" t="str">
        <f t="shared" si="12"/>
        <v/>
      </c>
    </row>
    <row r="149" spans="1:23" x14ac:dyDescent="0.2">
      <c r="A149" s="56"/>
      <c r="B149" s="211" t="s">
        <v>749</v>
      </c>
      <c r="C149" s="212"/>
      <c r="D149" s="209" t="s">
        <v>533</v>
      </c>
      <c r="E149" s="13">
        <v>129</v>
      </c>
      <c r="F149" s="14" t="s">
        <v>257</v>
      </c>
      <c r="G149" s="14" t="s">
        <v>258</v>
      </c>
      <c r="H149" s="419">
        <f>'Table 1'!H149</f>
        <v>24.458956000000001</v>
      </c>
      <c r="I149" s="417"/>
      <c r="J149" s="418">
        <f>'[1]Data CPIS- Banking'!$F130</f>
        <v>0</v>
      </c>
      <c r="K149" s="442">
        <f t="shared" si="7"/>
        <v>24.458956000000001</v>
      </c>
      <c r="L149" s="418">
        <f>'[1]Data CPIS- Insurance'!$F130</f>
        <v>0</v>
      </c>
      <c r="M149" s="417"/>
      <c r="N149" s="418">
        <f>'[1]Data CPIS-Securities'!$F130</f>
        <v>24.458956000000001</v>
      </c>
      <c r="O149" s="417"/>
      <c r="P149" s="419" t="str">
        <f t="shared" si="8"/>
        <v/>
      </c>
      <c r="Q149" s="417"/>
      <c r="R149" s="418"/>
      <c r="S149" s="421"/>
      <c r="T149" s="414" t="str">
        <f t="shared" si="9"/>
        <v/>
      </c>
      <c r="U149" s="621" t="str">
        <f t="shared" si="10"/>
        <v/>
      </c>
      <c r="V149" s="626" t="str">
        <f t="shared" si="11"/>
        <v/>
      </c>
      <c r="W149" s="440" t="str">
        <f t="shared" si="12"/>
        <v/>
      </c>
    </row>
    <row r="150" spans="1:23" x14ac:dyDescent="0.2">
      <c r="A150" s="56"/>
      <c r="B150" s="211" t="s">
        <v>750</v>
      </c>
      <c r="C150" s="212"/>
      <c r="D150" s="209" t="s">
        <v>533</v>
      </c>
      <c r="E150" s="13">
        <v>130</v>
      </c>
      <c r="F150" s="14" t="s">
        <v>259</v>
      </c>
      <c r="G150" s="14" t="s">
        <v>260</v>
      </c>
      <c r="H150" s="419">
        <f>'Table 1'!H150</f>
        <v>0</v>
      </c>
      <c r="I150" s="417"/>
      <c r="J150" s="418">
        <f>'[1]Data CPIS- Banking'!$F131</f>
        <v>0</v>
      </c>
      <c r="K150" s="442">
        <f t="shared" ref="K150:K214" si="13">IF(AND(L150="",M150="",N150=""),"",IF(OR(L150="c",M150="c",N150="c"),"c",SUM(L150:N150)))</f>
        <v>0</v>
      </c>
      <c r="L150" s="418">
        <f>'[1]Data CPIS- Insurance'!$F131</f>
        <v>0</v>
      </c>
      <c r="M150" s="417"/>
      <c r="N150" s="418">
        <f>'[1]Data CPIS-Securities'!$F131</f>
        <v>0</v>
      </c>
      <c r="O150" s="417"/>
      <c r="P150" s="419" t="str">
        <f t="shared" si="8"/>
        <v/>
      </c>
      <c r="Q150" s="417"/>
      <c r="R150" s="418"/>
      <c r="S150" s="421"/>
      <c r="T150" s="414" t="str">
        <f t="shared" si="9"/>
        <v/>
      </c>
      <c r="U150" s="621" t="str">
        <f t="shared" si="10"/>
        <v/>
      </c>
      <c r="V150" s="626" t="str">
        <f t="shared" si="11"/>
        <v/>
      </c>
      <c r="W150" s="440" t="str">
        <f t="shared" si="12"/>
        <v/>
      </c>
    </row>
    <row r="151" spans="1:23" x14ac:dyDescent="0.2">
      <c r="A151" s="56"/>
      <c r="B151" s="211" t="s">
        <v>751</v>
      </c>
      <c r="C151" s="212"/>
      <c r="D151" s="209" t="s">
        <v>533</v>
      </c>
      <c r="E151" s="13">
        <v>131</v>
      </c>
      <c r="F151" s="14" t="s">
        <v>261</v>
      </c>
      <c r="G151" s="14" t="s">
        <v>262</v>
      </c>
      <c r="H151" s="419">
        <f>'Table 1'!H151</f>
        <v>758.57439699999998</v>
      </c>
      <c r="I151" s="417"/>
      <c r="J151" s="418">
        <f>'[1]Data CPIS- Banking'!$F132</f>
        <v>2</v>
      </c>
      <c r="K151" s="442">
        <f t="shared" si="13"/>
        <v>756.57439699999998</v>
      </c>
      <c r="L151" s="418">
        <f>'[1]Data CPIS- Insurance'!$F132</f>
        <v>6.947724</v>
      </c>
      <c r="M151" s="417"/>
      <c r="N151" s="418">
        <f>'[1]Data CPIS-Securities'!$F132</f>
        <v>749.62667299999998</v>
      </c>
      <c r="O151" s="417"/>
      <c r="P151" s="419" t="str">
        <f t="shared" ref="P151:P214" si="14">IF(AND(Q151="",R151="",S151=""),"",IF(OR(Q151="c",R151="c",S151="c"),"c",SUM(Q151:S151)))</f>
        <v/>
      </c>
      <c r="Q151" s="417"/>
      <c r="R151" s="418"/>
      <c r="S151" s="421"/>
      <c r="T151" s="414" t="str">
        <f t="shared" ref="T151:T214" si="15">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6">IF(T151&lt;&gt;"","",IF(SUM(COUNTIF(I151:K151,"c"),COUNTIF(O151:P151,"c"))&gt;1,"",IF(OR(AND(H151="c",OR(I151="c",J151="c",K151="c",O151="c",P151="c")),AND(H151&lt;&gt;"",I151="c",J151="c",K151="c",O151="c",P151="c"),AND(H151&lt;&gt;"",I151="",J151="",K151="",O151="",P151="")),"",IF(ABS(SUM(I151:K151,O151:P151)-SUM(H151))&gt;0.9,SUM(I151:K151,O151:P151)-SUM(H151),""))))</f>
        <v/>
      </c>
      <c r="V151" s="626" t="str">
        <f t="shared" ref="V151:V214" si="17">IF(T151&lt;&gt;"","",IF(OR(AND(K151="c",OR(L151="c",N151="c",M151="c")),AND(K151&lt;&gt;"",L151="c",M151="c",N151="c"),AND(K151&lt;&gt;"",L151="",N151="",M151="")),"",IF(COUNTIF(L151:N151,"c")&gt;1,"",IF(ABS(SUM(L151:N151)-SUM(K151))&gt;0.9,SUM(L151:N151)-SUM(K151),""))))</f>
        <v/>
      </c>
      <c r="W151" s="440" t="str">
        <f t="shared" ref="W151:W214" si="18">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'Table 1'!H152</f>
        <v>5.1611609999999999</v>
      </c>
      <c r="I152" s="417"/>
      <c r="J152" s="418">
        <f>'[1]Data CPIS- Banking'!$F133</f>
        <v>0</v>
      </c>
      <c r="K152" s="442">
        <f t="shared" si="13"/>
        <v>5.1611609999999999</v>
      </c>
      <c r="L152" s="418">
        <f>'[1]Data CPIS- Insurance'!$F133</f>
        <v>0</v>
      </c>
      <c r="M152" s="417"/>
      <c r="N152" s="418">
        <f>'[1]Data CPIS-Securities'!$F133</f>
        <v>5.1611609999999999</v>
      </c>
      <c r="O152" s="417"/>
      <c r="P152" s="419" t="str">
        <f t="shared" si="14"/>
        <v/>
      </c>
      <c r="Q152" s="417"/>
      <c r="R152" s="418"/>
      <c r="S152" s="421"/>
      <c r="T152" s="414" t="str">
        <f t="shared" si="15"/>
        <v/>
      </c>
      <c r="U152" s="621" t="str">
        <f t="shared" si="16"/>
        <v/>
      </c>
      <c r="V152" s="626" t="str">
        <f t="shared" si="17"/>
        <v/>
      </c>
      <c r="W152" s="440" t="str">
        <f t="shared" si="18"/>
        <v/>
      </c>
    </row>
    <row r="153" spans="1:23" x14ac:dyDescent="0.2">
      <c r="A153" s="56"/>
      <c r="B153" s="211" t="s">
        <v>753</v>
      </c>
      <c r="C153" s="212"/>
      <c r="D153" s="209" t="s">
        <v>533</v>
      </c>
      <c r="E153" s="13">
        <v>133</v>
      </c>
      <c r="F153" s="14" t="s">
        <v>265</v>
      </c>
      <c r="G153" s="14" t="s">
        <v>266</v>
      </c>
      <c r="H153" s="419">
        <f>'Table 1'!H153</f>
        <v>0</v>
      </c>
      <c r="I153" s="417"/>
      <c r="J153" s="418">
        <f>'[1]Data CPIS- Banking'!$F134</f>
        <v>0</v>
      </c>
      <c r="K153" s="442">
        <f t="shared" si="13"/>
        <v>0</v>
      </c>
      <c r="L153" s="418">
        <f>'[1]Data CPIS- Insurance'!$F134</f>
        <v>0</v>
      </c>
      <c r="M153" s="417"/>
      <c r="N153" s="418">
        <f>'[1]Data CPIS-Securities'!$F134</f>
        <v>0</v>
      </c>
      <c r="O153" s="417"/>
      <c r="P153" s="419" t="str">
        <f t="shared" si="14"/>
        <v/>
      </c>
      <c r="Q153" s="417"/>
      <c r="R153" s="418"/>
      <c r="S153" s="421"/>
      <c r="T153" s="414" t="str">
        <f t="shared" si="15"/>
        <v/>
      </c>
      <c r="U153" s="621" t="str">
        <f t="shared" si="16"/>
        <v/>
      </c>
      <c r="V153" s="626" t="str">
        <f t="shared" si="17"/>
        <v/>
      </c>
      <c r="W153" s="440" t="str">
        <f t="shared" si="18"/>
        <v/>
      </c>
    </row>
    <row r="154" spans="1:23" x14ac:dyDescent="0.2">
      <c r="A154" s="56"/>
      <c r="B154" s="211" t="s">
        <v>754</v>
      </c>
      <c r="C154" s="212"/>
      <c r="D154" s="209" t="s">
        <v>533</v>
      </c>
      <c r="E154" s="13">
        <v>134</v>
      </c>
      <c r="F154" s="14" t="s">
        <v>267</v>
      </c>
      <c r="G154" s="14" t="s">
        <v>268</v>
      </c>
      <c r="H154" s="419">
        <f>'Table 1'!H154</f>
        <v>444.30812100000003</v>
      </c>
      <c r="I154" s="417"/>
      <c r="J154" s="418">
        <f>'[1]Data CPIS- Banking'!$F135</f>
        <v>0</v>
      </c>
      <c r="K154" s="442">
        <f t="shared" si="13"/>
        <v>444.30812099999997</v>
      </c>
      <c r="L154" s="418">
        <f>'[1]Data CPIS- Insurance'!$F135-M154</f>
        <v>-26.715498</v>
      </c>
      <c r="M154" s="417">
        <f>'Table 3.2'!M154</f>
        <v>57.331243000000001</v>
      </c>
      <c r="N154" s="418">
        <f>'[1]Data CPIS-Securities'!$F135</f>
        <v>413.69237599999997</v>
      </c>
      <c r="O154" s="417"/>
      <c r="P154" s="419" t="str">
        <f t="shared" si="14"/>
        <v/>
      </c>
      <c r="Q154" s="417"/>
      <c r="R154" s="418"/>
      <c r="S154" s="421"/>
      <c r="T154" s="414" t="str">
        <f t="shared" si="15"/>
        <v/>
      </c>
      <c r="U154" s="621" t="str">
        <f t="shared" si="16"/>
        <v/>
      </c>
      <c r="V154" s="626" t="str">
        <f t="shared" si="17"/>
        <v/>
      </c>
      <c r="W154" s="440" t="str">
        <f t="shared" si="18"/>
        <v/>
      </c>
    </row>
    <row r="155" spans="1:23" x14ac:dyDescent="0.2">
      <c r="A155" s="56"/>
      <c r="B155" s="211" t="s">
        <v>755</v>
      </c>
      <c r="C155" s="212"/>
      <c r="D155" s="209" t="s">
        <v>533</v>
      </c>
      <c r="E155" s="13">
        <v>135</v>
      </c>
      <c r="F155" s="14" t="s">
        <v>269</v>
      </c>
      <c r="G155" s="14" t="s">
        <v>270</v>
      </c>
      <c r="H155" s="419">
        <f>'Table 1'!H155</f>
        <v>37.16628145</v>
      </c>
      <c r="I155" s="417"/>
      <c r="J155" s="418">
        <f>'[1]Data CPIS- Banking'!$F136</f>
        <v>0</v>
      </c>
      <c r="K155" s="442">
        <f t="shared" si="13"/>
        <v>37.16628145</v>
      </c>
      <c r="L155" s="418">
        <f>'[1]Data CPIS- Insurance'!$F136</f>
        <v>0.46068545000000005</v>
      </c>
      <c r="M155" s="417"/>
      <c r="N155" s="418">
        <f>'[1]Data CPIS-Securities'!$F136</f>
        <v>36.705596</v>
      </c>
      <c r="O155" s="417"/>
      <c r="P155" s="419" t="str">
        <f t="shared" si="14"/>
        <v/>
      </c>
      <c r="Q155" s="417"/>
      <c r="R155" s="418"/>
      <c r="S155" s="421"/>
      <c r="T155" s="414" t="str">
        <f t="shared" si="15"/>
        <v/>
      </c>
      <c r="U155" s="621" t="str">
        <f t="shared" si="16"/>
        <v/>
      </c>
      <c r="V155" s="626" t="str">
        <f t="shared" si="17"/>
        <v/>
      </c>
      <c r="W155" s="440" t="str">
        <f t="shared" si="18"/>
        <v/>
      </c>
    </row>
    <row r="156" spans="1:23" x14ac:dyDescent="0.2">
      <c r="A156" s="56"/>
      <c r="B156" s="211" t="s">
        <v>756</v>
      </c>
      <c r="C156" s="212"/>
      <c r="D156" s="209" t="s">
        <v>533</v>
      </c>
      <c r="E156" s="13">
        <v>136</v>
      </c>
      <c r="F156" s="14" t="s">
        <v>271</v>
      </c>
      <c r="G156" s="14" t="s">
        <v>272</v>
      </c>
      <c r="H156" s="419">
        <f>'Table 1'!H156</f>
        <v>0</v>
      </c>
      <c r="I156" s="417"/>
      <c r="J156" s="418">
        <f>'[1]Data CPIS- Banking'!$F137</f>
        <v>0</v>
      </c>
      <c r="K156" s="442">
        <f t="shared" si="13"/>
        <v>0</v>
      </c>
      <c r="L156" s="418">
        <f>'[1]Data CPIS- Insurance'!$F137</f>
        <v>0</v>
      </c>
      <c r="M156" s="417"/>
      <c r="N156" s="418">
        <f>'[1]Data CPIS-Securities'!$F137</f>
        <v>0</v>
      </c>
      <c r="O156" s="417"/>
      <c r="P156" s="419" t="str">
        <f t="shared" si="14"/>
        <v/>
      </c>
      <c r="Q156" s="417"/>
      <c r="R156" s="418"/>
      <c r="S156" s="421"/>
      <c r="T156" s="414" t="str">
        <f t="shared" si="15"/>
        <v/>
      </c>
      <c r="U156" s="621" t="str">
        <f t="shared" si="16"/>
        <v/>
      </c>
      <c r="V156" s="626" t="str">
        <f t="shared" si="17"/>
        <v/>
      </c>
      <c r="W156" s="440" t="str">
        <f t="shared" si="18"/>
        <v/>
      </c>
    </row>
    <row r="157" spans="1:23" x14ac:dyDescent="0.2">
      <c r="A157" s="56"/>
      <c r="B157" s="211" t="s">
        <v>757</v>
      </c>
      <c r="C157" s="212"/>
      <c r="D157" s="209" t="s">
        <v>533</v>
      </c>
      <c r="E157" s="13">
        <v>137</v>
      </c>
      <c r="F157" s="14" t="s">
        <v>273</v>
      </c>
      <c r="G157" s="14" t="s">
        <v>274</v>
      </c>
      <c r="H157" s="419">
        <f>'Table 1'!H157</f>
        <v>0</v>
      </c>
      <c r="I157" s="417"/>
      <c r="J157" s="418">
        <f>'[1]Data CPIS- Banking'!$F138</f>
        <v>0</v>
      </c>
      <c r="K157" s="442">
        <f t="shared" si="13"/>
        <v>0</v>
      </c>
      <c r="L157" s="418">
        <f>'[1]Data CPIS- Insurance'!$F138</f>
        <v>0</v>
      </c>
      <c r="M157" s="417"/>
      <c r="N157" s="418">
        <f>'[1]Data CPIS-Securities'!$F138</f>
        <v>0</v>
      </c>
      <c r="O157" s="417"/>
      <c r="P157" s="419" t="str">
        <f t="shared" si="14"/>
        <v/>
      </c>
      <c r="Q157" s="417"/>
      <c r="R157" s="418"/>
      <c r="S157" s="421"/>
      <c r="T157" s="414" t="str">
        <f t="shared" si="15"/>
        <v/>
      </c>
      <c r="U157" s="621" t="str">
        <f t="shared" si="16"/>
        <v/>
      </c>
      <c r="V157" s="626" t="str">
        <f t="shared" si="17"/>
        <v/>
      </c>
      <c r="W157" s="440" t="str">
        <f t="shared" si="18"/>
        <v/>
      </c>
    </row>
    <row r="158" spans="1:23" x14ac:dyDescent="0.2">
      <c r="A158" s="56"/>
      <c r="B158" s="211" t="s">
        <v>758</v>
      </c>
      <c r="C158" s="212"/>
      <c r="D158" s="209" t="s">
        <v>533</v>
      </c>
      <c r="E158" s="13">
        <v>138</v>
      </c>
      <c r="F158" s="14" t="s">
        <v>275</v>
      </c>
      <c r="G158" s="14" t="s">
        <v>276</v>
      </c>
      <c r="H158" s="419">
        <f>'Table 1'!H158</f>
        <v>9894.6055629999992</v>
      </c>
      <c r="I158" s="417"/>
      <c r="J158" s="418">
        <f>'[1]Data CPIS- Banking'!$F139</f>
        <v>2</v>
      </c>
      <c r="K158" s="442">
        <f t="shared" si="13"/>
        <v>9892.6055629999992</v>
      </c>
      <c r="L158" s="418">
        <f>'[1]Data CPIS- Insurance'!$F139</f>
        <v>4.4275059999999993</v>
      </c>
      <c r="M158" s="417"/>
      <c r="N158" s="418">
        <f>'[1]Data CPIS-Securities'!$F139</f>
        <v>9888.1780569999992</v>
      </c>
      <c r="O158" s="417"/>
      <c r="P158" s="419" t="str">
        <f t="shared" si="14"/>
        <v/>
      </c>
      <c r="Q158" s="417"/>
      <c r="R158" s="418"/>
      <c r="S158" s="421"/>
      <c r="T158" s="414" t="str">
        <f t="shared" si="15"/>
        <v/>
      </c>
      <c r="U158" s="621" t="str">
        <f t="shared" si="16"/>
        <v/>
      </c>
      <c r="V158" s="626" t="str">
        <f t="shared" si="17"/>
        <v/>
      </c>
      <c r="W158" s="440" t="str">
        <f t="shared" si="18"/>
        <v/>
      </c>
    </row>
    <row r="159" spans="1:23" x14ac:dyDescent="0.2">
      <c r="A159" s="56"/>
      <c r="B159" s="211" t="s">
        <v>759</v>
      </c>
      <c r="C159" s="212"/>
      <c r="D159" s="209" t="s">
        <v>533</v>
      </c>
      <c r="E159" s="13">
        <v>139</v>
      </c>
      <c r="F159" s="14" t="s">
        <v>277</v>
      </c>
      <c r="G159" s="14" t="s">
        <v>278</v>
      </c>
      <c r="H159" s="419">
        <f>'Table 1'!H159</f>
        <v>0</v>
      </c>
      <c r="I159" s="417"/>
      <c r="J159" s="418">
        <f>'[1]Data CPIS- Banking'!$F140</f>
        <v>0</v>
      </c>
      <c r="K159" s="442">
        <f t="shared" si="13"/>
        <v>0</v>
      </c>
      <c r="L159" s="418">
        <f>'[1]Data CPIS- Insurance'!$F140</f>
        <v>0</v>
      </c>
      <c r="M159" s="417"/>
      <c r="N159" s="418">
        <f>'[1]Data CPIS-Securities'!$F140</f>
        <v>0</v>
      </c>
      <c r="O159" s="417"/>
      <c r="P159" s="419" t="str">
        <f t="shared" si="14"/>
        <v/>
      </c>
      <c r="Q159" s="417"/>
      <c r="R159" s="418"/>
      <c r="S159" s="421"/>
      <c r="T159" s="414" t="str">
        <f t="shared" si="15"/>
        <v/>
      </c>
      <c r="U159" s="621" t="str">
        <f t="shared" si="16"/>
        <v/>
      </c>
      <c r="V159" s="626" t="str">
        <f t="shared" si="17"/>
        <v/>
      </c>
      <c r="W159" s="440" t="str">
        <f t="shared" si="18"/>
        <v/>
      </c>
    </row>
    <row r="160" spans="1:23" x14ac:dyDescent="0.2">
      <c r="A160" s="56"/>
      <c r="B160" s="211" t="s">
        <v>760</v>
      </c>
      <c r="C160" s="212"/>
      <c r="D160" s="209" t="s">
        <v>533</v>
      </c>
      <c r="E160" s="13">
        <v>140</v>
      </c>
      <c r="F160" s="14" t="s">
        <v>279</v>
      </c>
      <c r="G160" s="14" t="s">
        <v>280</v>
      </c>
      <c r="H160" s="419">
        <f>'Table 1'!H160</f>
        <v>9021.9262520400007</v>
      </c>
      <c r="I160" s="417"/>
      <c r="J160" s="418">
        <f>'[1]Data CPIS- Banking'!$F141</f>
        <v>992</v>
      </c>
      <c r="K160" s="442">
        <f t="shared" si="13"/>
        <v>8029.9262520400007</v>
      </c>
      <c r="L160" s="418">
        <f>'[1]Data CPIS- Insurance'!$F141</f>
        <v>55.86094104</v>
      </c>
      <c r="M160" s="417"/>
      <c r="N160" s="418">
        <f>'[1]Data CPIS-Securities'!$F141</f>
        <v>7974.0653110000003</v>
      </c>
      <c r="O160" s="417"/>
      <c r="P160" s="419" t="str">
        <f t="shared" si="14"/>
        <v/>
      </c>
      <c r="Q160" s="417"/>
      <c r="R160" s="418"/>
      <c r="S160" s="421"/>
      <c r="T160" s="414" t="str">
        <f t="shared" si="15"/>
        <v/>
      </c>
      <c r="U160" s="621" t="str">
        <f t="shared" si="16"/>
        <v/>
      </c>
      <c r="V160" s="626" t="str">
        <f t="shared" si="17"/>
        <v/>
      </c>
      <c r="W160" s="440" t="str">
        <f t="shared" si="18"/>
        <v/>
      </c>
    </row>
    <row r="161" spans="1:23" x14ac:dyDescent="0.2">
      <c r="A161" s="56"/>
      <c r="B161" s="211" t="s">
        <v>761</v>
      </c>
      <c r="C161" s="212"/>
      <c r="D161" s="209" t="s">
        <v>533</v>
      </c>
      <c r="E161" s="13">
        <v>141</v>
      </c>
      <c r="F161" s="14" t="s">
        <v>281</v>
      </c>
      <c r="G161" s="14" t="s">
        <v>282</v>
      </c>
      <c r="H161" s="419">
        <f>'Table 1'!H161</f>
        <v>0</v>
      </c>
      <c r="I161" s="417"/>
      <c r="J161" s="418">
        <f>'[1]Data CPIS- Banking'!$F142</f>
        <v>0</v>
      </c>
      <c r="K161" s="442">
        <f t="shared" si="13"/>
        <v>0</v>
      </c>
      <c r="L161" s="418">
        <f>'[1]Data CPIS- Insurance'!$F142</f>
        <v>0</v>
      </c>
      <c r="M161" s="417"/>
      <c r="N161" s="418">
        <f>'[1]Data CPIS-Securities'!$F142</f>
        <v>0</v>
      </c>
      <c r="O161" s="417"/>
      <c r="P161" s="419" t="str">
        <f t="shared" si="14"/>
        <v/>
      </c>
      <c r="Q161" s="417"/>
      <c r="R161" s="418"/>
      <c r="S161" s="421"/>
      <c r="T161" s="414" t="str">
        <f t="shared" si="15"/>
        <v/>
      </c>
      <c r="U161" s="621" t="str">
        <f t="shared" si="16"/>
        <v/>
      </c>
      <c r="V161" s="626" t="str">
        <f t="shared" si="17"/>
        <v/>
      </c>
      <c r="W161" s="440" t="str">
        <f t="shared" si="18"/>
        <v/>
      </c>
    </row>
    <row r="162" spans="1:23" x14ac:dyDescent="0.2">
      <c r="A162" s="56"/>
      <c r="B162" s="211" t="s">
        <v>762</v>
      </c>
      <c r="C162" s="212"/>
      <c r="D162" s="209" t="s">
        <v>533</v>
      </c>
      <c r="E162" s="13">
        <v>142</v>
      </c>
      <c r="F162" s="14" t="s">
        <v>283</v>
      </c>
      <c r="G162" s="14" t="s">
        <v>284</v>
      </c>
      <c r="H162" s="419">
        <f>'Table 1'!H162</f>
        <v>9.1087729999999993</v>
      </c>
      <c r="I162" s="417"/>
      <c r="J162" s="418">
        <f>'[1]Data CPIS- Banking'!$F143</f>
        <v>0</v>
      </c>
      <c r="K162" s="442">
        <f t="shared" si="13"/>
        <v>9.1087729999999993</v>
      </c>
      <c r="L162" s="418">
        <f>'[1]Data CPIS- Insurance'!$F143</f>
        <v>0</v>
      </c>
      <c r="M162" s="417"/>
      <c r="N162" s="418">
        <f>'[1]Data CPIS-Securities'!$F143</f>
        <v>9.1087729999999993</v>
      </c>
      <c r="O162" s="417"/>
      <c r="P162" s="419" t="str">
        <f t="shared" si="14"/>
        <v/>
      </c>
      <c r="Q162" s="417"/>
      <c r="R162" s="418"/>
      <c r="S162" s="421"/>
      <c r="T162" s="414" t="str">
        <f t="shared" si="15"/>
        <v/>
      </c>
      <c r="U162" s="621" t="str">
        <f t="shared" si="16"/>
        <v/>
      </c>
      <c r="V162" s="626" t="str">
        <f t="shared" si="17"/>
        <v/>
      </c>
      <c r="W162" s="440" t="str">
        <f t="shared" si="18"/>
        <v/>
      </c>
    </row>
    <row r="163" spans="1:23" x14ac:dyDescent="0.2">
      <c r="A163" s="56"/>
      <c r="B163" s="211" t="s">
        <v>763</v>
      </c>
      <c r="C163" s="212"/>
      <c r="D163" s="209" t="s">
        <v>533</v>
      </c>
      <c r="E163" s="13">
        <v>143</v>
      </c>
      <c r="F163" s="14" t="s">
        <v>285</v>
      </c>
      <c r="G163" s="14" t="s">
        <v>286</v>
      </c>
      <c r="H163" s="419">
        <f>'Table 1'!H163</f>
        <v>2.567987</v>
      </c>
      <c r="I163" s="417"/>
      <c r="J163" s="418">
        <f>'[1]Data CPIS- Banking'!$F144</f>
        <v>0</v>
      </c>
      <c r="K163" s="442">
        <f t="shared" si="13"/>
        <v>2.567987</v>
      </c>
      <c r="L163" s="418">
        <f>'[1]Data CPIS- Insurance'!$F144</f>
        <v>0</v>
      </c>
      <c r="M163" s="417"/>
      <c r="N163" s="418">
        <f>'[1]Data CPIS-Securities'!$F144</f>
        <v>2.567987</v>
      </c>
      <c r="O163" s="417"/>
      <c r="P163" s="419" t="str">
        <f t="shared" si="14"/>
        <v/>
      </c>
      <c r="Q163" s="417"/>
      <c r="R163" s="418"/>
      <c r="S163" s="421"/>
      <c r="T163" s="414" t="str">
        <f t="shared" si="15"/>
        <v/>
      </c>
      <c r="U163" s="621" t="str">
        <f t="shared" si="16"/>
        <v/>
      </c>
      <c r="V163" s="626" t="str">
        <f t="shared" si="17"/>
        <v/>
      </c>
      <c r="W163" s="440" t="str">
        <f t="shared" si="18"/>
        <v/>
      </c>
    </row>
    <row r="164" spans="1:23" x14ac:dyDescent="0.2">
      <c r="A164" s="56"/>
      <c r="B164" s="211" t="s">
        <v>764</v>
      </c>
      <c r="C164" s="212"/>
      <c r="D164" s="209" t="s">
        <v>533</v>
      </c>
      <c r="E164" s="13">
        <v>144</v>
      </c>
      <c r="F164" s="14" t="s">
        <v>287</v>
      </c>
      <c r="G164" s="14" t="s">
        <v>288</v>
      </c>
      <c r="H164" s="419">
        <f>'Table 1'!H164</f>
        <v>4.7308780000000006</v>
      </c>
      <c r="I164" s="417"/>
      <c r="J164" s="418">
        <f>'[1]Data CPIS- Banking'!$F145</f>
        <v>0</v>
      </c>
      <c r="K164" s="442">
        <f t="shared" si="13"/>
        <v>4.7308780000000006</v>
      </c>
      <c r="L164" s="418">
        <f>'[1]Data CPIS- Insurance'!$F145</f>
        <v>0</v>
      </c>
      <c r="M164" s="417"/>
      <c r="N164" s="418">
        <f>'[1]Data CPIS-Securities'!$F145</f>
        <v>4.7308780000000006</v>
      </c>
      <c r="O164" s="417"/>
      <c r="P164" s="419" t="str">
        <f t="shared" si="14"/>
        <v/>
      </c>
      <c r="Q164" s="417"/>
      <c r="R164" s="418"/>
      <c r="S164" s="421"/>
      <c r="T164" s="414" t="str">
        <f t="shared" si="15"/>
        <v/>
      </c>
      <c r="U164" s="621" t="str">
        <f t="shared" si="16"/>
        <v/>
      </c>
      <c r="V164" s="626" t="str">
        <f t="shared" si="17"/>
        <v/>
      </c>
      <c r="W164" s="440" t="str">
        <f t="shared" si="18"/>
        <v/>
      </c>
    </row>
    <row r="165" spans="1:23" x14ac:dyDescent="0.2">
      <c r="A165" s="56"/>
      <c r="B165" s="211" t="s">
        <v>765</v>
      </c>
      <c r="C165" s="212"/>
      <c r="D165" s="209" t="s">
        <v>533</v>
      </c>
      <c r="E165" s="13">
        <v>145</v>
      </c>
      <c r="F165" s="14" t="s">
        <v>289</v>
      </c>
      <c r="G165" s="15" t="s">
        <v>290</v>
      </c>
      <c r="H165" s="419">
        <f>'Table 1'!H165</f>
        <v>0</v>
      </c>
      <c r="I165" s="417"/>
      <c r="J165" s="418">
        <f>'[1]Data CPIS- Banking'!$F146</f>
        <v>0</v>
      </c>
      <c r="K165" s="442">
        <f t="shared" si="13"/>
        <v>0</v>
      </c>
      <c r="L165" s="418">
        <f>'[1]Data CPIS- Insurance'!$F146</f>
        <v>0</v>
      </c>
      <c r="M165" s="417"/>
      <c r="N165" s="418">
        <f>'[1]Data CPIS-Securities'!$F146</f>
        <v>0</v>
      </c>
      <c r="O165" s="417"/>
      <c r="P165" s="419" t="str">
        <f t="shared" si="14"/>
        <v/>
      </c>
      <c r="Q165" s="417"/>
      <c r="R165" s="418"/>
      <c r="S165" s="421"/>
      <c r="T165" s="414" t="str">
        <f t="shared" si="15"/>
        <v/>
      </c>
      <c r="U165" s="621" t="str">
        <f t="shared" si="16"/>
        <v/>
      </c>
      <c r="V165" s="626" t="str">
        <f t="shared" si="17"/>
        <v/>
      </c>
      <c r="W165" s="440" t="str">
        <f t="shared" si="18"/>
        <v/>
      </c>
    </row>
    <row r="166" spans="1:23" x14ac:dyDescent="0.2">
      <c r="A166" s="56"/>
      <c r="B166" s="211" t="s">
        <v>766</v>
      </c>
      <c r="C166" s="212"/>
      <c r="D166" s="209" t="s">
        <v>533</v>
      </c>
      <c r="E166" s="13">
        <v>146</v>
      </c>
      <c r="F166" s="14" t="s">
        <v>291</v>
      </c>
      <c r="G166" s="14" t="s">
        <v>292</v>
      </c>
      <c r="H166" s="419">
        <f>'Table 1'!H166</f>
        <v>0</v>
      </c>
      <c r="I166" s="417"/>
      <c r="J166" s="418">
        <f>'[1]Data CPIS- Banking'!$F147</f>
        <v>0</v>
      </c>
      <c r="K166" s="442">
        <f t="shared" si="13"/>
        <v>0</v>
      </c>
      <c r="L166" s="418">
        <f>'[1]Data CPIS- Insurance'!$F147</f>
        <v>0</v>
      </c>
      <c r="M166" s="417"/>
      <c r="N166" s="418">
        <f>'[1]Data CPIS-Securities'!$F147</f>
        <v>0</v>
      </c>
      <c r="O166" s="417"/>
      <c r="P166" s="419" t="str">
        <f t="shared" si="14"/>
        <v/>
      </c>
      <c r="Q166" s="417"/>
      <c r="R166" s="418"/>
      <c r="S166" s="421"/>
      <c r="T166" s="414" t="str">
        <f t="shared" si="15"/>
        <v/>
      </c>
      <c r="U166" s="621" t="str">
        <f t="shared" si="16"/>
        <v/>
      </c>
      <c r="V166" s="626" t="str">
        <f t="shared" si="17"/>
        <v/>
      </c>
      <c r="W166" s="440" t="str">
        <f t="shared" si="18"/>
        <v/>
      </c>
    </row>
    <row r="167" spans="1:23" x14ac:dyDescent="0.2">
      <c r="A167" s="56"/>
      <c r="B167" s="211" t="s">
        <v>767</v>
      </c>
      <c r="C167" s="212"/>
      <c r="D167" s="209" t="s">
        <v>533</v>
      </c>
      <c r="E167" s="13">
        <v>147</v>
      </c>
      <c r="F167" s="14" t="s">
        <v>293</v>
      </c>
      <c r="G167" s="14" t="s">
        <v>294</v>
      </c>
      <c r="H167" s="419">
        <f>'Table 1'!H167</f>
        <v>235.67689619999999</v>
      </c>
      <c r="I167" s="417"/>
      <c r="J167" s="418">
        <f>'[1]Data CPIS- Banking'!$F148</f>
        <v>0</v>
      </c>
      <c r="K167" s="442">
        <f t="shared" si="13"/>
        <v>235.67689620000002</v>
      </c>
      <c r="L167" s="418">
        <f>'[1]Data CPIS- Insurance'!$F148</f>
        <v>0.21620720000000002</v>
      </c>
      <c r="M167" s="417"/>
      <c r="N167" s="418">
        <f>'[1]Data CPIS-Securities'!$F148</f>
        <v>235.460689</v>
      </c>
      <c r="O167" s="417"/>
      <c r="P167" s="419" t="str">
        <f t="shared" si="14"/>
        <v/>
      </c>
      <c r="Q167" s="417"/>
      <c r="R167" s="418"/>
      <c r="S167" s="421"/>
      <c r="T167" s="414" t="str">
        <f t="shared" si="15"/>
        <v/>
      </c>
      <c r="U167" s="621" t="str">
        <f t="shared" si="16"/>
        <v/>
      </c>
      <c r="V167" s="626" t="str">
        <f t="shared" si="17"/>
        <v/>
      </c>
      <c r="W167" s="440" t="str">
        <f t="shared" si="18"/>
        <v/>
      </c>
    </row>
    <row r="168" spans="1:23" x14ac:dyDescent="0.2">
      <c r="A168" s="56"/>
      <c r="B168" s="211" t="s">
        <v>768</v>
      </c>
      <c r="C168" s="212"/>
      <c r="D168" s="209" t="s">
        <v>533</v>
      </c>
      <c r="E168" s="13">
        <v>148</v>
      </c>
      <c r="F168" s="14" t="s">
        <v>295</v>
      </c>
      <c r="G168" s="14" t="s">
        <v>296</v>
      </c>
      <c r="H168" s="419">
        <f>'Table 1'!H168</f>
        <v>0</v>
      </c>
      <c r="I168" s="417"/>
      <c r="J168" s="418">
        <f>'[1]Data CPIS- Banking'!$F149</f>
        <v>0</v>
      </c>
      <c r="K168" s="442">
        <f t="shared" si="13"/>
        <v>0</v>
      </c>
      <c r="L168" s="418">
        <f>'[1]Data CPIS- Insurance'!$F149</f>
        <v>0</v>
      </c>
      <c r="M168" s="417"/>
      <c r="N168" s="418">
        <f>'[1]Data CPIS-Securities'!$F149</f>
        <v>0</v>
      </c>
      <c r="O168" s="417"/>
      <c r="P168" s="419" t="str">
        <f t="shared" si="14"/>
        <v/>
      </c>
      <c r="Q168" s="417"/>
      <c r="R168" s="418"/>
      <c r="S168" s="421"/>
      <c r="T168" s="414" t="str">
        <f t="shared" si="15"/>
        <v/>
      </c>
      <c r="U168" s="621" t="str">
        <f t="shared" si="16"/>
        <v/>
      </c>
      <c r="V168" s="626" t="str">
        <f t="shared" si="17"/>
        <v/>
      </c>
      <c r="W168" s="440" t="str">
        <f t="shared" si="18"/>
        <v/>
      </c>
    </row>
    <row r="169" spans="1:23" x14ac:dyDescent="0.2">
      <c r="A169" s="56"/>
      <c r="B169" s="211" t="s">
        <v>769</v>
      </c>
      <c r="C169" s="212"/>
      <c r="D169" s="209" t="s">
        <v>533</v>
      </c>
      <c r="E169" s="13">
        <v>149</v>
      </c>
      <c r="F169" s="14" t="s">
        <v>297</v>
      </c>
      <c r="G169" s="14" t="s">
        <v>298</v>
      </c>
      <c r="H169" s="419">
        <f>'Table 1'!H169</f>
        <v>2.0444800000000001</v>
      </c>
      <c r="I169" s="417"/>
      <c r="J169" s="418">
        <f>'[1]Data CPIS- Banking'!$F150</f>
        <v>0</v>
      </c>
      <c r="K169" s="442">
        <f t="shared" si="13"/>
        <v>2.0444800000000001</v>
      </c>
      <c r="L169" s="418">
        <f>'[1]Data CPIS- Insurance'!$F150</f>
        <v>0</v>
      </c>
      <c r="M169" s="417"/>
      <c r="N169" s="418">
        <f>'[1]Data CPIS-Securities'!$F150</f>
        <v>2.0444800000000001</v>
      </c>
      <c r="O169" s="417"/>
      <c r="P169" s="419" t="str">
        <f t="shared" si="14"/>
        <v/>
      </c>
      <c r="Q169" s="417"/>
      <c r="R169" s="418"/>
      <c r="S169" s="421"/>
      <c r="T169" s="414" t="str">
        <f t="shared" si="15"/>
        <v/>
      </c>
      <c r="U169" s="621" t="str">
        <f t="shared" si="16"/>
        <v/>
      </c>
      <c r="V169" s="626" t="str">
        <f t="shared" si="17"/>
        <v/>
      </c>
      <c r="W169" s="440" t="str">
        <f t="shared" si="18"/>
        <v/>
      </c>
    </row>
    <row r="170" spans="1:23" x14ac:dyDescent="0.2">
      <c r="A170" s="56"/>
      <c r="B170" s="211" t="s">
        <v>770</v>
      </c>
      <c r="C170" s="212"/>
      <c r="D170" s="209" t="s">
        <v>533</v>
      </c>
      <c r="E170" s="13">
        <v>150</v>
      </c>
      <c r="F170" s="14" t="s">
        <v>299</v>
      </c>
      <c r="G170" s="14" t="s">
        <v>300</v>
      </c>
      <c r="H170" s="419">
        <f>'Table 1'!H170</f>
        <v>0.95170399999999999</v>
      </c>
      <c r="I170" s="417"/>
      <c r="J170" s="418">
        <f>'[1]Data CPIS- Banking'!$F151</f>
        <v>0</v>
      </c>
      <c r="K170" s="442">
        <f t="shared" si="13"/>
        <v>0.95170399999999999</v>
      </c>
      <c r="L170" s="418">
        <f>'[1]Data CPIS- Insurance'!$F151</f>
        <v>0</v>
      </c>
      <c r="M170" s="417"/>
      <c r="N170" s="418">
        <f>'[1]Data CPIS-Securities'!$F151</f>
        <v>0.95170399999999999</v>
      </c>
      <c r="O170" s="417"/>
      <c r="P170" s="419" t="str">
        <f t="shared" si="14"/>
        <v/>
      </c>
      <c r="Q170" s="417"/>
      <c r="R170" s="418"/>
      <c r="S170" s="421"/>
      <c r="T170" s="414" t="str">
        <f t="shared" si="15"/>
        <v/>
      </c>
      <c r="U170" s="621" t="str">
        <f t="shared" si="16"/>
        <v/>
      </c>
      <c r="V170" s="626" t="str">
        <f t="shared" si="17"/>
        <v/>
      </c>
      <c r="W170" s="440" t="str">
        <f t="shared" si="18"/>
        <v/>
      </c>
    </row>
    <row r="171" spans="1:23" x14ac:dyDescent="0.2">
      <c r="A171" s="56"/>
      <c r="B171" s="211" t="s">
        <v>771</v>
      </c>
      <c r="C171" s="212"/>
      <c r="D171" s="209" t="s">
        <v>533</v>
      </c>
      <c r="E171" s="13">
        <v>151</v>
      </c>
      <c r="F171" s="14" t="s">
        <v>301</v>
      </c>
      <c r="G171" s="14" t="s">
        <v>302</v>
      </c>
      <c r="H171" s="419">
        <f>'Table 1'!H171</f>
        <v>0</v>
      </c>
      <c r="I171" s="417"/>
      <c r="J171" s="418">
        <f>'[1]Data CPIS- Banking'!$F152</f>
        <v>0</v>
      </c>
      <c r="K171" s="442">
        <f t="shared" si="13"/>
        <v>0</v>
      </c>
      <c r="L171" s="418">
        <f>'[1]Data CPIS- Insurance'!$F152</f>
        <v>0</v>
      </c>
      <c r="M171" s="417"/>
      <c r="N171" s="418">
        <f>'[1]Data CPIS-Securities'!$F152</f>
        <v>0</v>
      </c>
      <c r="O171" s="417"/>
      <c r="P171" s="419" t="str">
        <f t="shared" si="14"/>
        <v/>
      </c>
      <c r="Q171" s="417"/>
      <c r="R171" s="418"/>
      <c r="S171" s="421"/>
      <c r="T171" s="414" t="str">
        <f t="shared" si="15"/>
        <v/>
      </c>
      <c r="U171" s="621" t="str">
        <f t="shared" si="16"/>
        <v/>
      </c>
      <c r="V171" s="626" t="str">
        <f t="shared" si="17"/>
        <v/>
      </c>
      <c r="W171" s="440" t="str">
        <f t="shared" si="18"/>
        <v/>
      </c>
    </row>
    <row r="172" spans="1:23" x14ac:dyDescent="0.2">
      <c r="A172" s="56"/>
      <c r="B172" s="211" t="s">
        <v>772</v>
      </c>
      <c r="C172" s="212"/>
      <c r="D172" s="209" t="s">
        <v>533</v>
      </c>
      <c r="E172" s="13">
        <v>152</v>
      </c>
      <c r="F172" s="14" t="s">
        <v>303</v>
      </c>
      <c r="G172" s="14" t="s">
        <v>304</v>
      </c>
      <c r="H172" s="419">
        <f>'Table 1'!H172</f>
        <v>0</v>
      </c>
      <c r="I172" s="417"/>
      <c r="J172" s="418">
        <f>'[1]Data CPIS- Banking'!$F153</f>
        <v>0</v>
      </c>
      <c r="K172" s="442">
        <f t="shared" si="13"/>
        <v>0</v>
      </c>
      <c r="L172" s="418">
        <f>'[1]Data CPIS- Insurance'!$F153</f>
        <v>0</v>
      </c>
      <c r="M172" s="417"/>
      <c r="N172" s="418">
        <f>'[1]Data CPIS-Securities'!$F153</f>
        <v>0</v>
      </c>
      <c r="O172" s="417"/>
      <c r="P172" s="419" t="str">
        <f t="shared" si="14"/>
        <v/>
      </c>
      <c r="Q172" s="417"/>
      <c r="R172" s="418"/>
      <c r="S172" s="421"/>
      <c r="T172" s="414" t="str">
        <f t="shared" si="15"/>
        <v/>
      </c>
      <c r="U172" s="621" t="str">
        <f t="shared" si="16"/>
        <v/>
      </c>
      <c r="V172" s="626" t="str">
        <f t="shared" si="17"/>
        <v/>
      </c>
      <c r="W172" s="440" t="str">
        <f t="shared" si="18"/>
        <v/>
      </c>
    </row>
    <row r="173" spans="1:23" x14ac:dyDescent="0.2">
      <c r="A173" s="56"/>
      <c r="B173" s="211" t="s">
        <v>773</v>
      </c>
      <c r="C173" s="212"/>
      <c r="D173" s="209" t="s">
        <v>533</v>
      </c>
      <c r="E173" s="13">
        <v>153</v>
      </c>
      <c r="F173" s="14" t="s">
        <v>305</v>
      </c>
      <c r="G173" s="14" t="s">
        <v>306</v>
      </c>
      <c r="H173" s="419">
        <f>'Table 1'!H173</f>
        <v>22737.59461362</v>
      </c>
      <c r="I173" s="417"/>
      <c r="J173" s="418">
        <f>'[1]Data CPIS- Banking'!$F154</f>
        <v>1071</v>
      </c>
      <c r="K173" s="442">
        <f t="shared" si="13"/>
        <v>21666.594613619996</v>
      </c>
      <c r="L173" s="418">
        <f>'[1]Data CPIS- Insurance'!$F154</f>
        <v>99.372075620000004</v>
      </c>
      <c r="M173" s="417"/>
      <c r="N173" s="418">
        <f>'[1]Data CPIS-Securities'!$F154</f>
        <v>21567.222537999998</v>
      </c>
      <c r="O173" s="417"/>
      <c r="P173" s="419" t="str">
        <f t="shared" si="14"/>
        <v/>
      </c>
      <c r="Q173" s="417"/>
      <c r="R173" s="418"/>
      <c r="S173" s="421"/>
      <c r="T173" s="414" t="str">
        <f t="shared" si="15"/>
        <v/>
      </c>
      <c r="U173" s="621" t="str">
        <f t="shared" si="16"/>
        <v/>
      </c>
      <c r="V173" s="626" t="str">
        <f t="shared" si="17"/>
        <v/>
      </c>
      <c r="W173" s="440" t="str">
        <f t="shared" si="18"/>
        <v/>
      </c>
    </row>
    <row r="174" spans="1:23" x14ac:dyDescent="0.2">
      <c r="A174" s="56"/>
      <c r="B174" s="211" t="s">
        <v>774</v>
      </c>
      <c r="C174" s="212"/>
      <c r="D174" s="209" t="s">
        <v>533</v>
      </c>
      <c r="E174" s="13">
        <v>154</v>
      </c>
      <c r="F174" s="14" t="s">
        <v>307</v>
      </c>
      <c r="G174" s="14" t="s">
        <v>308</v>
      </c>
      <c r="H174" s="419">
        <f>'Table 1'!H174</f>
        <v>0</v>
      </c>
      <c r="I174" s="417"/>
      <c r="J174" s="418">
        <f>'[1]Data CPIS- Banking'!$F155</f>
        <v>0</v>
      </c>
      <c r="K174" s="442">
        <f t="shared" si="13"/>
        <v>0</v>
      </c>
      <c r="L174" s="418">
        <f>'[1]Data CPIS- Insurance'!$F155</f>
        <v>0</v>
      </c>
      <c r="M174" s="417"/>
      <c r="N174" s="418">
        <f>'[1]Data CPIS-Securities'!$F155</f>
        <v>0</v>
      </c>
      <c r="O174" s="417"/>
      <c r="P174" s="419" t="str">
        <f t="shared" si="14"/>
        <v/>
      </c>
      <c r="Q174" s="417"/>
      <c r="R174" s="418"/>
      <c r="S174" s="421"/>
      <c r="T174" s="414" t="str">
        <f t="shared" si="15"/>
        <v/>
      </c>
      <c r="U174" s="621" t="str">
        <f t="shared" si="16"/>
        <v/>
      </c>
      <c r="V174" s="626" t="str">
        <f t="shared" si="17"/>
        <v/>
      </c>
      <c r="W174" s="440" t="str">
        <f t="shared" si="18"/>
        <v/>
      </c>
    </row>
    <row r="175" spans="1:23" x14ac:dyDescent="0.2">
      <c r="A175" s="56"/>
      <c r="B175" s="211" t="s">
        <v>775</v>
      </c>
      <c r="C175" s="212"/>
      <c r="D175" s="209" t="s">
        <v>533</v>
      </c>
      <c r="E175" s="13">
        <v>155</v>
      </c>
      <c r="F175" s="14" t="s">
        <v>309</v>
      </c>
      <c r="G175" s="14" t="s">
        <v>310</v>
      </c>
      <c r="H175" s="419">
        <f>'Table 1'!H175</f>
        <v>696.70754399999998</v>
      </c>
      <c r="I175" s="417"/>
      <c r="J175" s="418">
        <f>'[1]Data CPIS- Banking'!$F156</f>
        <v>3</v>
      </c>
      <c r="K175" s="442">
        <f t="shared" si="13"/>
        <v>693.70754399999998</v>
      </c>
      <c r="L175" s="418">
        <f>'[1]Data CPIS- Insurance'!$F156</f>
        <v>75.687562</v>
      </c>
      <c r="M175" s="417"/>
      <c r="N175" s="418">
        <f>'[1]Data CPIS-Securities'!$F156</f>
        <v>618.01998200000003</v>
      </c>
      <c r="O175" s="417"/>
      <c r="P175" s="419" t="str">
        <f t="shared" si="14"/>
        <v/>
      </c>
      <c r="Q175" s="417"/>
      <c r="R175" s="418"/>
      <c r="S175" s="421"/>
      <c r="T175" s="414" t="str">
        <f t="shared" si="15"/>
        <v/>
      </c>
      <c r="U175" s="621" t="str">
        <f t="shared" si="16"/>
        <v/>
      </c>
      <c r="V175" s="626" t="str">
        <f t="shared" si="17"/>
        <v/>
      </c>
      <c r="W175" s="440" t="str">
        <f t="shared" si="18"/>
        <v/>
      </c>
    </row>
    <row r="176" spans="1:23" x14ac:dyDescent="0.2">
      <c r="A176" s="56"/>
      <c r="B176" s="211" t="s">
        <v>776</v>
      </c>
      <c r="C176" s="212"/>
      <c r="D176" s="209" t="s">
        <v>533</v>
      </c>
      <c r="E176" s="13">
        <v>156</v>
      </c>
      <c r="F176" s="14" t="s">
        <v>311</v>
      </c>
      <c r="G176" s="14" t="s">
        <v>312</v>
      </c>
      <c r="H176" s="419">
        <f>'Table 1'!H176</f>
        <v>0</v>
      </c>
      <c r="I176" s="417"/>
      <c r="J176" s="418">
        <f>'[1]Data CPIS- Banking'!$F157</f>
        <v>0</v>
      </c>
      <c r="K176" s="442">
        <f t="shared" si="13"/>
        <v>0</v>
      </c>
      <c r="L176" s="418">
        <f>'[1]Data CPIS- Insurance'!$F157</f>
        <v>0</v>
      </c>
      <c r="M176" s="417"/>
      <c r="N176" s="418">
        <f>'[1]Data CPIS-Securities'!$F157</f>
        <v>0</v>
      </c>
      <c r="O176" s="417"/>
      <c r="P176" s="419" t="str">
        <f t="shared" si="14"/>
        <v/>
      </c>
      <c r="Q176" s="417"/>
      <c r="R176" s="418"/>
      <c r="S176" s="421"/>
      <c r="T176" s="414" t="str">
        <f t="shared" si="15"/>
        <v/>
      </c>
      <c r="U176" s="621" t="str">
        <f t="shared" si="16"/>
        <v/>
      </c>
      <c r="V176" s="626" t="str">
        <f t="shared" si="17"/>
        <v/>
      </c>
      <c r="W176" s="440" t="str">
        <f t="shared" si="18"/>
        <v/>
      </c>
    </row>
    <row r="177" spans="1:23" x14ac:dyDescent="0.2">
      <c r="A177" s="56"/>
      <c r="B177" s="211" t="s">
        <v>777</v>
      </c>
      <c r="C177" s="212"/>
      <c r="D177" s="209" t="s">
        <v>533</v>
      </c>
      <c r="E177" s="13">
        <v>157</v>
      </c>
      <c r="F177" s="14" t="s">
        <v>313</v>
      </c>
      <c r="G177" s="14" t="s">
        <v>314</v>
      </c>
      <c r="H177" s="419">
        <f>'Table 1'!H177</f>
        <v>33.533259000000001</v>
      </c>
      <c r="I177" s="417"/>
      <c r="J177" s="418">
        <f>'[1]Data CPIS- Banking'!$F158</f>
        <v>0</v>
      </c>
      <c r="K177" s="442">
        <f t="shared" si="13"/>
        <v>33.533259000000001</v>
      </c>
      <c r="L177" s="418">
        <f>'[1]Data CPIS- Insurance'!$F158</f>
        <v>0</v>
      </c>
      <c r="M177" s="417"/>
      <c r="N177" s="418">
        <f>'[1]Data CPIS-Securities'!$F158</f>
        <v>33.533259000000001</v>
      </c>
      <c r="O177" s="417"/>
      <c r="P177" s="419" t="str">
        <f t="shared" si="14"/>
        <v/>
      </c>
      <c r="Q177" s="417"/>
      <c r="R177" s="418"/>
      <c r="S177" s="421"/>
      <c r="T177" s="414" t="str">
        <f t="shared" si="15"/>
        <v/>
      </c>
      <c r="U177" s="621" t="str">
        <f t="shared" si="16"/>
        <v/>
      </c>
      <c r="V177" s="626" t="str">
        <f t="shared" si="17"/>
        <v/>
      </c>
      <c r="W177" s="440" t="str">
        <f t="shared" si="18"/>
        <v/>
      </c>
    </row>
    <row r="178" spans="1:23" x14ac:dyDescent="0.2">
      <c r="A178" s="56"/>
      <c r="B178" s="211" t="s">
        <v>778</v>
      </c>
      <c r="C178" s="212"/>
      <c r="D178" s="209" t="s">
        <v>533</v>
      </c>
      <c r="E178" s="13">
        <v>158</v>
      </c>
      <c r="F178" s="14" t="s">
        <v>315</v>
      </c>
      <c r="G178" s="14" t="s">
        <v>316</v>
      </c>
      <c r="H178" s="419">
        <f>'Table 1'!H178</f>
        <v>487.84757864999995</v>
      </c>
      <c r="I178" s="417"/>
      <c r="J178" s="418">
        <f>'[1]Data CPIS- Banking'!$F159</f>
        <v>98</v>
      </c>
      <c r="K178" s="442">
        <f t="shared" si="13"/>
        <v>389.84757865</v>
      </c>
      <c r="L178" s="418">
        <f>'[1]Data CPIS- Insurance'!$F159</f>
        <v>0.22681365000000001</v>
      </c>
      <c r="M178" s="417"/>
      <c r="N178" s="418">
        <f>'[1]Data CPIS-Securities'!$F159</f>
        <v>389.62076500000001</v>
      </c>
      <c r="O178" s="417"/>
      <c r="P178" s="419" t="str">
        <f t="shared" si="14"/>
        <v/>
      </c>
      <c r="Q178" s="417"/>
      <c r="R178" s="418"/>
      <c r="S178" s="421"/>
      <c r="T178" s="414" t="str">
        <f t="shared" si="15"/>
        <v/>
      </c>
      <c r="U178" s="621" t="str">
        <f t="shared" si="16"/>
        <v/>
      </c>
      <c r="V178" s="626" t="str">
        <f t="shared" si="17"/>
        <v/>
      </c>
      <c r="W178" s="440" t="str">
        <f t="shared" si="18"/>
        <v/>
      </c>
    </row>
    <row r="179" spans="1:23" x14ac:dyDescent="0.2">
      <c r="A179" s="56"/>
      <c r="B179" s="211" t="s">
        <v>779</v>
      </c>
      <c r="C179" s="212"/>
      <c r="D179" s="209" t="s">
        <v>533</v>
      </c>
      <c r="E179" s="13">
        <v>159</v>
      </c>
      <c r="F179" s="14" t="s">
        <v>317</v>
      </c>
      <c r="G179" s="14" t="s">
        <v>318</v>
      </c>
      <c r="H179" s="419">
        <f>'Table 1'!H179</f>
        <v>0</v>
      </c>
      <c r="I179" s="417"/>
      <c r="J179" s="418">
        <f>'[1]Data CPIS- Banking'!$F160</f>
        <v>0</v>
      </c>
      <c r="K179" s="442">
        <f t="shared" si="13"/>
        <v>0</v>
      </c>
      <c r="L179" s="418">
        <f>'[1]Data CPIS- Insurance'!$F160</f>
        <v>0</v>
      </c>
      <c r="M179" s="417"/>
      <c r="N179" s="418">
        <f>'[1]Data CPIS-Securities'!$F160</f>
        <v>0</v>
      </c>
      <c r="O179" s="417"/>
      <c r="P179" s="419" t="str">
        <f t="shared" si="14"/>
        <v/>
      </c>
      <c r="Q179" s="417"/>
      <c r="R179" s="418"/>
      <c r="S179" s="421"/>
      <c r="T179" s="414" t="str">
        <f t="shared" si="15"/>
        <v/>
      </c>
      <c r="U179" s="621" t="str">
        <f t="shared" si="16"/>
        <v/>
      </c>
      <c r="V179" s="626" t="str">
        <f t="shared" si="17"/>
        <v/>
      </c>
      <c r="W179" s="440" t="str">
        <f t="shared" si="18"/>
        <v/>
      </c>
    </row>
    <row r="180" spans="1:23" x14ac:dyDescent="0.2">
      <c r="A180" s="56"/>
      <c r="B180" s="211" t="s">
        <v>780</v>
      </c>
      <c r="C180" s="212"/>
      <c r="D180" s="209" t="s">
        <v>533</v>
      </c>
      <c r="E180" s="13">
        <v>160</v>
      </c>
      <c r="F180" s="14" t="s">
        <v>319</v>
      </c>
      <c r="G180" s="14" t="s">
        <v>320</v>
      </c>
      <c r="H180" s="419">
        <f>'Table 1'!H180</f>
        <v>0</v>
      </c>
      <c r="I180" s="417"/>
      <c r="J180" s="418">
        <f>'[1]Data CPIS- Banking'!$F161</f>
        <v>0</v>
      </c>
      <c r="K180" s="442">
        <f t="shared" si="13"/>
        <v>0</v>
      </c>
      <c r="L180" s="418">
        <f>'[1]Data CPIS- Insurance'!$F161</f>
        <v>0</v>
      </c>
      <c r="M180" s="417"/>
      <c r="N180" s="418">
        <f>'[1]Data CPIS-Securities'!$F161</f>
        <v>0</v>
      </c>
      <c r="O180" s="417"/>
      <c r="P180" s="419" t="str">
        <f t="shared" si="14"/>
        <v/>
      </c>
      <c r="Q180" s="417"/>
      <c r="R180" s="418"/>
      <c r="S180" s="421"/>
      <c r="T180" s="414" t="str">
        <f t="shared" si="15"/>
        <v/>
      </c>
      <c r="U180" s="621" t="str">
        <f t="shared" si="16"/>
        <v/>
      </c>
      <c r="V180" s="626" t="str">
        <f t="shared" si="17"/>
        <v/>
      </c>
      <c r="W180" s="440" t="str">
        <f t="shared" si="18"/>
        <v/>
      </c>
    </row>
    <row r="181" spans="1:23" x14ac:dyDescent="0.2">
      <c r="A181" s="56"/>
      <c r="B181" s="211" t="s">
        <v>748</v>
      </c>
      <c r="C181" s="212"/>
      <c r="D181" s="209" t="s">
        <v>533</v>
      </c>
      <c r="E181" s="13">
        <v>161</v>
      </c>
      <c r="F181" s="14" t="s">
        <v>256</v>
      </c>
      <c r="G181" s="14" t="s">
        <v>966</v>
      </c>
      <c r="H181" s="419">
        <f>'Table 1'!H181</f>
        <v>0</v>
      </c>
      <c r="I181" s="417"/>
      <c r="J181" s="418">
        <f>'[1]Data CPIS- Banking'!$F162</f>
        <v>0</v>
      </c>
      <c r="K181" s="442">
        <f t="shared" si="13"/>
        <v>0</v>
      </c>
      <c r="L181" s="418">
        <f>'[1]Data CPIS- Insurance'!$F162</f>
        <v>0</v>
      </c>
      <c r="M181" s="417"/>
      <c r="N181" s="418">
        <f>'[1]Data CPIS-Securities'!$F162</f>
        <v>0</v>
      </c>
      <c r="O181" s="417"/>
      <c r="P181" s="419" t="str">
        <f t="shared" si="14"/>
        <v/>
      </c>
      <c r="Q181" s="417"/>
      <c r="R181" s="418"/>
      <c r="S181" s="421"/>
      <c r="T181" s="414" t="str">
        <f t="shared" si="15"/>
        <v/>
      </c>
      <c r="U181" s="621" t="str">
        <f t="shared" si="16"/>
        <v/>
      </c>
      <c r="V181" s="626" t="str">
        <f t="shared" si="17"/>
        <v/>
      </c>
      <c r="W181" s="440" t="str">
        <f t="shared" si="18"/>
        <v/>
      </c>
    </row>
    <row r="182" spans="1:23" x14ac:dyDescent="0.2">
      <c r="A182" s="56"/>
      <c r="B182" s="211" t="s">
        <v>781</v>
      </c>
      <c r="C182" s="212"/>
      <c r="D182" s="209" t="s">
        <v>533</v>
      </c>
      <c r="E182" s="13">
        <v>162</v>
      </c>
      <c r="F182" s="14" t="s">
        <v>321</v>
      </c>
      <c r="G182" s="14" t="s">
        <v>322</v>
      </c>
      <c r="H182" s="419">
        <f>'Table 1'!H182</f>
        <v>3498.62753634</v>
      </c>
      <c r="I182" s="417"/>
      <c r="J182" s="418">
        <f>'[1]Data CPIS- Banking'!$F163</f>
        <v>241</v>
      </c>
      <c r="K182" s="442">
        <f t="shared" si="13"/>
        <v>3257.62753634</v>
      </c>
      <c r="L182" s="418">
        <f>'[1]Data CPIS- Insurance'!$F163</f>
        <v>7.6814353400000002</v>
      </c>
      <c r="M182" s="417"/>
      <c r="N182" s="418">
        <f>'[1]Data CPIS-Securities'!$F163</f>
        <v>3249.946101</v>
      </c>
      <c r="O182" s="417"/>
      <c r="P182" s="419" t="str">
        <f t="shared" si="14"/>
        <v/>
      </c>
      <c r="Q182" s="417"/>
      <c r="R182" s="418"/>
      <c r="S182" s="421"/>
      <c r="T182" s="414" t="str">
        <f t="shared" si="15"/>
        <v/>
      </c>
      <c r="U182" s="621" t="str">
        <f t="shared" si="16"/>
        <v/>
      </c>
      <c r="V182" s="626" t="str">
        <f t="shared" si="17"/>
        <v/>
      </c>
      <c r="W182" s="440" t="str">
        <f t="shared" si="18"/>
        <v/>
      </c>
    </row>
    <row r="183" spans="1:23" x14ac:dyDescent="0.2">
      <c r="A183" s="56"/>
      <c r="B183" s="211" t="s">
        <v>782</v>
      </c>
      <c r="C183" s="212"/>
      <c r="D183" s="209" t="s">
        <v>533</v>
      </c>
      <c r="E183" s="13">
        <v>163</v>
      </c>
      <c r="F183" s="14" t="s">
        <v>323</v>
      </c>
      <c r="G183" s="14" t="s">
        <v>324</v>
      </c>
      <c r="H183" s="419">
        <f>'Table 1'!H183</f>
        <v>151.57661899999999</v>
      </c>
      <c r="I183" s="417"/>
      <c r="J183" s="418">
        <f>'[1]Data CPIS- Banking'!$F164</f>
        <v>3</v>
      </c>
      <c r="K183" s="442">
        <f t="shared" si="13"/>
        <v>148.57661899999999</v>
      </c>
      <c r="L183" s="418">
        <f>'[1]Data CPIS- Insurance'!$F164</f>
        <v>0</v>
      </c>
      <c r="M183" s="417"/>
      <c r="N183" s="418">
        <f>'[1]Data CPIS-Securities'!$F164</f>
        <v>148.57661899999999</v>
      </c>
      <c r="O183" s="417"/>
      <c r="P183" s="419" t="str">
        <f t="shared" si="14"/>
        <v/>
      </c>
      <c r="Q183" s="417"/>
      <c r="R183" s="418"/>
      <c r="S183" s="421"/>
      <c r="T183" s="414" t="str">
        <f t="shared" si="15"/>
        <v/>
      </c>
      <c r="U183" s="621" t="str">
        <f t="shared" si="16"/>
        <v/>
      </c>
      <c r="V183" s="626" t="str">
        <f t="shared" si="17"/>
        <v/>
      </c>
      <c r="W183" s="440" t="str">
        <f t="shared" si="18"/>
        <v/>
      </c>
    </row>
    <row r="184" spans="1:23" x14ac:dyDescent="0.2">
      <c r="A184" s="56"/>
      <c r="B184" s="211" t="s">
        <v>783</v>
      </c>
      <c r="C184" s="212"/>
      <c r="D184" s="209" t="s">
        <v>533</v>
      </c>
      <c r="E184" s="13">
        <v>164</v>
      </c>
      <c r="F184" s="14" t="s">
        <v>325</v>
      </c>
      <c r="G184" s="14" t="s">
        <v>326</v>
      </c>
      <c r="H184" s="419">
        <f>'Table 1'!H184</f>
        <v>24.248173999999999</v>
      </c>
      <c r="I184" s="417"/>
      <c r="J184" s="418">
        <f>'[1]Data CPIS- Banking'!$F165</f>
        <v>0</v>
      </c>
      <c r="K184" s="442">
        <f t="shared" si="13"/>
        <v>24.248173999999999</v>
      </c>
      <c r="L184" s="418">
        <f>'[1]Data CPIS- Insurance'!$F165</f>
        <v>0</v>
      </c>
      <c r="M184" s="417"/>
      <c r="N184" s="418">
        <f>'[1]Data CPIS-Securities'!$F165</f>
        <v>24.248173999999999</v>
      </c>
      <c r="O184" s="417"/>
      <c r="P184" s="419" t="str">
        <f t="shared" si="14"/>
        <v/>
      </c>
      <c r="Q184" s="417"/>
      <c r="R184" s="418"/>
      <c r="S184" s="421"/>
      <c r="T184" s="414" t="str">
        <f t="shared" si="15"/>
        <v/>
      </c>
      <c r="U184" s="621" t="str">
        <f t="shared" si="16"/>
        <v/>
      </c>
      <c r="V184" s="626" t="str">
        <f t="shared" si="17"/>
        <v/>
      </c>
      <c r="W184" s="440" t="str">
        <f t="shared" si="18"/>
        <v/>
      </c>
    </row>
    <row r="185" spans="1:23" x14ac:dyDescent="0.2">
      <c r="A185" s="56"/>
      <c r="B185" s="211" t="s">
        <v>784</v>
      </c>
      <c r="C185" s="212"/>
      <c r="D185" s="209" t="s">
        <v>533</v>
      </c>
      <c r="E185" s="13">
        <v>165</v>
      </c>
      <c r="F185" s="14" t="s">
        <v>327</v>
      </c>
      <c r="G185" s="14" t="s">
        <v>328</v>
      </c>
      <c r="H185" s="419">
        <f>'Table 1'!H185</f>
        <v>0</v>
      </c>
      <c r="I185" s="417"/>
      <c r="J185" s="418">
        <f>'[1]Data CPIS- Banking'!$F166</f>
        <v>0</v>
      </c>
      <c r="K185" s="442">
        <f t="shared" si="13"/>
        <v>0</v>
      </c>
      <c r="L185" s="418">
        <f>'[1]Data CPIS- Insurance'!$F166</f>
        <v>0</v>
      </c>
      <c r="M185" s="417"/>
      <c r="N185" s="418">
        <f>'[1]Data CPIS-Securities'!$F166</f>
        <v>0</v>
      </c>
      <c r="O185" s="417"/>
      <c r="P185" s="419" t="str">
        <f t="shared" si="14"/>
        <v/>
      </c>
      <c r="Q185" s="417"/>
      <c r="R185" s="418"/>
      <c r="S185" s="421"/>
      <c r="T185" s="414" t="str">
        <f t="shared" si="15"/>
        <v/>
      </c>
      <c r="U185" s="621" t="str">
        <f t="shared" si="16"/>
        <v/>
      </c>
      <c r="V185" s="626" t="str">
        <f t="shared" si="17"/>
        <v/>
      </c>
      <c r="W185" s="440" t="str">
        <f t="shared" si="18"/>
        <v/>
      </c>
    </row>
    <row r="186" spans="1:23" x14ac:dyDescent="0.2">
      <c r="A186" s="56"/>
      <c r="B186" s="211" t="s">
        <v>785</v>
      </c>
      <c r="C186" s="212"/>
      <c r="D186" s="209" t="s">
        <v>533</v>
      </c>
      <c r="E186" s="13">
        <v>166</v>
      </c>
      <c r="F186" s="14" t="s">
        <v>329</v>
      </c>
      <c r="G186" s="14" t="s">
        <v>330</v>
      </c>
      <c r="H186" s="419">
        <f>'Table 1'!H186</f>
        <v>173.16307258000001</v>
      </c>
      <c r="I186" s="417"/>
      <c r="J186" s="418">
        <f>'[1]Data CPIS- Banking'!$F167</f>
        <v>89</v>
      </c>
      <c r="K186" s="442">
        <f t="shared" si="13"/>
        <v>84.163072579999991</v>
      </c>
      <c r="L186" s="418">
        <f>'[1]Data CPIS- Insurance'!$F167</f>
        <v>11.335548579999999</v>
      </c>
      <c r="M186" s="417"/>
      <c r="N186" s="418">
        <f>'[1]Data CPIS-Securities'!$F167</f>
        <v>72.827523999999997</v>
      </c>
      <c r="O186" s="417"/>
      <c r="P186" s="419" t="str">
        <f t="shared" si="14"/>
        <v/>
      </c>
      <c r="Q186" s="417"/>
      <c r="R186" s="418"/>
      <c r="S186" s="421"/>
      <c r="T186" s="414" t="str">
        <f t="shared" si="15"/>
        <v/>
      </c>
      <c r="U186" s="621" t="str">
        <f t="shared" si="16"/>
        <v/>
      </c>
      <c r="V186" s="626" t="str">
        <f t="shared" si="17"/>
        <v/>
      </c>
      <c r="W186" s="440" t="str">
        <f t="shared" si="18"/>
        <v/>
      </c>
    </row>
    <row r="187" spans="1:23" x14ac:dyDescent="0.2">
      <c r="A187" s="56"/>
      <c r="B187" s="211" t="s">
        <v>786</v>
      </c>
      <c r="C187" s="212"/>
      <c r="D187" s="209" t="s">
        <v>533</v>
      </c>
      <c r="E187" s="13">
        <v>167</v>
      </c>
      <c r="F187" s="14" t="s">
        <v>331</v>
      </c>
      <c r="G187" s="14" t="s">
        <v>332</v>
      </c>
      <c r="H187" s="419">
        <f>'Table 1'!H187</f>
        <v>0</v>
      </c>
      <c r="I187" s="417"/>
      <c r="J187" s="418">
        <f>'[1]Data CPIS- Banking'!$F168</f>
        <v>0</v>
      </c>
      <c r="K187" s="442">
        <f t="shared" si="13"/>
        <v>0</v>
      </c>
      <c r="L187" s="418">
        <f>'[1]Data CPIS- Insurance'!$F168</f>
        <v>0</v>
      </c>
      <c r="M187" s="417"/>
      <c r="N187" s="418">
        <f>'[1]Data CPIS-Securities'!$F168</f>
        <v>0</v>
      </c>
      <c r="O187" s="417"/>
      <c r="P187" s="419" t="str">
        <f t="shared" si="14"/>
        <v/>
      </c>
      <c r="Q187" s="417"/>
      <c r="R187" s="418"/>
      <c r="S187" s="421"/>
      <c r="T187" s="414" t="str">
        <f t="shared" si="15"/>
        <v/>
      </c>
      <c r="U187" s="621" t="str">
        <f t="shared" si="16"/>
        <v/>
      </c>
      <c r="V187" s="626" t="str">
        <f t="shared" si="17"/>
        <v/>
      </c>
      <c r="W187" s="440" t="str">
        <f t="shared" si="18"/>
        <v/>
      </c>
    </row>
    <row r="188" spans="1:23" x14ac:dyDescent="0.2">
      <c r="A188" s="56"/>
      <c r="B188" s="211" t="s">
        <v>787</v>
      </c>
      <c r="C188" s="212"/>
      <c r="D188" s="209" t="s">
        <v>533</v>
      </c>
      <c r="E188" s="13">
        <v>168</v>
      </c>
      <c r="F188" s="14" t="s">
        <v>333</v>
      </c>
      <c r="G188" s="14" t="s">
        <v>334</v>
      </c>
      <c r="H188" s="419">
        <f>'Table 1'!H188</f>
        <v>9.0689150000000005</v>
      </c>
      <c r="I188" s="417"/>
      <c r="J188" s="418">
        <f>'[1]Data CPIS- Banking'!$F169</f>
        <v>0</v>
      </c>
      <c r="K188" s="442">
        <f t="shared" si="13"/>
        <v>9.0689150000000005</v>
      </c>
      <c r="L188" s="418">
        <f>'[1]Data CPIS- Insurance'!$F169</f>
        <v>0</v>
      </c>
      <c r="M188" s="417"/>
      <c r="N188" s="418">
        <f>'[1]Data CPIS-Securities'!$F169</f>
        <v>9.0689150000000005</v>
      </c>
      <c r="O188" s="417"/>
      <c r="P188" s="419" t="str">
        <f t="shared" si="14"/>
        <v/>
      </c>
      <c r="Q188" s="417"/>
      <c r="R188" s="418"/>
      <c r="S188" s="421"/>
      <c r="T188" s="414" t="str">
        <f t="shared" si="15"/>
        <v/>
      </c>
      <c r="U188" s="621" t="str">
        <f t="shared" si="16"/>
        <v/>
      </c>
      <c r="V188" s="626" t="str">
        <f t="shared" si="17"/>
        <v/>
      </c>
      <c r="W188" s="440" t="str">
        <f t="shared" si="18"/>
        <v/>
      </c>
    </row>
    <row r="189" spans="1:23" x14ac:dyDescent="0.2">
      <c r="A189" s="56"/>
      <c r="B189" s="211" t="s">
        <v>788</v>
      </c>
      <c r="C189" s="212"/>
      <c r="D189" s="209" t="s">
        <v>533</v>
      </c>
      <c r="E189" s="13">
        <v>169</v>
      </c>
      <c r="F189" s="14" t="s">
        <v>335</v>
      </c>
      <c r="G189" s="14" t="s">
        <v>336</v>
      </c>
      <c r="H189" s="419">
        <f>'Table 1'!H189</f>
        <v>567.29203881000001</v>
      </c>
      <c r="I189" s="417"/>
      <c r="J189" s="418">
        <f>'[1]Data CPIS- Banking'!$F170</f>
        <v>82</v>
      </c>
      <c r="K189" s="442">
        <f t="shared" si="13"/>
        <v>485.29203881000001</v>
      </c>
      <c r="L189" s="418">
        <f>'[1]Data CPIS- Insurance'!$F170</f>
        <v>6.94944381</v>
      </c>
      <c r="M189" s="417"/>
      <c r="N189" s="418">
        <f>'[1]Data CPIS-Securities'!$F170</f>
        <v>478.34259500000002</v>
      </c>
      <c r="O189" s="417"/>
      <c r="P189" s="419" t="str">
        <f t="shared" si="14"/>
        <v/>
      </c>
      <c r="Q189" s="417"/>
      <c r="R189" s="418"/>
      <c r="S189" s="421"/>
      <c r="T189" s="414" t="str">
        <f t="shared" si="15"/>
        <v/>
      </c>
      <c r="U189" s="621" t="str">
        <f t="shared" si="16"/>
        <v/>
      </c>
      <c r="V189" s="626" t="str">
        <f t="shared" si="17"/>
        <v/>
      </c>
      <c r="W189" s="440" t="str">
        <f t="shared" si="18"/>
        <v/>
      </c>
    </row>
    <row r="190" spans="1:23" x14ac:dyDescent="0.2">
      <c r="A190" s="56"/>
      <c r="B190" s="211" t="s">
        <v>789</v>
      </c>
      <c r="C190" s="212"/>
      <c r="D190" s="209" t="s">
        <v>533</v>
      </c>
      <c r="E190" s="13">
        <v>170</v>
      </c>
      <c r="F190" s="14" t="s">
        <v>337</v>
      </c>
      <c r="G190" s="14" t="s">
        <v>338</v>
      </c>
      <c r="H190" s="419">
        <f>'Table 1'!H190</f>
        <v>531.33915135999996</v>
      </c>
      <c r="I190" s="417"/>
      <c r="J190" s="418">
        <f>'[1]Data CPIS- Banking'!$F171</f>
        <v>10</v>
      </c>
      <c r="K190" s="442">
        <f t="shared" si="13"/>
        <v>521.33915135999996</v>
      </c>
      <c r="L190" s="418">
        <f>'[1]Data CPIS- Insurance'!$F171</f>
        <v>5.6461003600000002</v>
      </c>
      <c r="M190" s="417"/>
      <c r="N190" s="418">
        <f>'[1]Data CPIS-Securities'!$F171</f>
        <v>515.69305099999997</v>
      </c>
      <c r="O190" s="417"/>
      <c r="P190" s="419" t="str">
        <f t="shared" si="14"/>
        <v/>
      </c>
      <c r="Q190" s="417"/>
      <c r="R190" s="418"/>
      <c r="S190" s="421"/>
      <c r="T190" s="414" t="str">
        <f t="shared" si="15"/>
        <v/>
      </c>
      <c r="U190" s="621" t="str">
        <f t="shared" si="16"/>
        <v/>
      </c>
      <c r="V190" s="626" t="str">
        <f t="shared" si="17"/>
        <v/>
      </c>
      <c r="W190" s="440" t="str">
        <f t="shared" si="18"/>
        <v/>
      </c>
    </row>
    <row r="191" spans="1:23" x14ac:dyDescent="0.2">
      <c r="A191" s="56"/>
      <c r="B191" s="211" t="s">
        <v>790</v>
      </c>
      <c r="C191" s="212"/>
      <c r="D191" s="209" t="s">
        <v>533</v>
      </c>
      <c r="E191" s="13">
        <v>171</v>
      </c>
      <c r="F191" s="14" t="s">
        <v>339</v>
      </c>
      <c r="G191" s="14" t="s">
        <v>340</v>
      </c>
      <c r="H191" s="419">
        <f>'Table 1'!H191</f>
        <v>0</v>
      </c>
      <c r="I191" s="417"/>
      <c r="J191" s="418">
        <f>'[1]Data CPIS- Banking'!$F172</f>
        <v>0</v>
      </c>
      <c r="K191" s="442">
        <f t="shared" si="13"/>
        <v>0</v>
      </c>
      <c r="L191" s="418">
        <f>'[1]Data CPIS- Insurance'!$F172</f>
        <v>0</v>
      </c>
      <c r="M191" s="417"/>
      <c r="N191" s="418">
        <f>'[1]Data CPIS-Securities'!$F172</f>
        <v>0</v>
      </c>
      <c r="O191" s="417"/>
      <c r="P191" s="419" t="str">
        <f t="shared" si="14"/>
        <v/>
      </c>
      <c r="Q191" s="417"/>
      <c r="R191" s="418"/>
      <c r="S191" s="421"/>
      <c r="T191" s="414" t="str">
        <f t="shared" si="15"/>
        <v/>
      </c>
      <c r="U191" s="621" t="str">
        <f t="shared" si="16"/>
        <v/>
      </c>
      <c r="V191" s="626" t="str">
        <f t="shared" si="17"/>
        <v/>
      </c>
      <c r="W191" s="440" t="str">
        <f t="shared" si="18"/>
        <v/>
      </c>
    </row>
    <row r="192" spans="1:23" x14ac:dyDescent="0.2">
      <c r="A192" s="56"/>
      <c r="B192" s="211" t="s">
        <v>791</v>
      </c>
      <c r="C192" s="212"/>
      <c r="D192" s="209" t="s">
        <v>533</v>
      </c>
      <c r="E192" s="13">
        <v>172</v>
      </c>
      <c r="F192" s="14" t="s">
        <v>341</v>
      </c>
      <c r="G192" s="14" t="s">
        <v>342</v>
      </c>
      <c r="H192" s="419">
        <f>'Table 1'!H192</f>
        <v>404.77554845999998</v>
      </c>
      <c r="I192" s="417"/>
      <c r="J192" s="418">
        <f>'[1]Data CPIS- Banking'!$F173</f>
        <v>0</v>
      </c>
      <c r="K192" s="442">
        <f t="shared" si="13"/>
        <v>404.77554845999998</v>
      </c>
      <c r="L192" s="418">
        <f>'[1]Data CPIS- Insurance'!$F173</f>
        <v>0.33921646</v>
      </c>
      <c r="M192" s="417"/>
      <c r="N192" s="418">
        <f>'[1]Data CPIS-Securities'!$F173</f>
        <v>404.43633199999999</v>
      </c>
      <c r="O192" s="417"/>
      <c r="P192" s="419" t="str">
        <f t="shared" si="14"/>
        <v/>
      </c>
      <c r="Q192" s="417"/>
      <c r="R192" s="418"/>
      <c r="S192" s="421"/>
      <c r="T192" s="414" t="str">
        <f t="shared" si="15"/>
        <v/>
      </c>
      <c r="U192" s="621" t="str">
        <f t="shared" si="16"/>
        <v/>
      </c>
      <c r="V192" s="626" t="str">
        <f t="shared" si="17"/>
        <v/>
      </c>
      <c r="W192" s="440" t="str">
        <f t="shared" si="18"/>
        <v/>
      </c>
    </row>
    <row r="193" spans="1:23" x14ac:dyDescent="0.2">
      <c r="A193" s="56"/>
      <c r="B193" s="211" t="s">
        <v>792</v>
      </c>
      <c r="C193" s="212"/>
      <c r="D193" s="209" t="s">
        <v>533</v>
      </c>
      <c r="E193" s="13">
        <v>173</v>
      </c>
      <c r="F193" s="14" t="s">
        <v>343</v>
      </c>
      <c r="G193" s="14" t="s">
        <v>344</v>
      </c>
      <c r="H193" s="419">
        <f>'Table 1'!H193</f>
        <v>138.24189372000001</v>
      </c>
      <c r="I193" s="417"/>
      <c r="J193" s="418">
        <f>'[1]Data CPIS- Banking'!$F174</f>
        <v>1</v>
      </c>
      <c r="K193" s="442">
        <f t="shared" si="13"/>
        <v>137.24189371999998</v>
      </c>
      <c r="L193" s="418">
        <f>'[1]Data CPIS- Insurance'!$F174</f>
        <v>0.61252171999999994</v>
      </c>
      <c r="M193" s="417"/>
      <c r="N193" s="418">
        <f>'[1]Data CPIS-Securities'!$F174</f>
        <v>136.62937199999999</v>
      </c>
      <c r="O193" s="417"/>
      <c r="P193" s="419" t="str">
        <f t="shared" si="14"/>
        <v/>
      </c>
      <c r="Q193" s="417"/>
      <c r="R193" s="418"/>
      <c r="S193" s="421"/>
      <c r="T193" s="414" t="str">
        <f t="shared" si="15"/>
        <v/>
      </c>
      <c r="U193" s="621" t="str">
        <f t="shared" si="16"/>
        <v/>
      </c>
      <c r="V193" s="626" t="str">
        <f t="shared" si="17"/>
        <v/>
      </c>
      <c r="W193" s="440" t="str">
        <f t="shared" si="18"/>
        <v/>
      </c>
    </row>
    <row r="194" spans="1:23" x14ac:dyDescent="0.2">
      <c r="A194" s="56"/>
      <c r="B194" s="211" t="s">
        <v>793</v>
      </c>
      <c r="C194" s="212"/>
      <c r="D194" s="209" t="s">
        <v>533</v>
      </c>
      <c r="E194" s="13">
        <v>174</v>
      </c>
      <c r="F194" s="14" t="s">
        <v>345</v>
      </c>
      <c r="G194" s="14" t="s">
        <v>346</v>
      </c>
      <c r="H194" s="419">
        <f>'Table 1'!H194</f>
        <v>862.86574000000007</v>
      </c>
      <c r="I194" s="417"/>
      <c r="J194" s="418">
        <f>'[1]Data CPIS- Banking'!$F175</f>
        <v>0</v>
      </c>
      <c r="K194" s="442">
        <f t="shared" si="13"/>
        <v>862.86573999999996</v>
      </c>
      <c r="L194" s="418">
        <f>'[1]Data CPIS- Insurance'!$F175</f>
        <v>0.542543</v>
      </c>
      <c r="M194" s="417"/>
      <c r="N194" s="418">
        <f>'[1]Data CPIS-Securities'!$F175</f>
        <v>862.32319699999994</v>
      </c>
      <c r="O194" s="417"/>
      <c r="P194" s="419" t="str">
        <f t="shared" si="14"/>
        <v/>
      </c>
      <c r="Q194" s="417"/>
      <c r="R194" s="418"/>
      <c r="S194" s="421"/>
      <c r="T194" s="414" t="str">
        <f t="shared" si="15"/>
        <v/>
      </c>
      <c r="U194" s="621" t="str">
        <f t="shared" si="16"/>
        <v/>
      </c>
      <c r="V194" s="626" t="str">
        <f t="shared" si="17"/>
        <v/>
      </c>
      <c r="W194" s="440" t="str">
        <f t="shared" si="18"/>
        <v/>
      </c>
    </row>
    <row r="195" spans="1:23" x14ac:dyDescent="0.2">
      <c r="A195" s="56"/>
      <c r="B195" s="211" t="s">
        <v>794</v>
      </c>
      <c r="C195" s="212"/>
      <c r="D195" s="209" t="s">
        <v>533</v>
      </c>
      <c r="E195" s="13">
        <v>175</v>
      </c>
      <c r="F195" s="14" t="s">
        <v>347</v>
      </c>
      <c r="G195" s="14" t="s">
        <v>348</v>
      </c>
      <c r="H195" s="419">
        <f>'Table 1'!H195</f>
        <v>807.91835575999994</v>
      </c>
      <c r="I195" s="417"/>
      <c r="J195" s="418">
        <f>'[1]Data CPIS- Banking'!$F176</f>
        <v>620</v>
      </c>
      <c r="K195" s="442">
        <f t="shared" si="13"/>
        <v>187.91835576</v>
      </c>
      <c r="L195" s="418">
        <f>'[1]Data CPIS- Insurance'!$F176</f>
        <v>4.1315107599999994</v>
      </c>
      <c r="M195" s="417"/>
      <c r="N195" s="418">
        <f>'[1]Data CPIS-Securities'!$F176</f>
        <v>183.786845</v>
      </c>
      <c r="O195" s="417"/>
      <c r="P195" s="419" t="str">
        <f t="shared" si="14"/>
        <v/>
      </c>
      <c r="Q195" s="417"/>
      <c r="R195" s="418"/>
      <c r="S195" s="421"/>
      <c r="T195" s="414" t="str">
        <f t="shared" si="15"/>
        <v/>
      </c>
      <c r="U195" s="621" t="str">
        <f t="shared" si="16"/>
        <v/>
      </c>
      <c r="V195" s="626" t="str">
        <f t="shared" si="17"/>
        <v/>
      </c>
      <c r="W195" s="440" t="str">
        <f t="shared" si="18"/>
        <v/>
      </c>
    </row>
    <row r="196" spans="1:23" x14ac:dyDescent="0.2">
      <c r="A196" s="56"/>
      <c r="B196" s="211" t="s">
        <v>795</v>
      </c>
      <c r="C196" s="212"/>
      <c r="D196" s="209" t="s">
        <v>533</v>
      </c>
      <c r="E196" s="13">
        <v>176</v>
      </c>
      <c r="F196" s="14" t="s">
        <v>349</v>
      </c>
      <c r="G196" s="14" t="s">
        <v>350</v>
      </c>
      <c r="H196" s="419">
        <f>'Table 1'!H196</f>
        <v>0</v>
      </c>
      <c r="I196" s="417"/>
      <c r="J196" s="418">
        <f>'[1]Data CPIS- Banking'!$F177</f>
        <v>0</v>
      </c>
      <c r="K196" s="442">
        <f t="shared" si="13"/>
        <v>0</v>
      </c>
      <c r="L196" s="418">
        <f>'[1]Data CPIS- Insurance'!$F177</f>
        <v>0</v>
      </c>
      <c r="M196" s="417"/>
      <c r="N196" s="418">
        <f>'[1]Data CPIS-Securities'!$F177</f>
        <v>0</v>
      </c>
      <c r="O196" s="417"/>
      <c r="P196" s="419" t="str">
        <f t="shared" si="14"/>
        <v/>
      </c>
      <c r="Q196" s="417"/>
      <c r="R196" s="418"/>
      <c r="S196" s="421"/>
      <c r="T196" s="414" t="str">
        <f t="shared" si="15"/>
        <v/>
      </c>
      <c r="U196" s="621" t="str">
        <f t="shared" si="16"/>
        <v/>
      </c>
      <c r="V196" s="626" t="str">
        <f t="shared" si="17"/>
        <v/>
      </c>
      <c r="W196" s="440" t="str">
        <f t="shared" si="18"/>
        <v/>
      </c>
    </row>
    <row r="197" spans="1:23" x14ac:dyDescent="0.2">
      <c r="A197" s="56"/>
      <c r="B197" s="211" t="s">
        <v>796</v>
      </c>
      <c r="C197" s="212"/>
      <c r="D197" s="209" t="s">
        <v>533</v>
      </c>
      <c r="E197" s="13">
        <v>177</v>
      </c>
      <c r="F197" s="14" t="s">
        <v>351</v>
      </c>
      <c r="G197" s="14" t="s">
        <v>352</v>
      </c>
      <c r="H197" s="419">
        <f>'Table 1'!H197</f>
        <v>149.92858984</v>
      </c>
      <c r="I197" s="417"/>
      <c r="J197" s="418">
        <f>'[1]Data CPIS- Banking'!$F178</f>
        <v>1</v>
      </c>
      <c r="K197" s="442">
        <f t="shared" si="13"/>
        <v>148.92858984</v>
      </c>
      <c r="L197" s="418">
        <f>'[1]Data CPIS- Insurance'!$F178</f>
        <v>1.2291488400000001</v>
      </c>
      <c r="M197" s="417"/>
      <c r="N197" s="418">
        <f>'[1]Data CPIS-Securities'!$F178</f>
        <v>147.69944100000001</v>
      </c>
      <c r="O197" s="417"/>
      <c r="P197" s="419" t="str">
        <f t="shared" si="14"/>
        <v/>
      </c>
      <c r="Q197" s="417"/>
      <c r="R197" s="418"/>
      <c r="S197" s="421"/>
      <c r="T197" s="414" t="str">
        <f t="shared" si="15"/>
        <v/>
      </c>
      <c r="U197" s="621" t="str">
        <f t="shared" si="16"/>
        <v/>
      </c>
      <c r="V197" s="626" t="str">
        <f t="shared" si="17"/>
        <v/>
      </c>
      <c r="W197" s="440" t="str">
        <f t="shared" si="18"/>
        <v/>
      </c>
    </row>
    <row r="198" spans="1:23" x14ac:dyDescent="0.2">
      <c r="A198" s="56"/>
      <c r="B198" s="211" t="s">
        <v>797</v>
      </c>
      <c r="C198" s="212"/>
      <c r="D198" s="209" t="s">
        <v>533</v>
      </c>
      <c r="E198" s="13">
        <v>178</v>
      </c>
      <c r="F198" s="14" t="s">
        <v>353</v>
      </c>
      <c r="G198" s="14" t="s">
        <v>354</v>
      </c>
      <c r="H198" s="419">
        <f>'Table 1'!H198</f>
        <v>4140.9920783600001</v>
      </c>
      <c r="I198" s="417"/>
      <c r="J198" s="418">
        <f>'[1]Data CPIS- Banking'!$F179</f>
        <v>10</v>
      </c>
      <c r="K198" s="442">
        <f t="shared" si="13"/>
        <v>4130.9920783600001</v>
      </c>
      <c r="L198" s="418">
        <f>'[1]Data CPIS- Insurance'!$F179</f>
        <v>1.44134636</v>
      </c>
      <c r="M198" s="417"/>
      <c r="N198" s="418">
        <f>'[1]Data CPIS-Securities'!$F179</f>
        <v>4129.5507319999997</v>
      </c>
      <c r="O198" s="417"/>
      <c r="P198" s="419" t="str">
        <f t="shared" si="14"/>
        <v/>
      </c>
      <c r="Q198" s="417"/>
      <c r="R198" s="418"/>
      <c r="S198" s="421"/>
      <c r="T198" s="414" t="str">
        <f t="shared" si="15"/>
        <v/>
      </c>
      <c r="U198" s="621" t="str">
        <f t="shared" si="16"/>
        <v/>
      </c>
      <c r="V198" s="626" t="str">
        <f t="shared" si="17"/>
        <v/>
      </c>
      <c r="W198" s="440" t="str">
        <f t="shared" si="18"/>
        <v/>
      </c>
    </row>
    <row r="199" spans="1:23" x14ac:dyDescent="0.2">
      <c r="A199" s="56"/>
      <c r="B199" s="211" t="s">
        <v>798</v>
      </c>
      <c r="C199" s="212"/>
      <c r="D199" s="209" t="s">
        <v>533</v>
      </c>
      <c r="E199" s="13">
        <v>179</v>
      </c>
      <c r="F199" s="14" t="s">
        <v>355</v>
      </c>
      <c r="G199" s="14" t="s">
        <v>356</v>
      </c>
      <c r="H199" s="419">
        <f>'Table 1'!H199</f>
        <v>25.399967</v>
      </c>
      <c r="I199" s="417"/>
      <c r="J199" s="418">
        <f>'[1]Data CPIS- Banking'!$F180</f>
        <v>0</v>
      </c>
      <c r="K199" s="442">
        <f t="shared" si="13"/>
        <v>25.399967</v>
      </c>
      <c r="L199" s="418">
        <f>'[1]Data CPIS- Insurance'!$F180</f>
        <v>0</v>
      </c>
      <c r="M199" s="417"/>
      <c r="N199" s="418">
        <f>'[1]Data CPIS-Securities'!$F180</f>
        <v>25.399967</v>
      </c>
      <c r="O199" s="417"/>
      <c r="P199" s="419" t="str">
        <f t="shared" si="14"/>
        <v/>
      </c>
      <c r="Q199" s="417"/>
      <c r="R199" s="418"/>
      <c r="S199" s="421"/>
      <c r="T199" s="414" t="str">
        <f t="shared" si="15"/>
        <v/>
      </c>
      <c r="U199" s="621" t="str">
        <f t="shared" si="16"/>
        <v/>
      </c>
      <c r="V199" s="626" t="str">
        <f t="shared" si="17"/>
        <v/>
      </c>
      <c r="W199" s="440" t="str">
        <f t="shared" si="18"/>
        <v/>
      </c>
    </row>
    <row r="200" spans="1:23" x14ac:dyDescent="0.2">
      <c r="A200" s="56"/>
      <c r="B200" s="211" t="s">
        <v>804</v>
      </c>
      <c r="C200" s="212"/>
      <c r="D200" s="209" t="s">
        <v>533</v>
      </c>
      <c r="E200" s="13">
        <v>180</v>
      </c>
      <c r="F200" s="14" t="s">
        <v>367</v>
      </c>
      <c r="G200" s="14" t="s">
        <v>368</v>
      </c>
      <c r="H200" s="419">
        <f>'Table 1'!H200</f>
        <v>0.62790000000000001</v>
      </c>
      <c r="I200" s="417"/>
      <c r="J200" s="418">
        <f>'[1]Data CPIS- Banking'!$F181</f>
        <v>0</v>
      </c>
      <c r="K200" s="442">
        <f t="shared" si="13"/>
        <v>0.62790000000000001</v>
      </c>
      <c r="L200" s="418">
        <f>'[1]Data CPIS- Insurance'!$F181</f>
        <v>0</v>
      </c>
      <c r="M200" s="417"/>
      <c r="N200" s="418">
        <f>'[1]Data CPIS-Securities'!$F181</f>
        <v>0.62790000000000001</v>
      </c>
      <c r="O200" s="417"/>
      <c r="P200" s="419" t="str">
        <f t="shared" si="14"/>
        <v/>
      </c>
      <c r="Q200" s="417"/>
      <c r="R200" s="418"/>
      <c r="S200" s="421"/>
      <c r="T200" s="414" t="str">
        <f t="shared" si="15"/>
        <v/>
      </c>
      <c r="U200" s="621" t="str">
        <f t="shared" si="16"/>
        <v/>
      </c>
      <c r="V200" s="626" t="str">
        <f t="shared" si="17"/>
        <v/>
      </c>
      <c r="W200" s="440" t="str">
        <f t="shared" si="18"/>
        <v/>
      </c>
    </row>
    <row r="201" spans="1:23" x14ac:dyDescent="0.2">
      <c r="A201" s="56"/>
      <c r="B201" s="211" t="s">
        <v>805</v>
      </c>
      <c r="C201" s="212"/>
      <c r="D201" s="209" t="s">
        <v>533</v>
      </c>
      <c r="E201" s="13">
        <v>181</v>
      </c>
      <c r="F201" s="14" t="s">
        <v>369</v>
      </c>
      <c r="G201" s="14" t="s">
        <v>370</v>
      </c>
      <c r="H201" s="419">
        <f>'Table 1'!H201</f>
        <v>0</v>
      </c>
      <c r="I201" s="417"/>
      <c r="J201" s="418">
        <f>'[1]Data CPIS- Banking'!$F182</f>
        <v>0</v>
      </c>
      <c r="K201" s="442">
        <f t="shared" si="13"/>
        <v>0</v>
      </c>
      <c r="L201" s="418">
        <f>'[1]Data CPIS- Insurance'!$F182</f>
        <v>0</v>
      </c>
      <c r="M201" s="417"/>
      <c r="N201" s="418">
        <f>'[1]Data CPIS-Securities'!$F182</f>
        <v>0</v>
      </c>
      <c r="O201" s="417"/>
      <c r="P201" s="419" t="str">
        <f t="shared" si="14"/>
        <v/>
      </c>
      <c r="Q201" s="417"/>
      <c r="R201" s="418"/>
      <c r="S201" s="421"/>
      <c r="T201" s="414" t="str">
        <f t="shared" si="15"/>
        <v/>
      </c>
      <c r="U201" s="621" t="str">
        <f t="shared" si="16"/>
        <v/>
      </c>
      <c r="V201" s="626" t="str">
        <f t="shared" si="17"/>
        <v/>
      </c>
      <c r="W201" s="440" t="str">
        <f t="shared" si="18"/>
        <v/>
      </c>
    </row>
    <row r="202" spans="1:23" x14ac:dyDescent="0.2">
      <c r="A202" s="56"/>
      <c r="B202" s="211" t="s">
        <v>806</v>
      </c>
      <c r="C202" s="212"/>
      <c r="D202" s="209" t="s">
        <v>533</v>
      </c>
      <c r="E202" s="13">
        <v>182</v>
      </c>
      <c r="F202" s="14" t="s">
        <v>371</v>
      </c>
      <c r="G202" s="14" t="s">
        <v>372</v>
      </c>
      <c r="H202" s="419">
        <f>'Table 1'!H202</f>
        <v>0</v>
      </c>
      <c r="I202" s="417"/>
      <c r="J202" s="418">
        <f>'[1]Data CPIS- Banking'!$F183</f>
        <v>0</v>
      </c>
      <c r="K202" s="442">
        <f t="shared" si="13"/>
        <v>0</v>
      </c>
      <c r="L202" s="418">
        <f>'[1]Data CPIS- Insurance'!$F183</f>
        <v>0</v>
      </c>
      <c r="M202" s="417"/>
      <c r="N202" s="418">
        <f>'[1]Data CPIS-Securities'!$F183</f>
        <v>0</v>
      </c>
      <c r="O202" s="417"/>
      <c r="P202" s="419" t="str">
        <f t="shared" si="14"/>
        <v/>
      </c>
      <c r="Q202" s="417"/>
      <c r="R202" s="418"/>
      <c r="S202" s="421"/>
      <c r="T202" s="414" t="str">
        <f t="shared" si="15"/>
        <v/>
      </c>
      <c r="U202" s="621" t="str">
        <f t="shared" si="16"/>
        <v/>
      </c>
      <c r="V202" s="626" t="str">
        <f t="shared" si="17"/>
        <v/>
      </c>
      <c r="W202" s="440" t="str">
        <f t="shared" si="18"/>
        <v/>
      </c>
    </row>
    <row r="203" spans="1:23" x14ac:dyDescent="0.2">
      <c r="A203" s="56"/>
      <c r="B203" s="211" t="s">
        <v>807</v>
      </c>
      <c r="C203" s="212"/>
      <c r="D203" s="209" t="s">
        <v>533</v>
      </c>
      <c r="E203" s="13">
        <v>183</v>
      </c>
      <c r="F203" s="14" t="s">
        <v>373</v>
      </c>
      <c r="G203" s="14" t="s">
        <v>374</v>
      </c>
      <c r="H203" s="419">
        <f>'Table 1'!H203</f>
        <v>1394.4265912199999</v>
      </c>
      <c r="I203" s="417"/>
      <c r="J203" s="418">
        <f>'[1]Data CPIS- Banking'!$F184</f>
        <v>632</v>
      </c>
      <c r="K203" s="442">
        <f t="shared" si="13"/>
        <v>762.42659121999998</v>
      </c>
      <c r="L203" s="418">
        <f>'[1]Data CPIS- Insurance'!$F184</f>
        <v>12.630798220000001</v>
      </c>
      <c r="M203" s="417"/>
      <c r="N203" s="418">
        <f>'[1]Data CPIS-Securities'!$F184</f>
        <v>749.795793</v>
      </c>
      <c r="O203" s="417"/>
      <c r="P203" s="419" t="str">
        <f t="shared" si="14"/>
        <v/>
      </c>
      <c r="Q203" s="417"/>
      <c r="R203" s="418"/>
      <c r="S203" s="421"/>
      <c r="T203" s="414" t="str">
        <f t="shared" si="15"/>
        <v/>
      </c>
      <c r="U203" s="621" t="str">
        <f t="shared" si="16"/>
        <v/>
      </c>
      <c r="V203" s="626" t="str">
        <f t="shared" si="17"/>
        <v/>
      </c>
      <c r="W203" s="440" t="str">
        <f t="shared" si="18"/>
        <v/>
      </c>
    </row>
    <row r="204" spans="1:23" x14ac:dyDescent="0.2">
      <c r="A204" s="56"/>
      <c r="B204" s="211" t="s">
        <v>808</v>
      </c>
      <c r="C204" s="212"/>
      <c r="D204" s="209" t="s">
        <v>533</v>
      </c>
      <c r="E204" s="13">
        <v>184</v>
      </c>
      <c r="F204" s="14" t="s">
        <v>375</v>
      </c>
      <c r="G204" s="14" t="s">
        <v>376</v>
      </c>
      <c r="H204" s="419">
        <f>'Table 1'!H204</f>
        <v>35.951268999999996</v>
      </c>
      <c r="I204" s="417"/>
      <c r="J204" s="418">
        <f>'[1]Data CPIS- Banking'!$F185</f>
        <v>0</v>
      </c>
      <c r="K204" s="442">
        <f t="shared" si="13"/>
        <v>35.951268999999996</v>
      </c>
      <c r="L204" s="418">
        <f>'[1]Data CPIS- Insurance'!$F185</f>
        <v>0</v>
      </c>
      <c r="M204" s="417"/>
      <c r="N204" s="418">
        <f>'[1]Data CPIS-Securities'!$F185</f>
        <v>35.951268999999996</v>
      </c>
      <c r="O204" s="417"/>
      <c r="P204" s="419" t="str">
        <f t="shared" si="14"/>
        <v/>
      </c>
      <c r="Q204" s="417"/>
      <c r="R204" s="418"/>
      <c r="S204" s="421"/>
      <c r="T204" s="414" t="str">
        <f t="shared" si="15"/>
        <v/>
      </c>
      <c r="U204" s="621" t="str">
        <f t="shared" si="16"/>
        <v/>
      </c>
      <c r="V204" s="626" t="str">
        <f t="shared" si="17"/>
        <v/>
      </c>
      <c r="W204" s="440" t="str">
        <f t="shared" si="18"/>
        <v/>
      </c>
    </row>
    <row r="205" spans="1:23" x14ac:dyDescent="0.2">
      <c r="A205" s="56"/>
      <c r="B205" s="211" t="s">
        <v>809</v>
      </c>
      <c r="C205" s="212"/>
      <c r="D205" s="209" t="s">
        <v>533</v>
      </c>
      <c r="E205" s="13">
        <v>185</v>
      </c>
      <c r="F205" s="14" t="s">
        <v>377</v>
      </c>
      <c r="G205" s="15" t="s">
        <v>378</v>
      </c>
      <c r="H205" s="419">
        <f>'Table 1'!H205</f>
        <v>6.8977440000000003</v>
      </c>
      <c r="I205" s="417"/>
      <c r="J205" s="418">
        <f>'[1]Data CPIS- Banking'!$F186</f>
        <v>0</v>
      </c>
      <c r="K205" s="442">
        <f t="shared" si="13"/>
        <v>6.8977440000000003</v>
      </c>
      <c r="L205" s="418">
        <f>'[1]Data CPIS- Insurance'!$F186</f>
        <v>0</v>
      </c>
      <c r="M205" s="417"/>
      <c r="N205" s="418">
        <f>'[1]Data CPIS-Securities'!$F186</f>
        <v>6.8977440000000003</v>
      </c>
      <c r="O205" s="417"/>
      <c r="P205" s="419" t="str">
        <f t="shared" si="14"/>
        <v/>
      </c>
      <c r="Q205" s="417"/>
      <c r="R205" s="418"/>
      <c r="S205" s="421"/>
      <c r="T205" s="414" t="str">
        <f t="shared" si="15"/>
        <v/>
      </c>
      <c r="U205" s="621" t="str">
        <f t="shared" si="16"/>
        <v/>
      </c>
      <c r="V205" s="626" t="str">
        <f t="shared" si="17"/>
        <v/>
      </c>
      <c r="W205" s="440" t="str">
        <f t="shared" si="18"/>
        <v/>
      </c>
    </row>
    <row r="206" spans="1:23" x14ac:dyDescent="0.2">
      <c r="A206" s="56"/>
      <c r="B206" s="211" t="s">
        <v>810</v>
      </c>
      <c r="C206" s="212"/>
      <c r="D206" s="209" t="s">
        <v>533</v>
      </c>
      <c r="E206" s="13">
        <v>186</v>
      </c>
      <c r="F206" s="14" t="s">
        <v>379</v>
      </c>
      <c r="G206" s="14" t="s">
        <v>380</v>
      </c>
      <c r="H206" s="419">
        <f>'Table 1'!H206</f>
        <v>0</v>
      </c>
      <c r="I206" s="417"/>
      <c r="J206" s="418">
        <f>'[1]Data CPIS- Banking'!$F187</f>
        <v>0</v>
      </c>
      <c r="K206" s="442">
        <f t="shared" si="13"/>
        <v>0</v>
      </c>
      <c r="L206" s="418">
        <f>'[1]Data CPIS- Insurance'!$F187</f>
        <v>0</v>
      </c>
      <c r="M206" s="417"/>
      <c r="N206" s="418">
        <f>'[1]Data CPIS-Securities'!$F187</f>
        <v>0</v>
      </c>
      <c r="O206" s="417"/>
      <c r="P206" s="419" t="str">
        <f t="shared" si="14"/>
        <v/>
      </c>
      <c r="Q206" s="417"/>
      <c r="R206" s="418"/>
      <c r="S206" s="421"/>
      <c r="T206" s="414" t="str">
        <f t="shared" si="15"/>
        <v/>
      </c>
      <c r="U206" s="621" t="str">
        <f t="shared" si="16"/>
        <v/>
      </c>
      <c r="V206" s="626" t="str">
        <f t="shared" si="17"/>
        <v/>
      </c>
      <c r="W206" s="440" t="str">
        <f t="shared" si="18"/>
        <v/>
      </c>
    </row>
    <row r="207" spans="1:23" x14ac:dyDescent="0.2">
      <c r="A207" s="56"/>
      <c r="B207" s="211" t="s">
        <v>811</v>
      </c>
      <c r="C207" s="212"/>
      <c r="D207" s="209" t="s">
        <v>533</v>
      </c>
      <c r="E207" s="13">
        <v>187</v>
      </c>
      <c r="F207" s="14" t="s">
        <v>381</v>
      </c>
      <c r="G207" s="14" t="s">
        <v>382</v>
      </c>
      <c r="H207" s="419">
        <f>'Table 1'!H207</f>
        <v>0</v>
      </c>
      <c r="I207" s="417"/>
      <c r="J207" s="418">
        <f>'[1]Data CPIS- Banking'!$F188</f>
        <v>0</v>
      </c>
      <c r="K207" s="442">
        <f t="shared" si="13"/>
        <v>0</v>
      </c>
      <c r="L207" s="418">
        <f>'[1]Data CPIS- Insurance'!$F188</f>
        <v>0</v>
      </c>
      <c r="M207" s="417"/>
      <c r="N207" s="418">
        <f>'[1]Data CPIS-Securities'!$F188</f>
        <v>0</v>
      </c>
      <c r="O207" s="417"/>
      <c r="P207" s="419" t="str">
        <f t="shared" si="14"/>
        <v/>
      </c>
      <c r="Q207" s="417"/>
      <c r="R207" s="418"/>
      <c r="S207" s="421"/>
      <c r="T207" s="414" t="str">
        <f t="shared" si="15"/>
        <v/>
      </c>
      <c r="U207" s="621" t="str">
        <f t="shared" si="16"/>
        <v/>
      </c>
      <c r="V207" s="626" t="str">
        <f t="shared" si="17"/>
        <v/>
      </c>
      <c r="W207" s="440" t="str">
        <f t="shared" si="18"/>
        <v/>
      </c>
    </row>
    <row r="208" spans="1:23" x14ac:dyDescent="0.2">
      <c r="A208" s="56"/>
      <c r="B208" s="211" t="s">
        <v>812</v>
      </c>
      <c r="C208" s="212"/>
      <c r="D208" s="209" t="s">
        <v>533</v>
      </c>
      <c r="E208" s="13">
        <v>188</v>
      </c>
      <c r="F208" s="14" t="s">
        <v>383</v>
      </c>
      <c r="G208" s="14" t="s">
        <v>384</v>
      </c>
      <c r="H208" s="419">
        <f>'Table 1'!H208</f>
        <v>8735.0001076400004</v>
      </c>
      <c r="I208" s="417"/>
      <c r="J208" s="418">
        <f>'[1]Data CPIS- Banking'!$F189</f>
        <v>83</v>
      </c>
      <c r="K208" s="442">
        <f t="shared" si="13"/>
        <v>8652.0001076399985</v>
      </c>
      <c r="L208" s="418">
        <f>'[1]Data CPIS- Insurance'!$F189</f>
        <v>22.63869364</v>
      </c>
      <c r="M208" s="417"/>
      <c r="N208" s="418">
        <f>'[1]Data CPIS-Securities'!$F189</f>
        <v>8629.3614139999991</v>
      </c>
      <c r="O208" s="417"/>
      <c r="P208" s="419" t="str">
        <f t="shared" si="14"/>
        <v/>
      </c>
      <c r="Q208" s="417"/>
      <c r="R208" s="418"/>
      <c r="S208" s="421"/>
      <c r="T208" s="414" t="str">
        <f t="shared" si="15"/>
        <v/>
      </c>
      <c r="U208" s="621" t="str">
        <f t="shared" si="16"/>
        <v/>
      </c>
      <c r="V208" s="626" t="str">
        <f t="shared" si="17"/>
        <v/>
      </c>
      <c r="W208" s="440" t="str">
        <f t="shared" si="18"/>
        <v/>
      </c>
    </row>
    <row r="209" spans="1:23" x14ac:dyDescent="0.2">
      <c r="A209" s="56"/>
      <c r="B209" s="211" t="s">
        <v>813</v>
      </c>
      <c r="C209" s="212"/>
      <c r="D209" s="209" t="s">
        <v>533</v>
      </c>
      <c r="E209" s="13">
        <v>189</v>
      </c>
      <c r="F209" s="33" t="s">
        <v>510</v>
      </c>
      <c r="G209" s="33" t="s">
        <v>511</v>
      </c>
      <c r="H209" s="419">
        <f>'Table 1'!H209</f>
        <v>0</v>
      </c>
      <c r="I209" s="417"/>
      <c r="J209" s="418">
        <f>'[1]Data CPIS- Banking'!$F190</f>
        <v>0</v>
      </c>
      <c r="K209" s="442">
        <f t="shared" si="13"/>
        <v>0</v>
      </c>
      <c r="L209" s="418">
        <f>'[1]Data CPIS- Insurance'!$F190</f>
        <v>0</v>
      </c>
      <c r="M209" s="417"/>
      <c r="N209" s="418">
        <f>'[1]Data CPIS-Securities'!$F190</f>
        <v>0</v>
      </c>
      <c r="O209" s="417"/>
      <c r="P209" s="419" t="str">
        <f t="shared" si="14"/>
        <v/>
      </c>
      <c r="Q209" s="417"/>
      <c r="R209" s="418"/>
      <c r="S209" s="421"/>
      <c r="T209" s="414" t="str">
        <f t="shared" si="15"/>
        <v/>
      </c>
      <c r="U209" s="621" t="str">
        <f t="shared" si="16"/>
        <v/>
      </c>
      <c r="V209" s="626" t="str">
        <f t="shared" si="17"/>
        <v/>
      </c>
      <c r="W209" s="440" t="str">
        <f t="shared" si="18"/>
        <v/>
      </c>
    </row>
    <row r="210" spans="1:23" x14ac:dyDescent="0.2">
      <c r="A210" s="56"/>
      <c r="B210" s="211" t="s">
        <v>814</v>
      </c>
      <c r="C210" s="212"/>
      <c r="D210" s="209" t="s">
        <v>533</v>
      </c>
      <c r="E210" s="13">
        <v>190</v>
      </c>
      <c r="F210" s="14" t="s">
        <v>385</v>
      </c>
      <c r="G210" s="14" t="s">
        <v>386</v>
      </c>
      <c r="H210" s="419">
        <f>'Table 1'!H210</f>
        <v>0.15330935999999998</v>
      </c>
      <c r="I210" s="417"/>
      <c r="J210" s="418">
        <f>'[1]Data CPIS- Banking'!$F191</f>
        <v>0</v>
      </c>
      <c r="K210" s="442">
        <f t="shared" si="13"/>
        <v>0.15330935999999998</v>
      </c>
      <c r="L210" s="418">
        <f>'[1]Data CPIS- Insurance'!$F191</f>
        <v>0.15330935999999998</v>
      </c>
      <c r="M210" s="417"/>
      <c r="N210" s="418">
        <f>'[1]Data CPIS-Securities'!$F191</f>
        <v>0</v>
      </c>
      <c r="O210" s="417"/>
      <c r="P210" s="419" t="str">
        <f t="shared" si="14"/>
        <v/>
      </c>
      <c r="Q210" s="417"/>
      <c r="R210" s="418"/>
      <c r="S210" s="421"/>
      <c r="T210" s="414" t="str">
        <f t="shared" si="15"/>
        <v/>
      </c>
      <c r="U210" s="621" t="str">
        <f t="shared" si="16"/>
        <v/>
      </c>
      <c r="V210" s="626" t="str">
        <f t="shared" si="17"/>
        <v/>
      </c>
      <c r="W210" s="440" t="str">
        <f t="shared" si="18"/>
        <v/>
      </c>
    </row>
    <row r="211" spans="1:23" x14ac:dyDescent="0.2">
      <c r="A211" s="56"/>
      <c r="B211" s="211" t="s">
        <v>815</v>
      </c>
      <c r="C211" s="212"/>
      <c r="D211" s="209" t="s">
        <v>533</v>
      </c>
      <c r="E211" s="13">
        <v>191</v>
      </c>
      <c r="F211" s="14" t="s">
        <v>387</v>
      </c>
      <c r="G211" s="14" t="s">
        <v>388</v>
      </c>
      <c r="H211" s="419">
        <f>'Table 1'!H211</f>
        <v>7.6995050000000003</v>
      </c>
      <c r="I211" s="417"/>
      <c r="J211" s="418">
        <f>'[1]Data CPIS- Banking'!$F192</f>
        <v>0</v>
      </c>
      <c r="K211" s="442">
        <f t="shared" si="13"/>
        <v>7.6995050000000003</v>
      </c>
      <c r="L211" s="418">
        <f>'[1]Data CPIS- Insurance'!$F192</f>
        <v>0</v>
      </c>
      <c r="M211" s="417"/>
      <c r="N211" s="418">
        <f>'[1]Data CPIS-Securities'!$F192</f>
        <v>7.6995050000000003</v>
      </c>
      <c r="O211" s="417"/>
      <c r="P211" s="419" t="str">
        <f t="shared" si="14"/>
        <v/>
      </c>
      <c r="Q211" s="417"/>
      <c r="R211" s="418"/>
      <c r="S211" s="421"/>
      <c r="T211" s="414" t="str">
        <f t="shared" si="15"/>
        <v/>
      </c>
      <c r="U211" s="621" t="str">
        <f t="shared" si="16"/>
        <v/>
      </c>
      <c r="V211" s="626" t="str">
        <f t="shared" si="17"/>
        <v/>
      </c>
      <c r="W211" s="440" t="str">
        <f t="shared" si="18"/>
        <v/>
      </c>
    </row>
    <row r="212" spans="1:23" x14ac:dyDescent="0.2">
      <c r="A212" s="56"/>
      <c r="B212" s="211" t="s">
        <v>816</v>
      </c>
      <c r="C212" s="212"/>
      <c r="D212" s="209" t="s">
        <v>533</v>
      </c>
      <c r="E212" s="13">
        <v>192</v>
      </c>
      <c r="F212" s="14" t="s">
        <v>389</v>
      </c>
      <c r="G212" s="14" t="s">
        <v>390</v>
      </c>
      <c r="H212" s="419">
        <f>'Table 1'!H212</f>
        <v>0</v>
      </c>
      <c r="I212" s="417"/>
      <c r="J212" s="418">
        <f>'[1]Data CPIS- Banking'!$F193</f>
        <v>0</v>
      </c>
      <c r="K212" s="442">
        <f t="shared" si="13"/>
        <v>0</v>
      </c>
      <c r="L212" s="418">
        <f>'[1]Data CPIS- Insurance'!$F193</f>
        <v>0</v>
      </c>
      <c r="M212" s="417"/>
      <c r="N212" s="418">
        <f>'[1]Data CPIS-Securities'!$F193</f>
        <v>0</v>
      </c>
      <c r="O212" s="417"/>
      <c r="P212" s="419" t="str">
        <f t="shared" si="14"/>
        <v/>
      </c>
      <c r="Q212" s="417"/>
      <c r="R212" s="418"/>
      <c r="S212" s="421"/>
      <c r="T212" s="414" t="str">
        <f t="shared" si="15"/>
        <v/>
      </c>
      <c r="U212" s="621" t="str">
        <f t="shared" si="16"/>
        <v/>
      </c>
      <c r="V212" s="626" t="str">
        <f t="shared" si="17"/>
        <v/>
      </c>
      <c r="W212" s="440" t="str">
        <f t="shared" si="18"/>
        <v/>
      </c>
    </row>
    <row r="213" spans="1:23" x14ac:dyDescent="0.2">
      <c r="A213" s="56"/>
      <c r="B213" s="211" t="s">
        <v>817</v>
      </c>
      <c r="C213" s="212"/>
      <c r="D213" s="209" t="s">
        <v>533</v>
      </c>
      <c r="E213" s="13">
        <v>193</v>
      </c>
      <c r="F213" s="14" t="s">
        <v>391</v>
      </c>
      <c r="G213" s="14" t="s">
        <v>392</v>
      </c>
      <c r="H213" s="419">
        <f>'Table 1'!H213</f>
        <v>0</v>
      </c>
      <c r="I213" s="417"/>
      <c r="J213" s="418">
        <f>'[1]Data CPIS- Banking'!$F194</f>
        <v>0</v>
      </c>
      <c r="K213" s="442">
        <f t="shared" si="13"/>
        <v>0</v>
      </c>
      <c r="L213" s="418">
        <f>'[1]Data CPIS- Insurance'!$F194</f>
        <v>0</v>
      </c>
      <c r="M213" s="417"/>
      <c r="N213" s="418">
        <f>'[1]Data CPIS-Securities'!$F194</f>
        <v>0</v>
      </c>
      <c r="O213" s="417"/>
      <c r="P213" s="419" t="str">
        <f t="shared" si="14"/>
        <v/>
      </c>
      <c r="Q213" s="417"/>
      <c r="R213" s="418"/>
      <c r="S213" s="421"/>
      <c r="T213" s="414" t="str">
        <f t="shared" si="15"/>
        <v/>
      </c>
      <c r="U213" s="621" t="str">
        <f t="shared" si="16"/>
        <v/>
      </c>
      <c r="V213" s="626" t="str">
        <f t="shared" si="17"/>
        <v/>
      </c>
      <c r="W213" s="440" t="str">
        <f t="shared" si="18"/>
        <v/>
      </c>
    </row>
    <row r="214" spans="1:23" x14ac:dyDescent="0.2">
      <c r="A214" s="56"/>
      <c r="B214" s="211" t="s">
        <v>818</v>
      </c>
      <c r="C214" s="212"/>
      <c r="D214" s="209" t="s">
        <v>533</v>
      </c>
      <c r="E214" s="13">
        <v>194</v>
      </c>
      <c r="F214" s="14" t="s">
        <v>393</v>
      </c>
      <c r="G214" s="14" t="s">
        <v>394</v>
      </c>
      <c r="H214" s="419">
        <f>'Table 1'!H214</f>
        <v>2554.8859261399998</v>
      </c>
      <c r="I214" s="417"/>
      <c r="J214" s="418">
        <f>'[1]Data CPIS- Banking'!$F195</f>
        <v>0</v>
      </c>
      <c r="K214" s="442">
        <f t="shared" si="13"/>
        <v>2554.8859261399994</v>
      </c>
      <c r="L214" s="418">
        <f>'[1]Data CPIS- Insurance'!$F195</f>
        <v>4.3817231400000001</v>
      </c>
      <c r="M214" s="417"/>
      <c r="N214" s="418">
        <f>'[1]Data CPIS-Securities'!$F195</f>
        <v>2550.5042029999995</v>
      </c>
      <c r="O214" s="417"/>
      <c r="P214" s="419" t="str">
        <f t="shared" si="14"/>
        <v/>
      </c>
      <c r="Q214" s="417"/>
      <c r="R214" s="418"/>
      <c r="S214" s="421"/>
      <c r="T214" s="414" t="str">
        <f t="shared" si="15"/>
        <v/>
      </c>
      <c r="U214" s="621" t="str">
        <f t="shared" si="16"/>
        <v/>
      </c>
      <c r="V214" s="626" t="str">
        <f t="shared" si="17"/>
        <v/>
      </c>
      <c r="W214" s="440" t="str">
        <f t="shared" si="18"/>
        <v/>
      </c>
    </row>
    <row r="215" spans="1:23" x14ac:dyDescent="0.2">
      <c r="A215" s="56"/>
      <c r="B215" s="211" t="s">
        <v>819</v>
      </c>
      <c r="C215" s="212"/>
      <c r="D215" s="209" t="s">
        <v>533</v>
      </c>
      <c r="E215" s="13">
        <v>195</v>
      </c>
      <c r="F215" s="14" t="s">
        <v>544</v>
      </c>
      <c r="G215" s="160" t="s">
        <v>545</v>
      </c>
      <c r="H215" s="419">
        <f>'Table 1'!H215</f>
        <v>0</v>
      </c>
      <c r="I215" s="417"/>
      <c r="J215" s="418">
        <f>'[1]Data CPIS- Banking'!$F196</f>
        <v>0</v>
      </c>
      <c r="K215" s="442">
        <f t="shared" ref="K215:K263" si="19">IF(AND(L215="",M215="",N215=""),"",IF(OR(L215="c",M215="c",N215="c"),"c",SUM(L215:N215)))</f>
        <v>0</v>
      </c>
      <c r="L215" s="418">
        <f>'[1]Data CPIS- Insurance'!$F196</f>
        <v>0</v>
      </c>
      <c r="M215" s="417"/>
      <c r="N215" s="418">
        <f>'[1]Data CPIS-Securities'!$F196</f>
        <v>0</v>
      </c>
      <c r="O215" s="417"/>
      <c r="P215" s="419" t="str">
        <f t="shared" ref="P215:P263" si="20">IF(AND(Q215="",R215="",S215=""),"",IF(OR(Q215="c",R215="c",S215="c"),"c",SUM(Q215:S215)))</f>
        <v/>
      </c>
      <c r="Q215" s="417"/>
      <c r="R215" s="418"/>
      <c r="S215" s="421"/>
      <c r="T215" s="414" t="str">
        <f t="shared" ref="T215:T261" si="21">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2">IF(T215&lt;&gt;"","",IF(SUM(COUNTIF(I215:K215,"c"),COUNTIF(O215:P215,"c"))&gt;1,"",IF(OR(AND(H215="c",OR(I215="c",J215="c",K215="c",O215="c",P215="c")),AND(H215&lt;&gt;"",I215="c",J215="c",K215="c",O215="c",P215="c"),AND(H215&lt;&gt;"",I215="",J215="",K215="",O215="",P215="")),"",IF(ABS(SUM(I215:K215,O215:P215)-SUM(H215))&gt;0.9,SUM(I215:K215,O215:P215)-SUM(H215),""))))</f>
        <v/>
      </c>
      <c r="V215" s="626" t="str">
        <f t="shared" ref="V215:V261" si="23">IF(T215&lt;&gt;"","",IF(OR(AND(K215="c",OR(L215="c",N215="c",M215="c")),AND(K215&lt;&gt;"",L215="c",M215="c",N215="c"),AND(K215&lt;&gt;"",L215="",N215="",M215="")),"",IF(COUNTIF(L215:N215,"c")&gt;1,"",IF(ABS(SUM(L215:N215)-SUM(K215))&gt;0.9,SUM(L215:N215)-SUM(K215),""))))</f>
        <v/>
      </c>
      <c r="W215" s="440" t="str">
        <f t="shared" ref="W215:W261" si="24">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'Table 1'!H216</f>
        <v>7963.2834355500008</v>
      </c>
      <c r="I216" s="417"/>
      <c r="J216" s="418">
        <f>'[1]Data CPIS- Banking'!$F197</f>
        <v>8</v>
      </c>
      <c r="K216" s="442">
        <f t="shared" si="19"/>
        <v>7955.2834355499999</v>
      </c>
      <c r="L216" s="418">
        <f>'[1]Data CPIS- Insurance'!$F197</f>
        <v>8.0191155500000004</v>
      </c>
      <c r="M216" s="417"/>
      <c r="N216" s="418">
        <f>'[1]Data CPIS-Securities'!$F197</f>
        <v>7947.2643200000002</v>
      </c>
      <c r="O216" s="417"/>
      <c r="P216" s="419" t="str">
        <f t="shared" si="20"/>
        <v/>
      </c>
      <c r="Q216" s="417"/>
      <c r="R216" s="418"/>
      <c r="S216" s="421"/>
      <c r="T216" s="414" t="str">
        <f t="shared" si="21"/>
        <v/>
      </c>
      <c r="U216" s="621" t="str">
        <f t="shared" si="22"/>
        <v/>
      </c>
      <c r="V216" s="626" t="str">
        <f t="shared" si="23"/>
        <v/>
      </c>
      <c r="W216" s="440" t="str">
        <f t="shared" si="24"/>
        <v/>
      </c>
    </row>
    <row r="217" spans="1:23" x14ac:dyDescent="0.2">
      <c r="A217" s="56"/>
      <c r="B217" s="211" t="s">
        <v>821</v>
      </c>
      <c r="C217" s="212"/>
      <c r="D217" s="209" t="s">
        <v>533</v>
      </c>
      <c r="E217" s="13">
        <v>197</v>
      </c>
      <c r="F217" s="14" t="s">
        <v>397</v>
      </c>
      <c r="G217" s="14" t="s">
        <v>398</v>
      </c>
      <c r="H217" s="419">
        <f>'Table 1'!H217</f>
        <v>6.3394935099999996</v>
      </c>
      <c r="I217" s="417"/>
      <c r="J217" s="418">
        <f>'[1]Data CPIS- Banking'!$F198</f>
        <v>0</v>
      </c>
      <c r="K217" s="442">
        <f t="shared" si="19"/>
        <v>6.3394935099999996</v>
      </c>
      <c r="L217" s="418">
        <f>'[1]Data CPIS- Insurance'!$F198</f>
        <v>3.3516405099999997</v>
      </c>
      <c r="M217" s="417"/>
      <c r="N217" s="418">
        <f>'[1]Data CPIS-Securities'!$F198</f>
        <v>2.9878529999999999</v>
      </c>
      <c r="O217" s="417"/>
      <c r="P217" s="419" t="str">
        <f t="shared" si="20"/>
        <v/>
      </c>
      <c r="Q217" s="417"/>
      <c r="R217" s="418"/>
      <c r="S217" s="421"/>
      <c r="T217" s="414" t="str">
        <f t="shared" si="21"/>
        <v/>
      </c>
      <c r="U217" s="621" t="str">
        <f t="shared" si="22"/>
        <v/>
      </c>
      <c r="V217" s="626" t="str">
        <f t="shared" si="23"/>
        <v/>
      </c>
      <c r="W217" s="440" t="str">
        <f t="shared" si="24"/>
        <v/>
      </c>
    </row>
    <row r="218" spans="1:23" x14ac:dyDescent="0.2">
      <c r="A218" s="56"/>
      <c r="B218" s="211" t="s">
        <v>799</v>
      </c>
      <c r="C218" s="212"/>
      <c r="D218" s="209" t="s">
        <v>533</v>
      </c>
      <c r="E218" s="13">
        <v>198</v>
      </c>
      <c r="F218" s="14" t="s">
        <v>357</v>
      </c>
      <c r="G218" s="14" t="s">
        <v>358</v>
      </c>
      <c r="H218" s="419">
        <f>'Table 1'!H218</f>
        <v>0</v>
      </c>
      <c r="I218" s="417"/>
      <c r="J218" s="418">
        <f>'[1]Data CPIS- Banking'!$F199</f>
        <v>0</v>
      </c>
      <c r="K218" s="442">
        <f t="shared" si="19"/>
        <v>0</v>
      </c>
      <c r="L218" s="418">
        <f>'[1]Data CPIS- Insurance'!$F199</f>
        <v>0</v>
      </c>
      <c r="M218" s="417"/>
      <c r="N218" s="418">
        <f>'[1]Data CPIS-Securities'!$F199</f>
        <v>0</v>
      </c>
      <c r="O218" s="417"/>
      <c r="P218" s="419" t="str">
        <f t="shared" si="20"/>
        <v/>
      </c>
      <c r="Q218" s="417"/>
      <c r="R218" s="418"/>
      <c r="S218" s="421"/>
      <c r="T218" s="414" t="str">
        <f t="shared" si="21"/>
        <v/>
      </c>
      <c r="U218" s="621" t="str">
        <f t="shared" si="22"/>
        <v/>
      </c>
      <c r="V218" s="626" t="str">
        <f t="shared" si="23"/>
        <v/>
      </c>
      <c r="W218" s="440" t="str">
        <f t="shared" si="24"/>
        <v/>
      </c>
    </row>
    <row r="219" spans="1:23" x14ac:dyDescent="0.2">
      <c r="A219" s="56"/>
      <c r="B219" s="211" t="s">
        <v>800</v>
      </c>
      <c r="C219" s="212"/>
      <c r="D219" s="209" t="s">
        <v>533</v>
      </c>
      <c r="E219" s="13">
        <v>199</v>
      </c>
      <c r="F219" s="14" t="s">
        <v>359</v>
      </c>
      <c r="G219" s="14" t="s">
        <v>360</v>
      </c>
      <c r="H219" s="419">
        <f>'Table 1'!H219</f>
        <v>0</v>
      </c>
      <c r="I219" s="421"/>
      <c r="J219" s="418">
        <f>'[1]Data CPIS- Banking'!$F200</f>
        <v>0</v>
      </c>
      <c r="K219" s="442">
        <f t="shared" si="19"/>
        <v>0</v>
      </c>
      <c r="L219" s="418">
        <f>'[1]Data CPIS- Insurance'!$F200</f>
        <v>0</v>
      </c>
      <c r="M219" s="418"/>
      <c r="N219" s="418">
        <f>'[1]Data CPIS-Securities'!$F200</f>
        <v>0</v>
      </c>
      <c r="O219" s="422"/>
      <c r="P219" s="419" t="str">
        <f t="shared" si="20"/>
        <v/>
      </c>
      <c r="Q219" s="421"/>
      <c r="R219" s="418"/>
      <c r="S219" s="418"/>
      <c r="T219" s="414" t="str">
        <f t="shared" si="21"/>
        <v/>
      </c>
      <c r="U219" s="621" t="str">
        <f t="shared" si="22"/>
        <v/>
      </c>
      <c r="V219" s="626" t="str">
        <f t="shared" si="23"/>
        <v/>
      </c>
      <c r="W219" s="440" t="str">
        <f t="shared" si="24"/>
        <v/>
      </c>
    </row>
    <row r="220" spans="1:23" x14ac:dyDescent="0.2">
      <c r="A220" s="56"/>
      <c r="B220" s="211" t="s">
        <v>801</v>
      </c>
      <c r="C220" s="212"/>
      <c r="D220" s="209" t="s">
        <v>533</v>
      </c>
      <c r="E220" s="13">
        <v>200</v>
      </c>
      <c r="F220" s="14" t="s">
        <v>361</v>
      </c>
      <c r="G220" s="14" t="s">
        <v>362</v>
      </c>
      <c r="H220" s="419">
        <f>'Table 1'!H220</f>
        <v>11</v>
      </c>
      <c r="I220" s="417"/>
      <c r="J220" s="418">
        <f>'[1]Data CPIS- Banking'!$F201</f>
        <v>11</v>
      </c>
      <c r="K220" s="442">
        <f t="shared" si="19"/>
        <v>0</v>
      </c>
      <c r="L220" s="418">
        <f>'[1]Data CPIS- Insurance'!$F201</f>
        <v>0</v>
      </c>
      <c r="M220" s="417"/>
      <c r="N220" s="418">
        <f>'[1]Data CPIS-Securities'!$F201</f>
        <v>0</v>
      </c>
      <c r="O220" s="417"/>
      <c r="P220" s="419" t="str">
        <f t="shared" si="20"/>
        <v/>
      </c>
      <c r="Q220" s="417"/>
      <c r="R220" s="418"/>
      <c r="S220" s="421"/>
      <c r="T220" s="414" t="str">
        <f t="shared" si="21"/>
        <v/>
      </c>
      <c r="U220" s="621" t="str">
        <f t="shared" si="22"/>
        <v/>
      </c>
      <c r="V220" s="626" t="str">
        <f t="shared" si="23"/>
        <v/>
      </c>
      <c r="W220" s="440" t="str">
        <f t="shared" si="24"/>
        <v/>
      </c>
    </row>
    <row r="221" spans="1:23" x14ac:dyDescent="0.2">
      <c r="A221" s="56"/>
      <c r="B221" s="211" t="s">
        <v>802</v>
      </c>
      <c r="C221" s="212"/>
      <c r="D221" s="209" t="s">
        <v>533</v>
      </c>
      <c r="E221" s="13">
        <v>201</v>
      </c>
      <c r="F221" s="14" t="s">
        <v>363</v>
      </c>
      <c r="G221" s="14" t="s">
        <v>364</v>
      </c>
      <c r="H221" s="419">
        <f>'Table 1'!H221</f>
        <v>0</v>
      </c>
      <c r="I221" s="417"/>
      <c r="J221" s="418">
        <f>'[1]Data CPIS- Banking'!$F202</f>
        <v>0</v>
      </c>
      <c r="K221" s="442">
        <f t="shared" si="19"/>
        <v>0</v>
      </c>
      <c r="L221" s="418">
        <f>'[1]Data CPIS- Insurance'!$F202</f>
        <v>0</v>
      </c>
      <c r="M221" s="417"/>
      <c r="N221" s="418">
        <f>'[1]Data CPIS-Securities'!$F202</f>
        <v>0</v>
      </c>
      <c r="O221" s="417"/>
      <c r="P221" s="419" t="str">
        <f t="shared" si="20"/>
        <v/>
      </c>
      <c r="Q221" s="417"/>
      <c r="R221" s="418"/>
      <c r="S221" s="421"/>
      <c r="T221" s="414" t="str">
        <f t="shared" si="21"/>
        <v/>
      </c>
      <c r="U221" s="621" t="str">
        <f t="shared" si="22"/>
        <v/>
      </c>
      <c r="V221" s="626" t="str">
        <f t="shared" si="23"/>
        <v/>
      </c>
      <c r="W221" s="440" t="str">
        <f t="shared" si="24"/>
        <v/>
      </c>
    </row>
    <row r="222" spans="1:23" x14ac:dyDescent="0.2">
      <c r="A222" s="56"/>
      <c r="B222" s="211" t="s">
        <v>803</v>
      </c>
      <c r="C222" s="212"/>
      <c r="D222" s="209" t="s">
        <v>533</v>
      </c>
      <c r="E222" s="13">
        <v>202</v>
      </c>
      <c r="F222" s="14" t="s">
        <v>365</v>
      </c>
      <c r="G222" s="14" t="s">
        <v>366</v>
      </c>
      <c r="H222" s="419">
        <f>'Table 1'!H222</f>
        <v>0</v>
      </c>
      <c r="I222" s="417"/>
      <c r="J222" s="418">
        <f>'[1]Data CPIS- Banking'!$F203</f>
        <v>0</v>
      </c>
      <c r="K222" s="442">
        <f t="shared" si="19"/>
        <v>0</v>
      </c>
      <c r="L222" s="418">
        <f>'[1]Data CPIS- Insurance'!$F203</f>
        <v>0</v>
      </c>
      <c r="M222" s="417"/>
      <c r="N222" s="418">
        <f>'[1]Data CPIS-Securities'!$F203</f>
        <v>0</v>
      </c>
      <c r="O222" s="417"/>
      <c r="P222" s="419" t="str">
        <f t="shared" si="20"/>
        <v/>
      </c>
      <c r="Q222" s="417"/>
      <c r="R222" s="418"/>
      <c r="S222" s="421"/>
      <c r="T222" s="414" t="str">
        <f t="shared" si="21"/>
        <v/>
      </c>
      <c r="U222" s="621" t="str">
        <f t="shared" si="22"/>
        <v/>
      </c>
      <c r="V222" s="626" t="str">
        <f t="shared" si="23"/>
        <v/>
      </c>
      <c r="W222" s="440" t="str">
        <f t="shared" si="24"/>
        <v/>
      </c>
    </row>
    <row r="223" spans="1:23" x14ac:dyDescent="0.2">
      <c r="A223" s="56"/>
      <c r="B223" s="211" t="s">
        <v>822</v>
      </c>
      <c r="C223" s="212"/>
      <c r="D223" s="209" t="s">
        <v>533</v>
      </c>
      <c r="E223" s="13">
        <v>203</v>
      </c>
      <c r="F223" s="14" t="s">
        <v>399</v>
      </c>
      <c r="G223" s="14" t="s">
        <v>400</v>
      </c>
      <c r="H223" s="419">
        <f>'Table 1'!H223</f>
        <v>39.032398000000001</v>
      </c>
      <c r="I223" s="421"/>
      <c r="J223" s="418">
        <f>'[1]Data CPIS- Banking'!$F204</f>
        <v>0</v>
      </c>
      <c r="K223" s="442">
        <f t="shared" si="19"/>
        <v>39.032398000000001</v>
      </c>
      <c r="L223" s="418">
        <f>'[1]Data CPIS- Insurance'!$F204</f>
        <v>0</v>
      </c>
      <c r="M223" s="418"/>
      <c r="N223" s="418">
        <f>'[1]Data CPIS-Securities'!$F204</f>
        <v>39.032398000000001</v>
      </c>
      <c r="O223" s="422"/>
      <c r="P223" s="419" t="str">
        <f t="shared" si="20"/>
        <v/>
      </c>
      <c r="Q223" s="421"/>
      <c r="R223" s="418"/>
      <c r="S223" s="418"/>
      <c r="T223" s="414" t="str">
        <f t="shared" si="21"/>
        <v/>
      </c>
      <c r="U223" s="621" t="str">
        <f t="shared" si="22"/>
        <v/>
      </c>
      <c r="V223" s="626" t="str">
        <f t="shared" si="23"/>
        <v/>
      </c>
      <c r="W223" s="440" t="str">
        <f t="shared" si="24"/>
        <v/>
      </c>
    </row>
    <row r="224" spans="1:23" x14ac:dyDescent="0.2">
      <c r="A224" s="56"/>
      <c r="B224" s="211" t="s">
        <v>823</v>
      </c>
      <c r="C224" s="212"/>
      <c r="D224" s="209" t="s">
        <v>533</v>
      </c>
      <c r="E224" s="13">
        <v>204</v>
      </c>
      <c r="F224" s="14" t="s">
        <v>401</v>
      </c>
      <c r="G224" s="14" t="s">
        <v>402</v>
      </c>
      <c r="H224" s="419">
        <f>'Table 1'!H224</f>
        <v>0</v>
      </c>
      <c r="I224" s="421"/>
      <c r="J224" s="418">
        <f>'[1]Data CPIS- Banking'!$F205</f>
        <v>0</v>
      </c>
      <c r="K224" s="442">
        <f t="shared" si="19"/>
        <v>0</v>
      </c>
      <c r="L224" s="418">
        <f>'[1]Data CPIS- Insurance'!$F205</f>
        <v>0</v>
      </c>
      <c r="M224" s="418"/>
      <c r="N224" s="418">
        <f>'[1]Data CPIS-Securities'!$F205</f>
        <v>0</v>
      </c>
      <c r="O224" s="422"/>
      <c r="P224" s="419" t="str">
        <f t="shared" si="20"/>
        <v/>
      </c>
      <c r="Q224" s="421"/>
      <c r="R224" s="418"/>
      <c r="S224" s="418"/>
      <c r="T224" s="414" t="str">
        <f t="shared" si="21"/>
        <v/>
      </c>
      <c r="U224" s="621" t="str">
        <f t="shared" si="22"/>
        <v/>
      </c>
      <c r="V224" s="626" t="str">
        <f t="shared" si="23"/>
        <v/>
      </c>
      <c r="W224" s="440" t="str">
        <f t="shared" si="24"/>
        <v/>
      </c>
    </row>
    <row r="225" spans="1:23" x14ac:dyDescent="0.2">
      <c r="A225" s="56"/>
      <c r="B225" s="211" t="s">
        <v>825</v>
      </c>
      <c r="C225" s="212"/>
      <c r="D225" s="209" t="s">
        <v>533</v>
      </c>
      <c r="E225" s="13">
        <v>205</v>
      </c>
      <c r="F225" s="14" t="s">
        <v>404</v>
      </c>
      <c r="G225" s="14" t="s">
        <v>405</v>
      </c>
      <c r="H225" s="419">
        <f>'Table 1'!H225</f>
        <v>3769.7612967700002</v>
      </c>
      <c r="I225" s="421"/>
      <c r="J225" s="418">
        <f>'[1]Data CPIS- Banking'!$F206</f>
        <v>497</v>
      </c>
      <c r="K225" s="442">
        <f t="shared" si="19"/>
        <v>3272.7612967699997</v>
      </c>
      <c r="L225" s="418">
        <f>'[1]Data CPIS- Insurance'!$F206</f>
        <v>105.45098376999999</v>
      </c>
      <c r="M225" s="418"/>
      <c r="N225" s="418">
        <f>'[1]Data CPIS-Securities'!$F206</f>
        <v>3167.310313</v>
      </c>
      <c r="O225" s="422"/>
      <c r="P225" s="419" t="str">
        <f t="shared" si="20"/>
        <v/>
      </c>
      <c r="Q225" s="421"/>
      <c r="R225" s="418"/>
      <c r="S225" s="418"/>
      <c r="T225" s="414" t="str">
        <f t="shared" si="21"/>
        <v/>
      </c>
      <c r="U225" s="621" t="str">
        <f t="shared" si="22"/>
        <v/>
      </c>
      <c r="V225" s="626" t="str">
        <f t="shared" si="23"/>
        <v/>
      </c>
      <c r="W225" s="440" t="str">
        <f t="shared" si="24"/>
        <v/>
      </c>
    </row>
    <row r="226" spans="1:23" x14ac:dyDescent="0.2">
      <c r="A226" s="56"/>
      <c r="B226" s="211" t="s">
        <v>826</v>
      </c>
      <c r="C226" s="212"/>
      <c r="D226" s="209" t="s">
        <v>533</v>
      </c>
      <c r="E226" s="13">
        <v>206</v>
      </c>
      <c r="F226" s="14" t="s">
        <v>406</v>
      </c>
      <c r="G226" s="14" t="s">
        <v>407</v>
      </c>
      <c r="H226" s="419">
        <f>'Table 1'!H226</f>
        <v>13018.60376935</v>
      </c>
      <c r="I226" s="421"/>
      <c r="J226" s="418">
        <f>'[1]Data CPIS- Banking'!$F207</f>
        <v>109</v>
      </c>
      <c r="K226" s="442">
        <f t="shared" si="19"/>
        <v>12909.603769349998</v>
      </c>
      <c r="L226" s="418">
        <f>'[1]Data CPIS- Insurance'!$F207</f>
        <v>63.636064349999998</v>
      </c>
      <c r="M226" s="418"/>
      <c r="N226" s="418">
        <f>'[1]Data CPIS-Securities'!$F207</f>
        <v>12845.967704999999</v>
      </c>
      <c r="O226" s="422"/>
      <c r="P226" s="419" t="str">
        <f t="shared" si="20"/>
        <v/>
      </c>
      <c r="Q226" s="421"/>
      <c r="R226" s="418"/>
      <c r="S226" s="418"/>
      <c r="T226" s="414" t="str">
        <f t="shared" si="21"/>
        <v/>
      </c>
      <c r="U226" s="621" t="str">
        <f t="shared" si="22"/>
        <v/>
      </c>
      <c r="V226" s="626" t="str">
        <f t="shared" si="23"/>
        <v/>
      </c>
      <c r="W226" s="440" t="str">
        <f t="shared" si="24"/>
        <v/>
      </c>
    </row>
    <row r="227" spans="1:23" x14ac:dyDescent="0.2">
      <c r="A227" s="56"/>
      <c r="B227" s="211" t="s">
        <v>827</v>
      </c>
      <c r="C227" s="212"/>
      <c r="D227" s="209" t="s">
        <v>533</v>
      </c>
      <c r="E227" s="13">
        <v>207</v>
      </c>
      <c r="F227" s="14" t="s">
        <v>408</v>
      </c>
      <c r="G227" s="14" t="s">
        <v>409</v>
      </c>
      <c r="H227" s="419">
        <f>'Table 1'!H227</f>
        <v>0</v>
      </c>
      <c r="I227" s="421"/>
      <c r="J227" s="418">
        <f>'[1]Data CPIS- Banking'!$F208</f>
        <v>0</v>
      </c>
      <c r="K227" s="442">
        <f t="shared" si="19"/>
        <v>0</v>
      </c>
      <c r="L227" s="418">
        <f>'[1]Data CPIS- Insurance'!$F208</f>
        <v>0</v>
      </c>
      <c r="M227" s="418"/>
      <c r="N227" s="418">
        <f>'[1]Data CPIS-Securities'!$F208</f>
        <v>0</v>
      </c>
      <c r="O227" s="422"/>
      <c r="P227" s="419" t="str">
        <f t="shared" si="20"/>
        <v/>
      </c>
      <c r="Q227" s="421"/>
      <c r="R227" s="418"/>
      <c r="S227" s="418"/>
      <c r="T227" s="414" t="str">
        <f t="shared" si="21"/>
        <v/>
      </c>
      <c r="U227" s="621" t="str">
        <f t="shared" si="22"/>
        <v/>
      </c>
      <c r="V227" s="626" t="str">
        <f t="shared" si="23"/>
        <v/>
      </c>
      <c r="W227" s="440" t="str">
        <f t="shared" si="24"/>
        <v/>
      </c>
    </row>
    <row r="228" spans="1:23" x14ac:dyDescent="0.2">
      <c r="A228" s="56"/>
      <c r="B228" s="211" t="s">
        <v>828</v>
      </c>
      <c r="C228" s="212"/>
      <c r="D228" s="209" t="s">
        <v>533</v>
      </c>
      <c r="E228" s="13">
        <v>208</v>
      </c>
      <c r="F228" s="14" t="s">
        <v>410</v>
      </c>
      <c r="G228" s="14" t="s">
        <v>411</v>
      </c>
      <c r="H228" s="419">
        <f>'Table 1'!H228</f>
        <v>0</v>
      </c>
      <c r="I228" s="421"/>
      <c r="J228" s="418">
        <f>'[1]Data CPIS- Banking'!$F209</f>
        <v>0</v>
      </c>
      <c r="K228" s="442">
        <f t="shared" si="19"/>
        <v>0</v>
      </c>
      <c r="L228" s="418">
        <f>'[1]Data CPIS- Insurance'!$F209</f>
        <v>0</v>
      </c>
      <c r="M228" s="418"/>
      <c r="N228" s="418">
        <f>'[1]Data CPIS-Securities'!$F209</f>
        <v>0</v>
      </c>
      <c r="O228" s="422"/>
      <c r="P228" s="419" t="str">
        <f t="shared" si="20"/>
        <v/>
      </c>
      <c r="Q228" s="421"/>
      <c r="R228" s="418"/>
      <c r="S228" s="418"/>
      <c r="T228" s="414" t="str">
        <f t="shared" si="21"/>
        <v/>
      </c>
      <c r="U228" s="621" t="str">
        <f t="shared" si="22"/>
        <v/>
      </c>
      <c r="V228" s="626" t="str">
        <f t="shared" si="23"/>
        <v/>
      </c>
      <c r="W228" s="440" t="str">
        <f t="shared" si="24"/>
        <v/>
      </c>
    </row>
    <row r="229" spans="1:23" x14ac:dyDescent="0.2">
      <c r="A229" s="56"/>
      <c r="B229" s="211" t="s">
        <v>829</v>
      </c>
      <c r="C229" s="212"/>
      <c r="D229" s="209" t="s">
        <v>533</v>
      </c>
      <c r="E229" s="13">
        <v>209</v>
      </c>
      <c r="F229" s="14" t="s">
        <v>412</v>
      </c>
      <c r="G229" s="14" t="s">
        <v>413</v>
      </c>
      <c r="H229" s="419">
        <f>'Table 1'!H229</f>
        <v>1.3301149999999999</v>
      </c>
      <c r="I229" s="421"/>
      <c r="J229" s="418">
        <f>'[1]Data CPIS- Banking'!$F210</f>
        <v>0</v>
      </c>
      <c r="K229" s="442">
        <f t="shared" si="19"/>
        <v>1.3301149999999999</v>
      </c>
      <c r="L229" s="418">
        <f>'[1]Data CPIS- Insurance'!$F210</f>
        <v>0</v>
      </c>
      <c r="M229" s="418"/>
      <c r="N229" s="418">
        <f>'[1]Data CPIS-Securities'!$F210</f>
        <v>1.3301149999999999</v>
      </c>
      <c r="O229" s="422"/>
      <c r="P229" s="419" t="str">
        <f t="shared" si="20"/>
        <v/>
      </c>
      <c r="Q229" s="421"/>
      <c r="R229" s="418"/>
      <c r="S229" s="418"/>
      <c r="T229" s="414" t="str">
        <f t="shared" si="21"/>
        <v/>
      </c>
      <c r="U229" s="621" t="str">
        <f t="shared" si="22"/>
        <v/>
      </c>
      <c r="V229" s="626" t="str">
        <f t="shared" si="23"/>
        <v/>
      </c>
      <c r="W229" s="440" t="str">
        <f t="shared" si="24"/>
        <v/>
      </c>
    </row>
    <row r="230" spans="1:23" x14ac:dyDescent="0.2">
      <c r="A230" s="56"/>
      <c r="B230" s="211" t="s">
        <v>830</v>
      </c>
      <c r="C230" s="212"/>
      <c r="D230" s="209" t="s">
        <v>533</v>
      </c>
      <c r="E230" s="13">
        <v>210</v>
      </c>
      <c r="F230" s="14" t="s">
        <v>414</v>
      </c>
      <c r="G230" s="14" t="s">
        <v>415</v>
      </c>
      <c r="H230" s="419">
        <f>'Table 1'!H230</f>
        <v>53.612485</v>
      </c>
      <c r="I230" s="421"/>
      <c r="J230" s="418">
        <f>'[1]Data CPIS- Banking'!$F211</f>
        <v>0</v>
      </c>
      <c r="K230" s="442">
        <f t="shared" si="19"/>
        <v>53.612485</v>
      </c>
      <c r="L230" s="418">
        <f>'[1]Data CPIS- Insurance'!$F211</f>
        <v>0</v>
      </c>
      <c r="M230" s="418"/>
      <c r="N230" s="418">
        <f>'[1]Data CPIS-Securities'!$F211</f>
        <v>53.612485</v>
      </c>
      <c r="O230" s="422"/>
      <c r="P230" s="419" t="str">
        <f t="shared" si="20"/>
        <v/>
      </c>
      <c r="Q230" s="421"/>
      <c r="R230" s="418"/>
      <c r="S230" s="418"/>
      <c r="T230" s="414" t="str">
        <f t="shared" si="21"/>
        <v/>
      </c>
      <c r="U230" s="621" t="str">
        <f t="shared" si="22"/>
        <v/>
      </c>
      <c r="V230" s="626" t="str">
        <f t="shared" si="23"/>
        <v/>
      </c>
      <c r="W230" s="440" t="str">
        <f t="shared" si="24"/>
        <v/>
      </c>
    </row>
    <row r="231" spans="1:23" x14ac:dyDescent="0.2">
      <c r="A231" s="56"/>
      <c r="B231" s="211" t="s">
        <v>831</v>
      </c>
      <c r="C231" s="212"/>
      <c r="D231" s="209" t="s">
        <v>533</v>
      </c>
      <c r="E231" s="13">
        <v>211</v>
      </c>
      <c r="F231" s="14" t="s">
        <v>416</v>
      </c>
      <c r="G231" s="14" t="s">
        <v>417</v>
      </c>
      <c r="H231" s="419">
        <f>'Table 1'!H231</f>
        <v>855.79816354999991</v>
      </c>
      <c r="I231" s="421"/>
      <c r="J231" s="418">
        <f>'[1]Data CPIS- Banking'!$F212</f>
        <v>0</v>
      </c>
      <c r="K231" s="442">
        <f t="shared" si="19"/>
        <v>855.79816354999991</v>
      </c>
      <c r="L231" s="418">
        <f>'[1]Data CPIS- Insurance'!$F212</f>
        <v>7.8633505499999998</v>
      </c>
      <c r="M231" s="418"/>
      <c r="N231" s="418">
        <f>'[1]Data CPIS-Securities'!$F212</f>
        <v>847.93481299999996</v>
      </c>
      <c r="O231" s="422"/>
      <c r="P231" s="419" t="str">
        <f t="shared" si="20"/>
        <v/>
      </c>
      <c r="Q231" s="421"/>
      <c r="R231" s="418"/>
      <c r="S231" s="418"/>
      <c r="T231" s="414" t="str">
        <f t="shared" si="21"/>
        <v/>
      </c>
      <c r="U231" s="621" t="str">
        <f t="shared" si="22"/>
        <v/>
      </c>
      <c r="V231" s="626" t="str">
        <f t="shared" si="23"/>
        <v/>
      </c>
      <c r="W231" s="440" t="str">
        <f t="shared" si="24"/>
        <v/>
      </c>
    </row>
    <row r="232" spans="1:23" x14ac:dyDescent="0.2">
      <c r="A232" s="56"/>
      <c r="B232" s="211" t="s">
        <v>838</v>
      </c>
      <c r="C232" s="212"/>
      <c r="D232" s="209" t="s">
        <v>533</v>
      </c>
      <c r="E232" s="13">
        <v>212</v>
      </c>
      <c r="F232" s="14" t="s">
        <v>947</v>
      </c>
      <c r="G232" s="14" t="s">
        <v>418</v>
      </c>
      <c r="H232" s="419">
        <f>'Table 1'!H232</f>
        <v>0</v>
      </c>
      <c r="I232" s="421"/>
      <c r="J232" s="418">
        <f>'[1]Data CPIS- Banking'!$F213</f>
        <v>0</v>
      </c>
      <c r="K232" s="442">
        <f t="shared" si="19"/>
        <v>0</v>
      </c>
      <c r="L232" s="418">
        <f>'[1]Data CPIS- Insurance'!$F213</f>
        <v>0</v>
      </c>
      <c r="M232" s="418"/>
      <c r="N232" s="418">
        <f>'[1]Data CPIS-Securities'!$F213</f>
        <v>0</v>
      </c>
      <c r="O232" s="422"/>
      <c r="P232" s="419" t="str">
        <f t="shared" si="20"/>
        <v/>
      </c>
      <c r="Q232" s="421"/>
      <c r="R232" s="418"/>
      <c r="S232" s="418"/>
      <c r="T232" s="414" t="str">
        <f t="shared" si="21"/>
        <v/>
      </c>
      <c r="U232" s="621" t="str">
        <f t="shared" si="22"/>
        <v/>
      </c>
      <c r="V232" s="626" t="str">
        <f t="shared" si="23"/>
        <v/>
      </c>
      <c r="W232" s="440" t="str">
        <f t="shared" si="24"/>
        <v/>
      </c>
    </row>
    <row r="233" spans="1:23" x14ac:dyDescent="0.2">
      <c r="A233" s="56"/>
      <c r="B233" s="211" t="s">
        <v>832</v>
      </c>
      <c r="C233" s="212"/>
      <c r="D233" s="209" t="s">
        <v>533</v>
      </c>
      <c r="E233" s="13">
        <v>213</v>
      </c>
      <c r="F233" s="14" t="s">
        <v>419</v>
      </c>
      <c r="G233" s="14" t="s">
        <v>420</v>
      </c>
      <c r="H233" s="419">
        <f>'Table 1'!H233</f>
        <v>2.6068159999999998</v>
      </c>
      <c r="I233" s="421"/>
      <c r="J233" s="418">
        <f>'[1]Data CPIS- Banking'!$F214</f>
        <v>0</v>
      </c>
      <c r="K233" s="442">
        <f t="shared" si="19"/>
        <v>2.6068160000000002</v>
      </c>
      <c r="L233" s="418">
        <f>'[1]Data CPIS- Insurance'!$F214</f>
        <v>0</v>
      </c>
      <c r="M233" s="418"/>
      <c r="N233" s="418">
        <f>'[1]Data CPIS-Securities'!$F214</f>
        <v>2.6068160000000002</v>
      </c>
      <c r="O233" s="422"/>
      <c r="P233" s="419" t="str">
        <f t="shared" si="20"/>
        <v/>
      </c>
      <c r="Q233" s="421"/>
      <c r="R233" s="418"/>
      <c r="S233" s="418"/>
      <c r="T233" s="414" t="str">
        <f t="shared" si="21"/>
        <v/>
      </c>
      <c r="U233" s="621" t="str">
        <f t="shared" si="22"/>
        <v/>
      </c>
      <c r="V233" s="626" t="str">
        <f t="shared" si="23"/>
        <v/>
      </c>
      <c r="W233" s="440" t="str">
        <f t="shared" si="24"/>
        <v/>
      </c>
    </row>
    <row r="234" spans="1:23" x14ac:dyDescent="0.2">
      <c r="A234" s="56"/>
      <c r="B234" s="211" t="s">
        <v>833</v>
      </c>
      <c r="C234" s="212"/>
      <c r="D234" s="209" t="s">
        <v>533</v>
      </c>
      <c r="E234" s="13">
        <v>214</v>
      </c>
      <c r="F234" s="14" t="s">
        <v>421</v>
      </c>
      <c r="G234" s="14" t="s">
        <v>422</v>
      </c>
      <c r="H234" s="419">
        <f>'Table 1'!H234</f>
        <v>0</v>
      </c>
      <c r="I234" s="421"/>
      <c r="J234" s="418">
        <f>'[1]Data CPIS- Banking'!$F215</f>
        <v>0</v>
      </c>
      <c r="K234" s="442">
        <f t="shared" si="19"/>
        <v>0</v>
      </c>
      <c r="L234" s="418">
        <f>'[1]Data CPIS- Insurance'!$F215</f>
        <v>0</v>
      </c>
      <c r="M234" s="418"/>
      <c r="N234" s="418">
        <f>'[1]Data CPIS-Securities'!$F215</f>
        <v>0</v>
      </c>
      <c r="O234" s="422"/>
      <c r="P234" s="419" t="str">
        <f t="shared" si="20"/>
        <v/>
      </c>
      <c r="Q234" s="421"/>
      <c r="R234" s="418"/>
      <c r="S234" s="418"/>
      <c r="T234" s="414" t="str">
        <f t="shared" si="21"/>
        <v/>
      </c>
      <c r="U234" s="621" t="str">
        <f t="shared" si="22"/>
        <v/>
      </c>
      <c r="V234" s="626" t="str">
        <f t="shared" si="23"/>
        <v/>
      </c>
      <c r="W234" s="440" t="str">
        <f t="shared" si="24"/>
        <v/>
      </c>
    </row>
    <row r="235" spans="1:23" x14ac:dyDescent="0.2">
      <c r="A235" s="56"/>
      <c r="B235" s="211" t="s">
        <v>834</v>
      </c>
      <c r="C235" s="212"/>
      <c r="D235" s="209" t="s">
        <v>533</v>
      </c>
      <c r="E235" s="13">
        <v>215</v>
      </c>
      <c r="F235" s="14" t="s">
        <v>423</v>
      </c>
      <c r="G235" s="14" t="s">
        <v>424</v>
      </c>
      <c r="H235" s="419">
        <f>'Table 1'!H235</f>
        <v>0</v>
      </c>
      <c r="I235" s="421"/>
      <c r="J235" s="418">
        <f>'[1]Data CPIS- Banking'!$F216</f>
        <v>0</v>
      </c>
      <c r="K235" s="442">
        <f t="shared" si="19"/>
        <v>0</v>
      </c>
      <c r="L235" s="418">
        <f>'[1]Data CPIS- Insurance'!$F216</f>
        <v>0</v>
      </c>
      <c r="M235" s="418"/>
      <c r="N235" s="418">
        <f>'[1]Data CPIS-Securities'!$F216</f>
        <v>0</v>
      </c>
      <c r="O235" s="422"/>
      <c r="P235" s="419" t="str">
        <f t="shared" si="20"/>
        <v/>
      </c>
      <c r="Q235" s="421"/>
      <c r="R235" s="418"/>
      <c r="S235" s="418"/>
      <c r="T235" s="414" t="str">
        <f t="shared" si="21"/>
        <v/>
      </c>
      <c r="U235" s="621" t="str">
        <f t="shared" si="22"/>
        <v/>
      </c>
      <c r="V235" s="626" t="str">
        <f t="shared" si="23"/>
        <v/>
      </c>
      <c r="W235" s="440" t="str">
        <f t="shared" si="24"/>
        <v/>
      </c>
    </row>
    <row r="236" spans="1:23" x14ac:dyDescent="0.2">
      <c r="A236" s="56"/>
      <c r="B236" s="211" t="s">
        <v>835</v>
      </c>
      <c r="C236" s="212"/>
      <c r="D236" s="209" t="s">
        <v>533</v>
      </c>
      <c r="E236" s="13">
        <v>216</v>
      </c>
      <c r="F236" s="14" t="s">
        <v>425</v>
      </c>
      <c r="G236" s="14" t="s">
        <v>426</v>
      </c>
      <c r="H236" s="419">
        <f>'Table 1'!H236</f>
        <v>102.424982</v>
      </c>
      <c r="I236" s="421"/>
      <c r="J236" s="418">
        <f>'[1]Data CPIS- Banking'!$F217</f>
        <v>52</v>
      </c>
      <c r="K236" s="442">
        <f t="shared" si="19"/>
        <v>50.424982</v>
      </c>
      <c r="L236" s="418">
        <f>'[1]Data CPIS- Insurance'!$F217</f>
        <v>50.424982</v>
      </c>
      <c r="M236" s="418"/>
      <c r="N236" s="418">
        <f>'[1]Data CPIS-Securities'!$F217</f>
        <v>0</v>
      </c>
      <c r="O236" s="422"/>
      <c r="P236" s="419" t="str">
        <f t="shared" si="20"/>
        <v/>
      </c>
      <c r="Q236" s="421"/>
      <c r="R236" s="418"/>
      <c r="S236" s="418"/>
      <c r="T236" s="414" t="str">
        <f t="shared" si="21"/>
        <v/>
      </c>
      <c r="U236" s="621" t="str">
        <f t="shared" si="22"/>
        <v/>
      </c>
      <c r="V236" s="626" t="str">
        <f t="shared" si="23"/>
        <v/>
      </c>
      <c r="W236" s="440" t="str">
        <f t="shared" si="24"/>
        <v/>
      </c>
    </row>
    <row r="237" spans="1:23" x14ac:dyDescent="0.2">
      <c r="A237" s="56"/>
      <c r="B237" s="211" t="s">
        <v>836</v>
      </c>
      <c r="C237" s="212"/>
      <c r="D237" s="209" t="s">
        <v>533</v>
      </c>
      <c r="E237" s="13">
        <v>217</v>
      </c>
      <c r="F237" s="14" t="s">
        <v>427</v>
      </c>
      <c r="G237" s="14" t="s">
        <v>428</v>
      </c>
      <c r="H237" s="419">
        <f>'Table 1'!H237</f>
        <v>4.4031289999999998</v>
      </c>
      <c r="I237" s="421"/>
      <c r="J237" s="418">
        <f>'[1]Data CPIS- Banking'!$F218</f>
        <v>0</v>
      </c>
      <c r="K237" s="442">
        <f t="shared" si="19"/>
        <v>4.4031289999999998</v>
      </c>
      <c r="L237" s="418">
        <f>'[1]Data CPIS- Insurance'!$F218</f>
        <v>0</v>
      </c>
      <c r="M237" s="418"/>
      <c r="N237" s="418">
        <f>'[1]Data CPIS-Securities'!$F218</f>
        <v>4.4031289999999998</v>
      </c>
      <c r="O237" s="422"/>
      <c r="P237" s="419" t="str">
        <f t="shared" si="20"/>
        <v/>
      </c>
      <c r="Q237" s="421"/>
      <c r="R237" s="418"/>
      <c r="S237" s="418"/>
      <c r="T237" s="414" t="str">
        <f t="shared" si="21"/>
        <v/>
      </c>
      <c r="U237" s="621" t="str">
        <f t="shared" si="22"/>
        <v/>
      </c>
      <c r="V237" s="626" t="str">
        <f t="shared" si="23"/>
        <v/>
      </c>
      <c r="W237" s="440" t="str">
        <f t="shared" si="24"/>
        <v/>
      </c>
    </row>
    <row r="238" spans="1:23" x14ac:dyDescent="0.2">
      <c r="A238" s="56"/>
      <c r="B238" s="211" t="s">
        <v>837</v>
      </c>
      <c r="C238" s="212"/>
      <c r="D238" s="209" t="s">
        <v>533</v>
      </c>
      <c r="E238" s="13">
        <v>218</v>
      </c>
      <c r="F238" s="14" t="s">
        <v>429</v>
      </c>
      <c r="G238" s="14" t="s">
        <v>430</v>
      </c>
      <c r="H238" s="419">
        <f>'Table 1'!H238</f>
        <v>396.92156405999998</v>
      </c>
      <c r="I238" s="421"/>
      <c r="J238" s="418">
        <f>'[1]Data CPIS- Banking'!$F219</f>
        <v>0</v>
      </c>
      <c r="K238" s="442">
        <f t="shared" si="19"/>
        <v>396.92156405999998</v>
      </c>
      <c r="L238" s="418">
        <f>'[1]Data CPIS- Insurance'!$F219-M238</f>
        <v>-56.967588940000006</v>
      </c>
      <c r="M238" s="418">
        <f>'Table 3.2'!M238</f>
        <v>62.510209000000003</v>
      </c>
      <c r="N238" s="418">
        <f>'[1]Data CPIS-Securities'!$F219</f>
        <v>391.37894399999999</v>
      </c>
      <c r="O238" s="422"/>
      <c r="P238" s="419" t="str">
        <f t="shared" si="20"/>
        <v/>
      </c>
      <c r="Q238" s="421"/>
      <c r="R238" s="418"/>
      <c r="S238" s="418"/>
      <c r="T238" s="414" t="str">
        <f t="shared" si="21"/>
        <v/>
      </c>
      <c r="U238" s="621" t="str">
        <f t="shared" si="22"/>
        <v/>
      </c>
      <c r="V238" s="626" t="str">
        <f t="shared" si="23"/>
        <v/>
      </c>
      <c r="W238" s="440" t="str">
        <f t="shared" si="24"/>
        <v/>
      </c>
    </row>
    <row r="239" spans="1:23" x14ac:dyDescent="0.2">
      <c r="A239" s="56"/>
      <c r="B239" s="211" t="s">
        <v>940</v>
      </c>
      <c r="C239" s="212"/>
      <c r="D239" s="209" t="s">
        <v>533</v>
      </c>
      <c r="E239" s="13">
        <v>219</v>
      </c>
      <c r="F239" s="14" t="s">
        <v>431</v>
      </c>
      <c r="G239" s="14" t="s">
        <v>432</v>
      </c>
      <c r="H239" s="419">
        <f>'Table 1'!H239</f>
        <v>0</v>
      </c>
      <c r="I239" s="421"/>
      <c r="J239" s="418">
        <f>'[1]Data CPIS- Banking'!$F220</f>
        <v>0</v>
      </c>
      <c r="K239" s="442">
        <f t="shared" si="19"/>
        <v>0</v>
      </c>
      <c r="L239" s="418">
        <f>'[1]Data CPIS- Insurance'!$F220</f>
        <v>0</v>
      </c>
      <c r="M239" s="418"/>
      <c r="N239" s="418">
        <f>'[1]Data CPIS-Securities'!$F220</f>
        <v>0</v>
      </c>
      <c r="O239" s="422"/>
      <c r="P239" s="419" t="str">
        <f t="shared" si="20"/>
        <v/>
      </c>
      <c r="Q239" s="421"/>
      <c r="R239" s="418"/>
      <c r="S239" s="418"/>
      <c r="T239" s="414" t="str">
        <f t="shared" si="21"/>
        <v/>
      </c>
      <c r="U239" s="621" t="str">
        <f t="shared" si="22"/>
        <v/>
      </c>
      <c r="V239" s="626" t="str">
        <f t="shared" si="23"/>
        <v/>
      </c>
      <c r="W239" s="440" t="str">
        <f t="shared" si="24"/>
        <v/>
      </c>
    </row>
    <row r="240" spans="1:23" x14ac:dyDescent="0.2">
      <c r="A240" s="56"/>
      <c r="B240" s="211" t="s">
        <v>839</v>
      </c>
      <c r="C240" s="212"/>
      <c r="D240" s="209" t="s">
        <v>533</v>
      </c>
      <c r="E240" s="13">
        <v>220</v>
      </c>
      <c r="F240" s="14" t="s">
        <v>433</v>
      </c>
      <c r="G240" s="14" t="s">
        <v>434</v>
      </c>
      <c r="H240" s="419">
        <f>'Table 1'!H240</f>
        <v>170.92670899999999</v>
      </c>
      <c r="I240" s="421"/>
      <c r="J240" s="418">
        <f>'[1]Data CPIS- Banking'!$F221</f>
        <v>0</v>
      </c>
      <c r="K240" s="442">
        <f t="shared" si="19"/>
        <v>170.92670899999999</v>
      </c>
      <c r="L240" s="418">
        <f>'[1]Data CPIS- Insurance'!$F221</f>
        <v>0</v>
      </c>
      <c r="M240" s="418"/>
      <c r="N240" s="418">
        <f>'[1]Data CPIS-Securities'!$F221</f>
        <v>170.92670899999999</v>
      </c>
      <c r="O240" s="422"/>
      <c r="P240" s="419" t="str">
        <f t="shared" si="20"/>
        <v/>
      </c>
      <c r="Q240" s="421"/>
      <c r="R240" s="418"/>
      <c r="S240" s="418"/>
      <c r="T240" s="414" t="str">
        <f t="shared" si="21"/>
        <v/>
      </c>
      <c r="U240" s="621" t="str">
        <f t="shared" si="22"/>
        <v/>
      </c>
      <c r="V240" s="626" t="str">
        <f t="shared" si="23"/>
        <v/>
      </c>
      <c r="W240" s="440" t="str">
        <f t="shared" si="24"/>
        <v/>
      </c>
    </row>
    <row r="241" spans="1:23" x14ac:dyDescent="0.2">
      <c r="A241" s="56"/>
      <c r="B241" s="211" t="s">
        <v>840</v>
      </c>
      <c r="C241" s="212"/>
      <c r="D241" s="209" t="s">
        <v>533</v>
      </c>
      <c r="E241" s="13">
        <v>221</v>
      </c>
      <c r="F241" s="14" t="s">
        <v>435</v>
      </c>
      <c r="G241" s="14" t="s">
        <v>436</v>
      </c>
      <c r="H241" s="419">
        <f>'Table 1'!H241</f>
        <v>0</v>
      </c>
      <c r="I241" s="421"/>
      <c r="J241" s="418">
        <f>'[1]Data CPIS- Banking'!$F222</f>
        <v>0</v>
      </c>
      <c r="K241" s="442">
        <f t="shared" si="19"/>
        <v>0</v>
      </c>
      <c r="L241" s="418">
        <f>'[1]Data CPIS- Insurance'!$F222</f>
        <v>0</v>
      </c>
      <c r="M241" s="418"/>
      <c r="N241" s="418">
        <f>'[1]Data CPIS-Securities'!$F222</f>
        <v>0</v>
      </c>
      <c r="O241" s="422"/>
      <c r="P241" s="419" t="str">
        <f t="shared" si="20"/>
        <v/>
      </c>
      <c r="Q241" s="421"/>
      <c r="R241" s="418"/>
      <c r="S241" s="418"/>
      <c r="T241" s="414" t="str">
        <f t="shared" si="21"/>
        <v/>
      </c>
      <c r="U241" s="621" t="str">
        <f t="shared" si="22"/>
        <v/>
      </c>
      <c r="V241" s="626" t="str">
        <f t="shared" si="23"/>
        <v/>
      </c>
      <c r="W241" s="440" t="str">
        <f t="shared" si="24"/>
        <v/>
      </c>
    </row>
    <row r="242" spans="1:23" x14ac:dyDescent="0.2">
      <c r="A242" s="56"/>
      <c r="B242" s="211" t="s">
        <v>841</v>
      </c>
      <c r="C242" s="212"/>
      <c r="D242" s="209" t="s">
        <v>533</v>
      </c>
      <c r="E242" s="13">
        <v>222</v>
      </c>
      <c r="F242" s="14" t="s">
        <v>437</v>
      </c>
      <c r="G242" s="14" t="s">
        <v>438</v>
      </c>
      <c r="H242" s="419">
        <f>'Table 1'!H242</f>
        <v>43.701723000000001</v>
      </c>
      <c r="I242" s="421"/>
      <c r="J242" s="418">
        <f>'[1]Data CPIS- Banking'!$F223</f>
        <v>0</v>
      </c>
      <c r="K242" s="442">
        <f t="shared" si="19"/>
        <v>43.701723000000001</v>
      </c>
      <c r="L242" s="418">
        <f>'[1]Data CPIS- Insurance'!$F223</f>
        <v>0</v>
      </c>
      <c r="M242" s="418"/>
      <c r="N242" s="418">
        <f>'[1]Data CPIS-Securities'!$F223</f>
        <v>43.701723000000001</v>
      </c>
      <c r="O242" s="422"/>
      <c r="P242" s="419" t="str">
        <f t="shared" si="20"/>
        <v/>
      </c>
      <c r="Q242" s="421"/>
      <c r="R242" s="418"/>
      <c r="S242" s="418"/>
      <c r="T242" s="414" t="str">
        <f t="shared" si="21"/>
        <v/>
      </c>
      <c r="U242" s="621" t="str">
        <f t="shared" si="22"/>
        <v/>
      </c>
      <c r="V242" s="626" t="str">
        <f t="shared" si="23"/>
        <v/>
      </c>
      <c r="W242" s="440" t="str">
        <f t="shared" si="24"/>
        <v/>
      </c>
    </row>
    <row r="243" spans="1:23" x14ac:dyDescent="0.2">
      <c r="A243" s="56"/>
      <c r="B243" s="211" t="s">
        <v>842</v>
      </c>
      <c r="C243" s="212"/>
      <c r="D243" s="209" t="s">
        <v>533</v>
      </c>
      <c r="E243" s="13">
        <v>223</v>
      </c>
      <c r="F243" s="14" t="s">
        <v>439</v>
      </c>
      <c r="G243" s="14" t="s">
        <v>440</v>
      </c>
      <c r="H243" s="419">
        <f>'Table 1'!H243</f>
        <v>2151.6884089999999</v>
      </c>
      <c r="I243" s="421"/>
      <c r="J243" s="418">
        <f>'[1]Data CPIS- Banking'!$F224</f>
        <v>0</v>
      </c>
      <c r="K243" s="442">
        <f t="shared" si="19"/>
        <v>2151.6884089999999</v>
      </c>
      <c r="L243" s="418">
        <f>'[1]Data CPIS- Insurance'!$F224</f>
        <v>0</v>
      </c>
      <c r="M243" s="418"/>
      <c r="N243" s="418">
        <f>'[1]Data CPIS-Securities'!$F224</f>
        <v>2151.6884089999999</v>
      </c>
      <c r="O243" s="422"/>
      <c r="P243" s="419" t="str">
        <f t="shared" si="20"/>
        <v/>
      </c>
      <c r="Q243" s="421"/>
      <c r="R243" s="418"/>
      <c r="S243" s="418"/>
      <c r="T243" s="414" t="str">
        <f t="shared" si="21"/>
        <v/>
      </c>
      <c r="U243" s="621" t="str">
        <f t="shared" si="22"/>
        <v/>
      </c>
      <c r="V243" s="626" t="str">
        <f t="shared" si="23"/>
        <v/>
      </c>
      <c r="W243" s="440" t="str">
        <f t="shared" si="24"/>
        <v/>
      </c>
    </row>
    <row r="244" spans="1:23" x14ac:dyDescent="0.2">
      <c r="A244" s="56"/>
      <c r="B244" s="211" t="s">
        <v>843</v>
      </c>
      <c r="C244" s="212"/>
      <c r="D244" s="209" t="s">
        <v>533</v>
      </c>
      <c r="E244" s="13">
        <v>224</v>
      </c>
      <c r="F244" s="14" t="s">
        <v>441</v>
      </c>
      <c r="G244" s="14" t="s">
        <v>442</v>
      </c>
      <c r="H244" s="419">
        <f>'Table 1'!H244</f>
        <v>2419.0279829999999</v>
      </c>
      <c r="I244" s="421"/>
      <c r="J244" s="418">
        <f>'[1]Data CPIS- Banking'!$F225</f>
        <v>323</v>
      </c>
      <c r="K244" s="442">
        <f t="shared" si="19"/>
        <v>2096.0279829999999</v>
      </c>
      <c r="L244" s="418">
        <f>'[1]Data CPIS- Insurance'!$F225</f>
        <v>32.140003999999998</v>
      </c>
      <c r="M244" s="418"/>
      <c r="N244" s="418">
        <f>'[1]Data CPIS-Securities'!$F225</f>
        <v>2063.8879790000001</v>
      </c>
      <c r="O244" s="422"/>
      <c r="P244" s="419" t="str">
        <f t="shared" si="20"/>
        <v/>
      </c>
      <c r="Q244" s="421"/>
      <c r="R244" s="418"/>
      <c r="S244" s="418"/>
      <c r="T244" s="414" t="str">
        <f t="shared" si="21"/>
        <v/>
      </c>
      <c r="U244" s="621" t="str">
        <f t="shared" si="22"/>
        <v/>
      </c>
      <c r="V244" s="626" t="str">
        <f t="shared" si="23"/>
        <v/>
      </c>
      <c r="W244" s="440" t="str">
        <f t="shared" si="24"/>
        <v/>
      </c>
    </row>
    <row r="245" spans="1:23" x14ac:dyDescent="0.2">
      <c r="A245" s="56"/>
      <c r="B245" s="211" t="s">
        <v>844</v>
      </c>
      <c r="C245" s="212"/>
      <c r="D245" s="209" t="s">
        <v>533</v>
      </c>
      <c r="E245" s="13">
        <v>225</v>
      </c>
      <c r="F245" s="14" t="s">
        <v>443</v>
      </c>
      <c r="G245" s="14" t="s">
        <v>444</v>
      </c>
      <c r="H245" s="419">
        <f>'Table 1'!H245</f>
        <v>88534.000864810005</v>
      </c>
      <c r="I245" s="421"/>
      <c r="J245" s="418">
        <f>'[1]Data CPIS- Banking'!$F226</f>
        <v>3222</v>
      </c>
      <c r="K245" s="442">
        <f t="shared" si="19"/>
        <v>85312.00086480999</v>
      </c>
      <c r="L245" s="418">
        <f>'[1]Data CPIS- Insurance'!$F226</f>
        <v>207.22038281000002</v>
      </c>
      <c r="M245" s="418"/>
      <c r="N245" s="418">
        <f>'[1]Data CPIS-Securities'!$F226</f>
        <v>85104.780481999987</v>
      </c>
      <c r="O245" s="422"/>
      <c r="P245" s="419" t="str">
        <f t="shared" si="20"/>
        <v/>
      </c>
      <c r="Q245" s="421"/>
      <c r="R245" s="418"/>
      <c r="S245" s="418"/>
      <c r="T245" s="414" t="str">
        <f t="shared" si="21"/>
        <v/>
      </c>
      <c r="U245" s="621" t="str">
        <f t="shared" si="22"/>
        <v/>
      </c>
      <c r="V245" s="626" t="str">
        <f t="shared" si="23"/>
        <v/>
      </c>
      <c r="W245" s="440" t="str">
        <f t="shared" si="24"/>
        <v/>
      </c>
    </row>
    <row r="246" spans="1:23" x14ac:dyDescent="0.2">
      <c r="A246" s="56"/>
      <c r="B246" s="211" t="s">
        <v>845</v>
      </c>
      <c r="C246" s="212"/>
      <c r="D246" s="209" t="s">
        <v>533</v>
      </c>
      <c r="E246" s="13">
        <v>226</v>
      </c>
      <c r="F246" s="14" t="s">
        <v>445</v>
      </c>
      <c r="G246" s="14" t="s">
        <v>446</v>
      </c>
      <c r="H246" s="419">
        <f>'Table 1'!H246</f>
        <v>1928882.6712412899</v>
      </c>
      <c r="I246" s="421"/>
      <c r="J246" s="418">
        <f>'[1]Data CPIS- Banking'!$F227</f>
        <v>20184</v>
      </c>
      <c r="K246" s="442">
        <f t="shared" si="19"/>
        <v>1908698.8212412898</v>
      </c>
      <c r="L246" s="418">
        <f>'[1]Data CPIS- Insurance'!$F227+0.15-M246</f>
        <v>19437.369535290003</v>
      </c>
      <c r="M246" s="418">
        <f>'Table 3.1'!M246+'Table 3.2'!M246</f>
        <v>615.003694</v>
      </c>
      <c r="N246" s="418">
        <f>'[1]Data CPIS-Securities'!$F227</f>
        <v>1888646.4480119999</v>
      </c>
      <c r="O246" s="422"/>
      <c r="P246" s="419" t="str">
        <f t="shared" si="20"/>
        <v/>
      </c>
      <c r="Q246" s="421"/>
      <c r="R246" s="418"/>
      <c r="S246" s="418"/>
      <c r="T246" s="414" t="str">
        <f t="shared" si="21"/>
        <v/>
      </c>
      <c r="U246" s="621" t="str">
        <f t="shared" si="22"/>
        <v/>
      </c>
      <c r="V246" s="626" t="str">
        <f t="shared" si="23"/>
        <v/>
      </c>
      <c r="W246" s="440" t="str">
        <f t="shared" si="24"/>
        <v/>
      </c>
    </row>
    <row r="247" spans="1:23" x14ac:dyDescent="0.2">
      <c r="A247" s="56"/>
      <c r="B247" s="211" t="s">
        <v>941</v>
      </c>
      <c r="C247" s="212"/>
      <c r="D247" s="209" t="s">
        <v>533</v>
      </c>
      <c r="E247" s="13">
        <v>227</v>
      </c>
      <c r="F247" s="14" t="s">
        <v>447</v>
      </c>
      <c r="G247" s="14" t="s">
        <v>448</v>
      </c>
      <c r="H247" s="419">
        <f>'Table 1'!H247</f>
        <v>1574.6307430000002</v>
      </c>
      <c r="I247" s="421"/>
      <c r="J247" s="418">
        <f>'[1]Data CPIS- Banking'!$F228</f>
        <v>0</v>
      </c>
      <c r="K247" s="442">
        <f t="shared" si="19"/>
        <v>1574.6307430000002</v>
      </c>
      <c r="L247" s="418">
        <f>'[1]Data CPIS- Insurance'!$F228</f>
        <v>0</v>
      </c>
      <c r="M247" s="418"/>
      <c r="N247" s="418">
        <f>'[1]Data CPIS-Securities'!$F228</f>
        <v>1574.6307430000002</v>
      </c>
      <c r="O247" s="422"/>
      <c r="P247" s="419" t="str">
        <f t="shared" si="20"/>
        <v/>
      </c>
      <c r="Q247" s="421"/>
      <c r="R247" s="418"/>
      <c r="S247" s="418"/>
      <c r="T247" s="414" t="str">
        <f t="shared" si="21"/>
        <v/>
      </c>
      <c r="U247" s="621" t="str">
        <f t="shared" si="22"/>
        <v/>
      </c>
      <c r="V247" s="626" t="str">
        <f t="shared" si="23"/>
        <v/>
      </c>
      <c r="W247" s="440" t="str">
        <f t="shared" si="24"/>
        <v/>
      </c>
    </row>
    <row r="248" spans="1:23" x14ac:dyDescent="0.2">
      <c r="A248" s="56"/>
      <c r="B248" s="211" t="s">
        <v>846</v>
      </c>
      <c r="C248" s="212"/>
      <c r="D248" s="209" t="s">
        <v>533</v>
      </c>
      <c r="E248" s="13">
        <v>228</v>
      </c>
      <c r="F248" s="14" t="s">
        <v>449</v>
      </c>
      <c r="G248" s="14" t="s">
        <v>450</v>
      </c>
      <c r="H248" s="419">
        <f>'Table 1'!H248</f>
        <v>50.907275560000002</v>
      </c>
      <c r="I248" s="421"/>
      <c r="J248" s="418">
        <f>'[1]Data CPIS- Banking'!$F229</f>
        <v>0</v>
      </c>
      <c r="K248" s="442">
        <f t="shared" si="19"/>
        <v>50.907275560000002</v>
      </c>
      <c r="L248" s="418">
        <f>'[1]Data CPIS- Insurance'!$F229</f>
        <v>4.7726515599999999</v>
      </c>
      <c r="M248" s="418"/>
      <c r="N248" s="418">
        <f>'[1]Data CPIS-Securities'!$F229</f>
        <v>46.134624000000002</v>
      </c>
      <c r="O248" s="422"/>
      <c r="P248" s="419" t="str">
        <f t="shared" si="20"/>
        <v/>
      </c>
      <c r="Q248" s="421"/>
      <c r="R248" s="418"/>
      <c r="S248" s="418"/>
      <c r="T248" s="414" t="str">
        <f t="shared" si="21"/>
        <v/>
      </c>
      <c r="U248" s="621" t="str">
        <f t="shared" si="22"/>
        <v/>
      </c>
      <c r="V248" s="626" t="str">
        <f t="shared" si="23"/>
        <v/>
      </c>
      <c r="W248" s="440" t="str">
        <f t="shared" si="24"/>
        <v/>
      </c>
    </row>
    <row r="249" spans="1:23" x14ac:dyDescent="0.2">
      <c r="A249" s="56"/>
      <c r="B249" s="211" t="s">
        <v>847</v>
      </c>
      <c r="C249" s="212"/>
      <c r="D249" s="209" t="s">
        <v>533</v>
      </c>
      <c r="E249" s="13">
        <v>229</v>
      </c>
      <c r="F249" s="14" t="s">
        <v>451</v>
      </c>
      <c r="G249" s="14" t="s">
        <v>452</v>
      </c>
      <c r="H249" s="419">
        <f>'Table 1'!H249</f>
        <v>41.012713000000005</v>
      </c>
      <c r="I249" s="421"/>
      <c r="J249" s="418">
        <f>'[1]Data CPIS- Banking'!$F230</f>
        <v>0</v>
      </c>
      <c r="K249" s="442">
        <f t="shared" si="19"/>
        <v>41.012713000000005</v>
      </c>
      <c r="L249" s="418">
        <f>'[1]Data CPIS- Insurance'!$F230</f>
        <v>0</v>
      </c>
      <c r="M249" s="418"/>
      <c r="N249" s="418">
        <f>'[1]Data CPIS-Securities'!$F230</f>
        <v>41.012713000000005</v>
      </c>
      <c r="O249" s="422"/>
      <c r="P249" s="419" t="str">
        <f t="shared" si="20"/>
        <v/>
      </c>
      <c r="Q249" s="421"/>
      <c r="R249" s="418"/>
      <c r="S249" s="418"/>
      <c r="T249" s="414" t="str">
        <f t="shared" si="21"/>
        <v/>
      </c>
      <c r="U249" s="621" t="str">
        <f t="shared" si="22"/>
        <v/>
      </c>
      <c r="V249" s="626" t="str">
        <f t="shared" si="23"/>
        <v/>
      </c>
      <c r="W249" s="440" t="str">
        <f t="shared" si="24"/>
        <v/>
      </c>
    </row>
    <row r="250" spans="1:23" x14ac:dyDescent="0.2">
      <c r="A250" s="56"/>
      <c r="B250" s="211" t="s">
        <v>848</v>
      </c>
      <c r="C250" s="212"/>
      <c r="D250" s="209" t="s">
        <v>533</v>
      </c>
      <c r="E250" s="13">
        <v>230</v>
      </c>
      <c r="F250" s="14" t="s">
        <v>453</v>
      </c>
      <c r="G250" s="14" t="s">
        <v>454</v>
      </c>
      <c r="H250" s="419">
        <f>'Table 1'!H250</f>
        <v>0</v>
      </c>
      <c r="I250" s="421"/>
      <c r="J250" s="418">
        <f>'[1]Data CPIS- Banking'!$F231</f>
        <v>0</v>
      </c>
      <c r="K250" s="442">
        <f t="shared" si="19"/>
        <v>0</v>
      </c>
      <c r="L250" s="418">
        <f>'[1]Data CPIS- Insurance'!$F231</f>
        <v>0</v>
      </c>
      <c r="M250" s="418"/>
      <c r="N250" s="418">
        <f>'[1]Data CPIS-Securities'!$F231</f>
        <v>0</v>
      </c>
      <c r="O250" s="422"/>
      <c r="P250" s="419" t="str">
        <f t="shared" si="20"/>
        <v/>
      </c>
      <c r="Q250" s="421"/>
      <c r="R250" s="418"/>
      <c r="S250" s="418"/>
      <c r="T250" s="414" t="str">
        <f t="shared" si="21"/>
        <v/>
      </c>
      <c r="U250" s="621" t="str">
        <f t="shared" si="22"/>
        <v/>
      </c>
      <c r="V250" s="626" t="str">
        <f t="shared" si="23"/>
        <v/>
      </c>
      <c r="W250" s="440" t="str">
        <f t="shared" si="24"/>
        <v/>
      </c>
    </row>
    <row r="251" spans="1:23" x14ac:dyDescent="0.2">
      <c r="A251" s="56"/>
      <c r="B251" s="211" t="s">
        <v>849</v>
      </c>
      <c r="C251" s="212"/>
      <c r="D251" s="209" t="s">
        <v>533</v>
      </c>
      <c r="E251" s="13">
        <v>231</v>
      </c>
      <c r="F251" s="14" t="s">
        <v>455</v>
      </c>
      <c r="G251" s="14" t="s">
        <v>456</v>
      </c>
      <c r="H251" s="419">
        <f>'Table 1'!H251</f>
        <v>0</v>
      </c>
      <c r="I251" s="421"/>
      <c r="J251" s="418">
        <f>'[1]Data CPIS- Banking'!$F232</f>
        <v>0</v>
      </c>
      <c r="K251" s="442">
        <f t="shared" si="19"/>
        <v>0</v>
      </c>
      <c r="L251" s="418">
        <f>'[1]Data CPIS- Insurance'!$F232</f>
        <v>0</v>
      </c>
      <c r="M251" s="418"/>
      <c r="N251" s="418">
        <f>'[1]Data CPIS-Securities'!$F232</f>
        <v>0</v>
      </c>
      <c r="O251" s="422"/>
      <c r="P251" s="419" t="str">
        <f t="shared" si="20"/>
        <v/>
      </c>
      <c r="Q251" s="421"/>
      <c r="R251" s="418"/>
      <c r="S251" s="418"/>
      <c r="T251" s="414" t="str">
        <f t="shared" si="21"/>
        <v/>
      </c>
      <c r="U251" s="621" t="str">
        <f t="shared" si="22"/>
        <v/>
      </c>
      <c r="V251" s="626" t="str">
        <f t="shared" si="23"/>
        <v/>
      </c>
      <c r="W251" s="440" t="str">
        <f t="shared" si="24"/>
        <v/>
      </c>
    </row>
    <row r="252" spans="1:23" x14ac:dyDescent="0.2">
      <c r="A252" s="56"/>
      <c r="B252" s="211" t="s">
        <v>850</v>
      </c>
      <c r="C252" s="212"/>
      <c r="D252" s="209" t="s">
        <v>533</v>
      </c>
      <c r="E252" s="13">
        <v>232</v>
      </c>
      <c r="F252" s="14" t="s">
        <v>457</v>
      </c>
      <c r="G252" s="14" t="s">
        <v>458</v>
      </c>
      <c r="H252" s="419">
        <f>'Table 1'!H252</f>
        <v>305.80267074</v>
      </c>
      <c r="I252" s="421"/>
      <c r="J252" s="418">
        <f>'[1]Data CPIS- Banking'!$F233</f>
        <v>0</v>
      </c>
      <c r="K252" s="442">
        <f t="shared" si="19"/>
        <v>305.80267074000005</v>
      </c>
      <c r="L252" s="418">
        <f>'[1]Data CPIS- Insurance'!$F233</f>
        <v>0.50454673999999999</v>
      </c>
      <c r="M252" s="418"/>
      <c r="N252" s="418">
        <f>'[1]Data CPIS-Securities'!$F233</f>
        <v>305.29812400000003</v>
      </c>
      <c r="O252" s="422"/>
      <c r="P252" s="419" t="str">
        <f t="shared" si="20"/>
        <v/>
      </c>
      <c r="Q252" s="421"/>
      <c r="R252" s="418"/>
      <c r="S252" s="418"/>
      <c r="T252" s="414" t="str">
        <f t="shared" si="21"/>
        <v/>
      </c>
      <c r="U252" s="621" t="str">
        <f t="shared" si="22"/>
        <v/>
      </c>
      <c r="V252" s="626" t="str">
        <f t="shared" si="23"/>
        <v/>
      </c>
      <c r="W252" s="440" t="str">
        <f t="shared" si="24"/>
        <v/>
      </c>
    </row>
    <row r="253" spans="1:23" x14ac:dyDescent="0.2">
      <c r="A253" s="56"/>
      <c r="B253" s="211" t="s">
        <v>851</v>
      </c>
      <c r="C253" s="212"/>
      <c r="D253" s="209" t="s">
        <v>533</v>
      </c>
      <c r="E253" s="13">
        <v>233</v>
      </c>
      <c r="F253" s="14" t="s">
        <v>459</v>
      </c>
      <c r="G253" s="14" t="s">
        <v>460</v>
      </c>
      <c r="H253" s="419">
        <f>'Table 1'!H253</f>
        <v>1842.5509410000002</v>
      </c>
      <c r="I253" s="421"/>
      <c r="J253" s="418">
        <f>'[1]Data CPIS- Banking'!$F234</f>
        <v>0</v>
      </c>
      <c r="K253" s="442">
        <f t="shared" si="19"/>
        <v>1842.5509410000002</v>
      </c>
      <c r="L253" s="418">
        <f>'[1]Data CPIS- Insurance'!$F234</f>
        <v>0.29274600000000001</v>
      </c>
      <c r="M253" s="418"/>
      <c r="N253" s="418">
        <f>'[1]Data CPIS-Securities'!$F234</f>
        <v>1842.2581950000001</v>
      </c>
      <c r="O253" s="422"/>
      <c r="P253" s="419" t="str">
        <f t="shared" si="20"/>
        <v/>
      </c>
      <c r="Q253" s="421"/>
      <c r="R253" s="418"/>
      <c r="S253" s="418"/>
      <c r="T253" s="414" t="str">
        <f t="shared" si="21"/>
        <v/>
      </c>
      <c r="U253" s="621" t="str">
        <f t="shared" si="22"/>
        <v/>
      </c>
      <c r="V253" s="626" t="str">
        <f t="shared" si="23"/>
        <v/>
      </c>
      <c r="W253" s="440" t="str">
        <f t="shared" si="24"/>
        <v/>
      </c>
    </row>
    <row r="254" spans="1:23" x14ac:dyDescent="0.2">
      <c r="A254" s="56"/>
      <c r="B254" s="211" t="s">
        <v>852</v>
      </c>
      <c r="C254" s="212"/>
      <c r="D254" s="209" t="s">
        <v>533</v>
      </c>
      <c r="E254" s="13">
        <v>234</v>
      </c>
      <c r="F254" s="14" t="s">
        <v>461</v>
      </c>
      <c r="G254" s="14" t="s">
        <v>462</v>
      </c>
      <c r="H254" s="419">
        <f>'Table 1'!H254</f>
        <v>5706.5978469999991</v>
      </c>
      <c r="I254" s="421"/>
      <c r="J254" s="418">
        <f>'[1]Data CPIS- Banking'!$F235</f>
        <v>12</v>
      </c>
      <c r="K254" s="442">
        <f t="shared" si="19"/>
        <v>5694.597847</v>
      </c>
      <c r="L254" s="418">
        <f>'[1]Data CPIS- Insurance'!$F235</f>
        <v>107.318324</v>
      </c>
      <c r="M254" s="418"/>
      <c r="N254" s="418">
        <f>'[1]Data CPIS-Securities'!$F235</f>
        <v>5587.2795230000002</v>
      </c>
      <c r="O254" s="422"/>
      <c r="P254" s="419" t="str">
        <f t="shared" si="20"/>
        <v/>
      </c>
      <c r="Q254" s="421"/>
      <c r="R254" s="418"/>
      <c r="S254" s="418"/>
      <c r="T254" s="414" t="str">
        <f t="shared" si="21"/>
        <v/>
      </c>
      <c r="U254" s="621" t="str">
        <f t="shared" si="22"/>
        <v/>
      </c>
      <c r="V254" s="626" t="str">
        <f t="shared" si="23"/>
        <v/>
      </c>
      <c r="W254" s="440" t="str">
        <f t="shared" si="24"/>
        <v/>
      </c>
    </row>
    <row r="255" spans="1:23" x14ac:dyDescent="0.2">
      <c r="A255" s="56"/>
      <c r="B255" s="211" t="s">
        <v>853</v>
      </c>
      <c r="C255" s="212"/>
      <c r="D255" s="209" t="s">
        <v>533</v>
      </c>
      <c r="E255" s="13">
        <v>235</v>
      </c>
      <c r="F255" s="14" t="s">
        <v>463</v>
      </c>
      <c r="G255" s="14" t="s">
        <v>464</v>
      </c>
      <c r="H255" s="419">
        <f>'Table 1'!H255</f>
        <v>18.554802000000002</v>
      </c>
      <c r="I255" s="421"/>
      <c r="J255" s="418">
        <f>'[1]Data CPIS- Banking'!$F236</f>
        <v>0</v>
      </c>
      <c r="K255" s="442">
        <f t="shared" si="19"/>
        <v>18.554802000000002</v>
      </c>
      <c r="L255" s="418">
        <f>'[1]Data CPIS- Insurance'!$F236</f>
        <v>0</v>
      </c>
      <c r="M255" s="418"/>
      <c r="N255" s="418">
        <f>'[1]Data CPIS-Securities'!$F236</f>
        <v>18.554802000000002</v>
      </c>
      <c r="O255" s="422"/>
      <c r="P255" s="419" t="str">
        <f t="shared" si="20"/>
        <v/>
      </c>
      <c r="Q255" s="421"/>
      <c r="R255" s="418"/>
      <c r="S255" s="418"/>
      <c r="T255" s="414" t="str">
        <f t="shared" si="21"/>
        <v/>
      </c>
      <c r="U255" s="621" t="str">
        <f t="shared" si="22"/>
        <v/>
      </c>
      <c r="V255" s="626" t="str">
        <f t="shared" si="23"/>
        <v/>
      </c>
      <c r="W255" s="440" t="str">
        <f t="shared" si="24"/>
        <v/>
      </c>
    </row>
    <row r="256" spans="1:23" x14ac:dyDescent="0.2">
      <c r="A256" s="56"/>
      <c r="B256" s="211" t="s">
        <v>854</v>
      </c>
      <c r="C256" s="212"/>
      <c r="D256" s="209" t="s">
        <v>533</v>
      </c>
      <c r="E256" s="13">
        <v>236</v>
      </c>
      <c r="F256" s="14" t="s">
        <v>465</v>
      </c>
      <c r="G256" s="14" t="s">
        <v>466</v>
      </c>
      <c r="H256" s="419">
        <f>'Table 1'!H256</f>
        <v>0</v>
      </c>
      <c r="I256" s="421"/>
      <c r="J256" s="418">
        <f>'[1]Data CPIS- Banking'!$F237</f>
        <v>0</v>
      </c>
      <c r="K256" s="442">
        <f t="shared" si="19"/>
        <v>0</v>
      </c>
      <c r="L256" s="418">
        <f>'[1]Data CPIS- Insurance'!$F237</f>
        <v>0</v>
      </c>
      <c r="M256" s="418"/>
      <c r="N256" s="418">
        <f>'[1]Data CPIS-Securities'!$F237</f>
        <v>0</v>
      </c>
      <c r="O256" s="422"/>
      <c r="P256" s="419" t="str">
        <f t="shared" si="20"/>
        <v/>
      </c>
      <c r="Q256" s="421"/>
      <c r="R256" s="418"/>
      <c r="S256" s="418"/>
      <c r="T256" s="414" t="str">
        <f t="shared" si="21"/>
        <v/>
      </c>
      <c r="U256" s="621" t="str">
        <f t="shared" si="22"/>
        <v/>
      </c>
      <c r="V256" s="626" t="str">
        <f t="shared" si="23"/>
        <v/>
      </c>
      <c r="W256" s="440" t="str">
        <f t="shared" si="24"/>
        <v/>
      </c>
    </row>
    <row r="257" spans="1:26" x14ac:dyDescent="0.2">
      <c r="A257" s="56"/>
      <c r="B257" s="211" t="s">
        <v>855</v>
      </c>
      <c r="C257" s="212"/>
      <c r="D257" s="209" t="s">
        <v>533</v>
      </c>
      <c r="E257" s="13">
        <v>237</v>
      </c>
      <c r="F257" s="14" t="s">
        <v>467</v>
      </c>
      <c r="G257" s="14" t="s">
        <v>468</v>
      </c>
      <c r="H257" s="419">
        <f>'Table 1'!H257</f>
        <v>0</v>
      </c>
      <c r="I257" s="421"/>
      <c r="J257" s="418">
        <f>'[1]Data CPIS- Banking'!$F238</f>
        <v>0</v>
      </c>
      <c r="K257" s="442">
        <f t="shared" si="19"/>
        <v>0</v>
      </c>
      <c r="L257" s="418">
        <f>'[1]Data CPIS- Insurance'!$F238</f>
        <v>0</v>
      </c>
      <c r="M257" s="418"/>
      <c r="N257" s="418">
        <f>'[1]Data CPIS-Securities'!$F238</f>
        <v>0</v>
      </c>
      <c r="O257" s="422"/>
      <c r="P257" s="419" t="str">
        <f t="shared" si="20"/>
        <v/>
      </c>
      <c r="Q257" s="421"/>
      <c r="R257" s="418"/>
      <c r="S257" s="418"/>
      <c r="T257" s="414" t="str">
        <f t="shared" si="21"/>
        <v/>
      </c>
      <c r="U257" s="621" t="str">
        <f t="shared" si="22"/>
        <v/>
      </c>
      <c r="V257" s="626" t="str">
        <f t="shared" si="23"/>
        <v/>
      </c>
      <c r="W257" s="440" t="str">
        <f t="shared" si="24"/>
        <v/>
      </c>
    </row>
    <row r="258" spans="1:26" x14ac:dyDescent="0.2">
      <c r="A258" s="56"/>
      <c r="B258" s="211" t="s">
        <v>856</v>
      </c>
      <c r="C258" s="212"/>
      <c r="D258" s="209" t="s">
        <v>533</v>
      </c>
      <c r="E258" s="13">
        <v>238</v>
      </c>
      <c r="F258" s="14" t="s">
        <v>469</v>
      </c>
      <c r="G258" s="14" t="s">
        <v>470</v>
      </c>
      <c r="H258" s="419">
        <f>'Table 1'!H258</f>
        <v>0</v>
      </c>
      <c r="I258" s="421"/>
      <c r="J258" s="418">
        <f>'[1]Data CPIS- Banking'!$F239</f>
        <v>0</v>
      </c>
      <c r="K258" s="442">
        <f t="shared" si="19"/>
        <v>0</v>
      </c>
      <c r="L258" s="418">
        <f>'[1]Data CPIS- Insurance'!$F239</f>
        <v>0</v>
      </c>
      <c r="M258" s="418"/>
      <c r="N258" s="418">
        <f>'[1]Data CPIS-Securities'!$F239</f>
        <v>0</v>
      </c>
      <c r="O258" s="422"/>
      <c r="P258" s="419" t="str">
        <f t="shared" si="20"/>
        <v/>
      </c>
      <c r="Q258" s="421"/>
      <c r="R258" s="418"/>
      <c r="S258" s="418"/>
      <c r="T258" s="414" t="str">
        <f t="shared" si="21"/>
        <v/>
      </c>
      <c r="U258" s="621" t="str">
        <f t="shared" si="22"/>
        <v/>
      </c>
      <c r="V258" s="626" t="str">
        <f t="shared" si="23"/>
        <v/>
      </c>
      <c r="W258" s="440" t="str">
        <f t="shared" si="24"/>
        <v/>
      </c>
    </row>
    <row r="259" spans="1:26" x14ac:dyDescent="0.2">
      <c r="A259" s="56"/>
      <c r="B259" s="211" t="s">
        <v>857</v>
      </c>
      <c r="C259" s="212"/>
      <c r="D259" s="209" t="s">
        <v>533</v>
      </c>
      <c r="E259" s="13">
        <v>239</v>
      </c>
      <c r="F259" s="14" t="s">
        <v>471</v>
      </c>
      <c r="G259" s="14" t="s">
        <v>472</v>
      </c>
      <c r="H259" s="419">
        <f>'Table 1'!H259</f>
        <v>0</v>
      </c>
      <c r="I259" s="421"/>
      <c r="J259" s="418">
        <f>'[1]Data CPIS- Banking'!$F240</f>
        <v>0</v>
      </c>
      <c r="K259" s="442">
        <f t="shared" si="19"/>
        <v>0</v>
      </c>
      <c r="L259" s="418">
        <f>'[1]Data CPIS- Insurance'!$F240</f>
        <v>0</v>
      </c>
      <c r="M259" s="418"/>
      <c r="N259" s="418">
        <f>'[1]Data CPIS-Securities'!$F240</f>
        <v>0</v>
      </c>
      <c r="O259" s="422"/>
      <c r="P259" s="419" t="str">
        <f t="shared" si="20"/>
        <v/>
      </c>
      <c r="Q259" s="421"/>
      <c r="R259" s="418"/>
      <c r="S259" s="418"/>
      <c r="T259" s="414" t="str">
        <f t="shared" si="21"/>
        <v/>
      </c>
      <c r="U259" s="621" t="str">
        <f t="shared" si="22"/>
        <v/>
      </c>
      <c r="V259" s="626" t="str">
        <f t="shared" si="23"/>
        <v/>
      </c>
      <c r="W259" s="440" t="str">
        <f t="shared" si="24"/>
        <v/>
      </c>
    </row>
    <row r="260" spans="1:26" x14ac:dyDescent="0.2">
      <c r="A260" s="56"/>
      <c r="B260" s="211" t="s">
        <v>858</v>
      </c>
      <c r="C260" s="212"/>
      <c r="D260" s="209" t="s">
        <v>533</v>
      </c>
      <c r="E260" s="13">
        <v>240</v>
      </c>
      <c r="F260" s="14" t="s">
        <v>473</v>
      </c>
      <c r="G260" s="14" t="s">
        <v>474</v>
      </c>
      <c r="H260" s="419">
        <f>'Table 1'!H260</f>
        <v>393.70295199999998</v>
      </c>
      <c r="I260" s="421"/>
      <c r="J260" s="418">
        <f>'[1]Data CPIS- Banking'!$F241</f>
        <v>0</v>
      </c>
      <c r="K260" s="442">
        <f t="shared" si="19"/>
        <v>393.70295199999998</v>
      </c>
      <c r="L260" s="418">
        <f>'[1]Data CPIS- Insurance'!$F241</f>
        <v>0</v>
      </c>
      <c r="M260" s="418"/>
      <c r="N260" s="418">
        <f>'[1]Data CPIS-Securities'!$F241</f>
        <v>393.70295199999998</v>
      </c>
      <c r="O260" s="422"/>
      <c r="P260" s="419" t="str">
        <f t="shared" si="20"/>
        <v/>
      </c>
      <c r="Q260" s="421"/>
      <c r="R260" s="418"/>
      <c r="S260" s="418"/>
      <c r="T260" s="414" t="str">
        <f t="shared" si="21"/>
        <v/>
      </c>
      <c r="U260" s="621" t="str">
        <f t="shared" si="22"/>
        <v/>
      </c>
      <c r="V260" s="626" t="str">
        <f t="shared" si="23"/>
        <v/>
      </c>
      <c r="W260" s="440" t="str">
        <f t="shared" si="24"/>
        <v/>
      </c>
    </row>
    <row r="261" spans="1:26" x14ac:dyDescent="0.2">
      <c r="A261" s="56"/>
      <c r="B261" s="211" t="s">
        <v>859</v>
      </c>
      <c r="C261" s="212"/>
      <c r="D261" s="209" t="s">
        <v>533</v>
      </c>
      <c r="E261" s="13">
        <v>241</v>
      </c>
      <c r="F261" s="14" t="s">
        <v>475</v>
      </c>
      <c r="G261" s="14" t="s">
        <v>476</v>
      </c>
      <c r="H261" s="419">
        <f>'Table 1'!H261</f>
        <v>47.746367999999997</v>
      </c>
      <c r="I261" s="421"/>
      <c r="J261" s="418">
        <f>'[1]Data CPIS- Banking'!$F242</f>
        <v>0</v>
      </c>
      <c r="K261" s="442">
        <f t="shared" si="19"/>
        <v>47.746367999999997</v>
      </c>
      <c r="L261" s="418">
        <f>'[1]Data CPIS- Insurance'!$F242</f>
        <v>0</v>
      </c>
      <c r="M261" s="418"/>
      <c r="N261" s="418">
        <f>'[1]Data CPIS-Securities'!$F242</f>
        <v>47.746367999999997</v>
      </c>
      <c r="O261" s="422"/>
      <c r="P261" s="419" t="str">
        <f t="shared" si="20"/>
        <v/>
      </c>
      <c r="Q261" s="421"/>
      <c r="R261" s="418"/>
      <c r="S261" s="418"/>
      <c r="T261" s="414" t="str">
        <f t="shared" si="21"/>
        <v/>
      </c>
      <c r="U261" s="621" t="str">
        <f t="shared" si="22"/>
        <v/>
      </c>
      <c r="V261" s="626" t="str">
        <f t="shared" si="23"/>
        <v/>
      </c>
      <c r="W261" s="440" t="str">
        <f t="shared" si="24"/>
        <v/>
      </c>
    </row>
    <row r="262" spans="1:26" x14ac:dyDescent="0.2">
      <c r="A262" s="56"/>
      <c r="B262" s="211" t="s">
        <v>860</v>
      </c>
      <c r="C262" s="212"/>
      <c r="D262" s="209" t="s">
        <v>533</v>
      </c>
      <c r="E262" s="13">
        <v>242</v>
      </c>
      <c r="F262" s="14" t="s">
        <v>912</v>
      </c>
      <c r="G262" s="198" t="s">
        <v>885</v>
      </c>
      <c r="H262" s="419">
        <f>'Table 1'!H262</f>
        <v>0</v>
      </c>
      <c r="I262" s="421"/>
      <c r="J262" s="418">
        <f>'[1]Data CPIS- Banking'!$F243</f>
        <v>0</v>
      </c>
      <c r="K262" s="442">
        <f t="shared" si="19"/>
        <v>0</v>
      </c>
      <c r="L262" s="418">
        <f>'[1]Data CPIS- Insurance'!$F243</f>
        <v>0</v>
      </c>
      <c r="M262" s="418"/>
      <c r="N262" s="418">
        <f>'[1]Data CPIS-Securities'!$F243</f>
        <v>0</v>
      </c>
      <c r="O262" s="422"/>
      <c r="P262" s="419" t="str">
        <f t="shared" si="20"/>
        <v/>
      </c>
      <c r="Q262" s="421"/>
      <c r="R262" s="418"/>
      <c r="S262" s="418"/>
      <c r="T262" s="631"/>
      <c r="U262" s="631"/>
      <c r="V262" s="631"/>
      <c r="W262" s="631"/>
    </row>
    <row r="263" spans="1:26" x14ac:dyDescent="0.2">
      <c r="A263" s="56"/>
      <c r="B263" s="211" t="s">
        <v>861</v>
      </c>
      <c r="C263" s="208"/>
      <c r="D263" s="209" t="s">
        <v>533</v>
      </c>
      <c r="E263" s="13">
        <v>243</v>
      </c>
      <c r="F263" s="123" t="s">
        <v>477</v>
      </c>
      <c r="G263" s="123" t="s">
        <v>921</v>
      </c>
      <c r="H263" s="419">
        <f>'Table 1'!H263</f>
        <v>3512.2629809999999</v>
      </c>
      <c r="I263" s="423"/>
      <c r="J263" s="418">
        <f>'[1]Data CPIS- Banking'!$F244</f>
        <v>3212</v>
      </c>
      <c r="K263" s="442">
        <f t="shared" si="19"/>
        <v>300.26298099999997</v>
      </c>
      <c r="L263" s="418">
        <f>'[1]Data CPIS- Insurance'!$F244</f>
        <v>0</v>
      </c>
      <c r="M263" s="424"/>
      <c r="N263" s="418">
        <f>'[1]Data CPIS-Securities'!$F244</f>
        <v>300.26298099999997</v>
      </c>
      <c r="O263" s="425"/>
      <c r="P263" s="419" t="str">
        <f t="shared" si="20"/>
        <v/>
      </c>
      <c r="Q263" s="423"/>
      <c r="R263" s="424"/>
      <c r="S263" s="424"/>
      <c r="T263" s="480" t="str">
        <f t="shared" ref="T263:T264" si="25">IF(AND(ISNUMBER(H263),SUM(COUNTIF(I263:K263,"c"),COUNTIF(O263:P263,"c"))=1),"Res Disc",IF(AND(H263="c",ISNUMBER(I263),ISNUMBER(J263),ISNUMBER(K263),ISNUMBER(O263),ISNUMBER(P263)),"Res Disc",IF(AND(COUNTIF(Q263:S263,"c")=1,ISNUMBER(P263)),"Res Disc",IF(AND(P263="c",ISNUMBER(Q263),ISNUMBER(R263),ISNUMBER(S263)),"Res Disc",IF(AND(K263="c",ISNUMBER(L263),ISNUMBER(M263),ISNUMBER(N263)),"Res Disc",IF(AND(ISNUMBER(K263),COUNTIF(L263:N263,"c")=1),"Res Disc",""))))))</f>
        <v/>
      </c>
      <c r="U263" s="622" t="str">
        <f t="shared" si="22"/>
        <v/>
      </c>
      <c r="V263" s="627" t="str">
        <f t="shared" ref="V263" si="26">IF(T263&lt;&gt;"","",IF(OR(AND(K263="c",OR(L263="c",N263="c",M263="c")),AND(K263&lt;&gt;"",L263="c",M263="c",N263="c"),AND(K263&lt;&gt;"",L263="",N263="",M263="")),"",IF(COUNTIF(L263:N263,"c")&gt;1,"",IF(ABS(SUM(L263:N263)-SUM(K263))&gt;0.9,SUM(L263:N263)-SUM(K263),""))))</f>
        <v/>
      </c>
      <c r="W263" s="441" t="str">
        <f t="shared" ref="W263" si="27">IF(T263&lt;&gt;"","",IF(OR(AND(P263="c",OR(Q263="c",S263="c",R263="c")),AND(P263&lt;&gt;"",Q263="c",R263="c",S263="c"),AND(P263&lt;&gt;"",Q263="",S263="",R263="")),"",IF(COUNTIF(Q263:S263,"c")&gt;1,"",IF(ABS(SUM(Q263:S263)-SUM(P263))&gt;0.9,SUM(Q263:S263)-SUM(P263),""))))</f>
        <v/>
      </c>
      <c r="Z263">
        <f>Z264</f>
        <v>0</v>
      </c>
    </row>
    <row r="264" spans="1:26" ht="18" customHeight="1" x14ac:dyDescent="0.2">
      <c r="A264" s="56"/>
      <c r="B264" s="211" t="s">
        <v>862</v>
      </c>
      <c r="C264" s="138"/>
      <c r="D264" s="209" t="s">
        <v>533</v>
      </c>
      <c r="E264" s="13">
        <v>244</v>
      </c>
      <c r="F264" s="72"/>
      <c r="G264" s="176" t="s">
        <v>478</v>
      </c>
      <c r="H264" s="462">
        <f>'Table 1'!H264</f>
        <v>2891083.1</v>
      </c>
      <c r="I264" s="503"/>
      <c r="J264" s="463">
        <f>64011-1797-104</f>
        <v>62110</v>
      </c>
      <c r="K264" s="472">
        <f t="shared" ref="K264" si="28">IF(AND(L264="",M264="",N264=""),"",IF(OR(L264="c",M264="c",N264="c"),"c",SUM(L264:N264)))</f>
        <v>2828973.3000000007</v>
      </c>
      <c r="L264" s="463">
        <f>26758.4-2179.8</f>
        <v>24578.600000000002</v>
      </c>
      <c r="M264" s="463">
        <v>862.6</v>
      </c>
      <c r="N264" s="463">
        <f>4327807.9-1524275.8</f>
        <v>2803532.1000000006</v>
      </c>
      <c r="O264" s="638"/>
      <c r="P264" s="462" t="str">
        <f t="shared" ref="P264" si="29">IF(AND(Q264="",R264="",S264=""),"",IF(OR(Q264="c",R264="c",S264="c"),"c",SUM(Q264:S264)))</f>
        <v/>
      </c>
      <c r="Q264" s="503"/>
      <c r="R264" s="463"/>
      <c r="S264" s="463"/>
      <c r="T264" s="484" t="str">
        <f t="shared" si="25"/>
        <v/>
      </c>
      <c r="U264" s="624" t="str">
        <f t="shared" si="22"/>
        <v/>
      </c>
      <c r="V264" s="625" t="str">
        <f t="shared" ref="V264" si="30">IF(T264&lt;&gt;"","",IF(OR(AND(K264="c",OR(L264="c",N264="c",M264="c")),AND(K264&lt;&gt;"",L264="c",M264="c",N264="c"),AND(K264&lt;&gt;"",L264="",N264="",M264="")),"",IF(COUNTIF(L264:N264,"c")&gt;1,"",IF(ABS(SUM(L264:N264)-SUM(K264))&gt;0.9,SUM(L264:N264)-SUM(K264),""))))</f>
        <v/>
      </c>
      <c r="W264" s="486" t="str">
        <f t="shared" ref="W264" si="31">IF(T264&lt;&gt;"","",IF(OR(AND(P264="c",OR(Q264="c",S264="c",R264="c")),AND(P264&lt;&gt;"",Q264="c",R264="c",S264="c"),AND(P264&lt;&gt;"",Q264="",S264="",R264="")),"",IF(COUNTIF(Q264:S264,"c")&gt;1,"",IF(ABS(SUM(Q264:S264)-SUM(P264))&gt;0.9,SUM(Q264:S264)-SUM(P264),""))))</f>
        <v/>
      </c>
    </row>
    <row r="265" spans="1:26" x14ac:dyDescent="0.2">
      <c r="A265" s="56"/>
      <c r="B265" s="211"/>
      <c r="C265" s="138"/>
      <c r="D265" s="209"/>
      <c r="E265" s="296"/>
      <c r="F265" s="295"/>
      <c r="G265" s="470" t="s">
        <v>872</v>
      </c>
      <c r="H265" s="415">
        <f t="shared" ref="H265:S265" si="32">SUM(H21:H263)</f>
        <v>2891083.1143564205</v>
      </c>
      <c r="I265" s="415">
        <f t="shared" si="32"/>
        <v>0</v>
      </c>
      <c r="J265" s="415">
        <f t="shared" si="32"/>
        <v>62110</v>
      </c>
      <c r="K265" s="415">
        <f t="shared" si="32"/>
        <v>2828973.2643564204</v>
      </c>
      <c r="L265" s="415">
        <f t="shared" si="32"/>
        <v>24578.608280420005</v>
      </c>
      <c r="M265" s="415">
        <f t="shared" si="32"/>
        <v>862.59789599999999</v>
      </c>
      <c r="N265" s="415">
        <f t="shared" si="32"/>
        <v>2803532.0581800002</v>
      </c>
      <c r="O265" s="415">
        <f t="shared" si="32"/>
        <v>0</v>
      </c>
      <c r="P265" s="415">
        <f t="shared" si="32"/>
        <v>0</v>
      </c>
      <c r="Q265" s="415">
        <f t="shared" si="32"/>
        <v>0</v>
      </c>
      <c r="R265" s="415">
        <f t="shared" si="32"/>
        <v>0</v>
      </c>
      <c r="S265" s="415">
        <f t="shared" si="32"/>
        <v>0</v>
      </c>
      <c r="T265" s="409"/>
      <c r="U265" s="410"/>
      <c r="V265" s="411"/>
      <c r="W265" s="452"/>
    </row>
    <row r="266" spans="1:26" ht="24.95" customHeight="1" x14ac:dyDescent="0.2">
      <c r="A266" s="56"/>
      <c r="B266" s="1"/>
      <c r="C266" s="1"/>
      <c r="D266" s="1"/>
      <c r="E266" s="88"/>
      <c r="F266" s="73"/>
      <c r="G266" s="69" t="s">
        <v>874</v>
      </c>
      <c r="H266" s="415">
        <f t="shared" ref="H266:S266" si="33">IF(COUNTIF(H21:H263,"c")=1,"Res Disc",SUM(H264)-SUM(H265))</f>
        <v>-1.4356420375406742E-2</v>
      </c>
      <c r="I266" s="415">
        <f t="shared" si="33"/>
        <v>0</v>
      </c>
      <c r="J266" s="415">
        <f t="shared" si="33"/>
        <v>0</v>
      </c>
      <c r="K266" s="415">
        <f t="shared" si="33"/>
        <v>3.5643580369651318E-2</v>
      </c>
      <c r="L266" s="415">
        <f t="shared" si="33"/>
        <v>-8.2804200028476771E-3</v>
      </c>
      <c r="M266" s="415">
        <f t="shared" si="33"/>
        <v>2.104000000031192E-3</v>
      </c>
      <c r="N266" s="415">
        <f t="shared" si="33"/>
        <v>4.1820000391453505E-2</v>
      </c>
      <c r="O266" s="415">
        <f t="shared" si="33"/>
        <v>0</v>
      </c>
      <c r="P266" s="415">
        <f t="shared" si="33"/>
        <v>0</v>
      </c>
      <c r="Q266" s="415">
        <f t="shared" si="33"/>
        <v>0</v>
      </c>
      <c r="R266" s="415">
        <f t="shared" si="33"/>
        <v>0</v>
      </c>
      <c r="S266" s="415">
        <f t="shared" si="33"/>
        <v>0</v>
      </c>
      <c r="T266" s="449"/>
      <c r="U266" s="450"/>
      <c r="V266" s="451"/>
      <c r="W266" s="453"/>
    </row>
    <row r="267" spans="1:26" x14ac:dyDescent="0.2">
      <c r="A267" s="56"/>
      <c r="B267" s="56"/>
      <c r="C267" s="56"/>
      <c r="D267" s="56"/>
      <c r="E267" s="286"/>
      <c r="F267" s="287"/>
      <c r="G267" s="432" t="s">
        <v>549</v>
      </c>
      <c r="H267" s="437"/>
      <c r="I267" s="432"/>
      <c r="J267" s="432"/>
      <c r="K267" s="432"/>
      <c r="L267" s="432"/>
      <c r="M267" s="432"/>
      <c r="N267" s="432"/>
      <c r="O267" s="432"/>
      <c r="P267" s="432"/>
      <c r="Q267" s="432"/>
      <c r="R267" s="432"/>
      <c r="S267" s="432"/>
      <c r="T267" s="432"/>
      <c r="U267" s="287"/>
      <c r="V267" s="287"/>
      <c r="W267" s="287"/>
    </row>
    <row r="268" spans="1:26" x14ac:dyDescent="0.2">
      <c r="A268" s="56"/>
      <c r="B268" s="56"/>
      <c r="C268" s="56"/>
      <c r="D268" s="56"/>
      <c r="E268" s="286"/>
      <c r="F268" s="287"/>
      <c r="G268" s="670" t="s">
        <v>556</v>
      </c>
      <c r="H268" s="670"/>
      <c r="I268" s="670"/>
      <c r="J268" s="670"/>
      <c r="K268" s="670"/>
      <c r="L268" s="670"/>
      <c r="M268" s="670"/>
      <c r="N268" s="670"/>
      <c r="O268" s="670"/>
      <c r="P268" s="670"/>
      <c r="Q268" s="670"/>
      <c r="R268" s="670"/>
      <c r="S268" s="670"/>
      <c r="T268" s="670"/>
      <c r="U268" s="287"/>
      <c r="V268" s="287"/>
      <c r="W268" s="287"/>
    </row>
    <row r="269" spans="1:26" x14ac:dyDescent="0.2">
      <c r="A269" s="56"/>
      <c r="B269" s="56"/>
      <c r="C269" s="56"/>
      <c r="D269" s="56"/>
      <c r="E269" s="286"/>
      <c r="F269" s="287"/>
      <c r="G269" s="670" t="s">
        <v>580</v>
      </c>
      <c r="H269" s="670"/>
      <c r="I269" s="670"/>
      <c r="J269" s="670"/>
      <c r="K269" s="670"/>
      <c r="L269" s="670"/>
      <c r="M269" s="670"/>
      <c r="N269" s="670"/>
      <c r="O269" s="670"/>
      <c r="P269" s="670"/>
      <c r="Q269" s="670"/>
      <c r="R269" s="670"/>
      <c r="S269" s="670"/>
      <c r="T269" s="670"/>
      <c r="U269" s="287"/>
      <c r="V269" s="287"/>
      <c r="W269" s="287"/>
    </row>
    <row r="270" spans="1:26" x14ac:dyDescent="0.2">
      <c r="E270" s="289"/>
      <c r="F270" s="289"/>
      <c r="G270" s="670"/>
      <c r="H270" s="671"/>
      <c r="I270" s="671"/>
      <c r="J270" s="671"/>
      <c r="K270" s="671"/>
      <c r="L270" s="671"/>
      <c r="M270" s="671"/>
      <c r="N270" s="671"/>
      <c r="O270" s="671"/>
      <c r="P270" s="671"/>
      <c r="Q270" s="671"/>
      <c r="R270" s="671"/>
      <c r="S270" s="671"/>
      <c r="T270" s="671"/>
      <c r="U270" s="289"/>
      <c r="V270" s="289"/>
      <c r="W270" s="289"/>
    </row>
    <row r="271" spans="1:26" hidden="1" x14ac:dyDescent="0.2"/>
    <row r="272" spans="1:26" hidden="1" x14ac:dyDescent="0.2"/>
    <row r="273" ht="12.75" customHeight="1" x14ac:dyDescent="0.2"/>
    <row r="274" ht="12.75" customHeight="1" x14ac:dyDescent="0.2"/>
  </sheetData>
  <sheetProtection password="8F7D" sheet="1" objects="1" scenarios="1" formatCells="0" formatColumns="0" formatRows="0"/>
  <mergeCells count="14">
    <mergeCell ref="F14:F16"/>
    <mergeCell ref="G14:G16"/>
    <mergeCell ref="E14:E16"/>
    <mergeCell ref="E4:F4"/>
    <mergeCell ref="E7:F7"/>
    <mergeCell ref="W13:W16"/>
    <mergeCell ref="G268:T268"/>
    <mergeCell ref="G269:T269"/>
    <mergeCell ref="G270:T270"/>
    <mergeCell ref="T13:T16"/>
    <mergeCell ref="U13:U16"/>
    <mergeCell ref="V13:V16"/>
    <mergeCell ref="J15:J16"/>
    <mergeCell ref="I15:I16"/>
  </mergeCells>
  <conditionalFormatting sqref="T21 V21:W21 T22:W264">
    <cfRule type="notContainsBlanks" dxfId="97" priority="10">
      <formula>LEN(TRIM(T21))&gt;0</formula>
    </cfRule>
  </conditionalFormatting>
  <conditionalFormatting sqref="H266:S266">
    <cfRule type="cellIs" dxfId="96" priority="9" operator="notBetween">
      <formula>-1</formula>
      <formula>1</formula>
    </cfRule>
  </conditionalFormatting>
  <conditionalFormatting sqref="T262:W262">
    <cfRule type="notContainsBlanks" dxfId="95" priority="3">
      <formula>LEN(TRIM(T262))&gt;0</formula>
    </cfRule>
  </conditionalFormatting>
  <conditionalFormatting sqref="U21">
    <cfRule type="notContainsBlanks" dxfId="94" priority="1">
      <formula>LEN(TRIM(U21))&gt;0</formula>
    </cfRule>
  </conditionalFormatting>
  <pageMargins left="0.7" right="0.7" top="0.75" bottom="0.75" header="0.3" footer="0.3"/>
  <pageSetup scale="1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tabColor rgb="FF92D050"/>
  </sheetPr>
  <dimension ref="A1:IN273"/>
  <sheetViews>
    <sheetView zoomScale="90" zoomScaleNormal="90" workbookViewId="0">
      <pane xSplit="7" ySplit="20" topLeftCell="H252" activePane="bottomRight" state="frozen"/>
      <selection activeCell="G136" sqref="G136"/>
      <selection pane="topRight" activeCell="G136" sqref="G136"/>
      <selection pane="bottomLeft" activeCell="G136" sqref="G136"/>
      <selection pane="bottomRight" activeCell="J265" sqref="J265"/>
    </sheetView>
  </sheetViews>
  <sheetFormatPr defaultColWidth="9.33203125" defaultRowHeight="12.75" customHeight="1" zeroHeight="1" x14ac:dyDescent="0.2"/>
  <cols>
    <col min="1" max="1" width="6.6640625" hidden="1" customWidth="1"/>
    <col min="2" max="2" width="11.1640625" hidden="1" customWidth="1"/>
    <col min="3" max="3" width="8.83203125" hidden="1" customWidth="1"/>
    <col min="4" max="4" width="8.33203125"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48" s="370" customFormat="1" ht="24.95" customHeight="1" x14ac:dyDescent="0.2">
      <c r="E1" s="371"/>
      <c r="F1" s="371"/>
      <c r="G1" s="512"/>
      <c r="H1" s="513" t="s">
        <v>877</v>
      </c>
      <c r="I1" s="522"/>
      <c r="J1" s="522"/>
      <c r="K1" s="522"/>
      <c r="L1" s="522"/>
      <c r="M1" s="522"/>
      <c r="N1" s="530"/>
      <c r="O1" s="525"/>
      <c r="P1" s="525"/>
      <c r="Q1" s="525"/>
      <c r="R1" s="525"/>
      <c r="S1" s="525"/>
      <c r="T1" s="511"/>
      <c r="U1" s="511"/>
      <c r="V1" s="511"/>
      <c r="W1" s="511"/>
      <c r="X1" s="367"/>
      <c r="Y1" s="363"/>
      <c r="Z1" s="363"/>
      <c r="AA1" s="363"/>
      <c r="AB1" s="363"/>
      <c r="AC1" s="363"/>
      <c r="AD1" s="363"/>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c r="FJ1" s="363"/>
      <c r="FK1" s="363"/>
      <c r="FL1" s="363"/>
      <c r="FM1" s="363"/>
      <c r="FN1" s="363"/>
      <c r="FO1" s="363"/>
      <c r="FP1" s="363"/>
      <c r="FQ1" s="363"/>
      <c r="FR1" s="363"/>
      <c r="FS1" s="363"/>
      <c r="FT1" s="363"/>
      <c r="FU1" s="363"/>
      <c r="FV1" s="363"/>
      <c r="FW1" s="363"/>
      <c r="FX1" s="363"/>
      <c r="FY1" s="363"/>
      <c r="FZ1" s="363"/>
      <c r="GA1" s="363"/>
      <c r="GB1" s="363"/>
      <c r="GC1" s="363"/>
      <c r="GD1" s="363"/>
      <c r="GE1" s="363"/>
      <c r="GF1" s="363"/>
      <c r="GG1" s="363"/>
      <c r="GH1" s="363"/>
      <c r="GI1" s="363"/>
      <c r="GJ1" s="363"/>
      <c r="GK1" s="363"/>
      <c r="GL1" s="363"/>
      <c r="GM1" s="363"/>
      <c r="GN1" s="363"/>
      <c r="GO1" s="363"/>
      <c r="GP1" s="363"/>
      <c r="GQ1" s="363"/>
      <c r="GR1" s="363"/>
      <c r="GS1" s="363"/>
      <c r="GT1" s="363"/>
      <c r="GU1" s="363"/>
      <c r="GV1" s="363"/>
      <c r="GW1" s="363"/>
      <c r="GX1" s="363"/>
      <c r="GY1" s="363"/>
      <c r="GZ1" s="363"/>
      <c r="HA1" s="363"/>
      <c r="HB1" s="363"/>
      <c r="HC1" s="363"/>
      <c r="HD1" s="363"/>
      <c r="HE1" s="363"/>
      <c r="HF1" s="363"/>
      <c r="HG1" s="363"/>
      <c r="HH1" s="363"/>
      <c r="HI1" s="363"/>
      <c r="HJ1" s="363"/>
      <c r="HK1" s="363"/>
      <c r="HL1" s="363"/>
      <c r="HM1" s="363"/>
      <c r="HN1" s="363"/>
      <c r="HO1" s="363"/>
      <c r="HP1" s="363"/>
      <c r="HQ1" s="363"/>
      <c r="HR1" s="363"/>
      <c r="HS1" s="363"/>
      <c r="HT1" s="363"/>
      <c r="HU1" s="363"/>
      <c r="HV1" s="363"/>
      <c r="HW1" s="363"/>
      <c r="HX1" s="363"/>
      <c r="HY1" s="363"/>
      <c r="HZ1" s="363"/>
      <c r="IA1" s="363"/>
      <c r="IB1" s="363"/>
      <c r="IC1" s="363"/>
      <c r="ID1" s="363"/>
      <c r="IE1" s="363"/>
      <c r="IF1" s="363"/>
      <c r="IG1" s="363"/>
      <c r="IH1" s="363"/>
      <c r="II1" s="363"/>
      <c r="IJ1" s="363"/>
      <c r="IK1" s="363"/>
      <c r="IL1" s="363"/>
      <c r="IM1" s="363"/>
      <c r="IN1" s="363"/>
    </row>
    <row r="2" spans="1:248"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8" hidden="1" x14ac:dyDescent="0.2">
      <c r="A3" s="56"/>
      <c r="B3" s="56"/>
      <c r="C3" s="56"/>
      <c r="D3" s="56"/>
      <c r="E3" s="334"/>
      <c r="F3" s="220"/>
      <c r="G3" s="25"/>
      <c r="H3" s="25"/>
      <c r="I3" s="25"/>
      <c r="J3" s="25"/>
      <c r="K3" s="25"/>
      <c r="L3" s="25"/>
      <c r="M3" s="25"/>
      <c r="N3" s="24"/>
      <c r="O3" s="24"/>
      <c r="P3" s="24"/>
      <c r="Q3" s="24"/>
      <c r="R3" s="24"/>
      <c r="S3" s="26"/>
      <c r="T3" s="3"/>
      <c r="U3" s="3"/>
      <c r="V3" s="3"/>
      <c r="W3" s="3"/>
    </row>
    <row r="4" spans="1:248" ht="12" customHeight="1" x14ac:dyDescent="0.2">
      <c r="A4" s="56"/>
      <c r="B4" s="3"/>
      <c r="C4" s="3"/>
      <c r="D4" s="3"/>
      <c r="E4" s="653"/>
      <c r="F4" s="654"/>
      <c r="G4" s="78" t="s">
        <v>524</v>
      </c>
      <c r="H4" s="65" t="str">
        <f>Reporting_Country_Name</f>
        <v>Cayman Islands</v>
      </c>
      <c r="I4" s="79"/>
      <c r="J4" s="80" t="s">
        <v>528</v>
      </c>
      <c r="K4" s="141" t="str">
        <f>Reporting_Country_Code</f>
        <v>377</v>
      </c>
      <c r="L4" s="44" t="s">
        <v>620</v>
      </c>
      <c r="M4" s="170" t="str">
        <f>Reporting_Period_Code</f>
        <v>2021S2</v>
      </c>
      <c r="N4" s="48"/>
      <c r="O4" s="46"/>
      <c r="P4" s="52"/>
      <c r="Q4" s="52"/>
      <c r="R4" s="52"/>
      <c r="S4" s="52"/>
      <c r="T4" s="52"/>
      <c r="U4" s="52"/>
      <c r="V4" s="52"/>
      <c r="W4" s="52"/>
    </row>
    <row r="5" spans="1:248"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8"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8" ht="12" customHeight="1" x14ac:dyDescent="0.2">
      <c r="A7" s="56"/>
      <c r="B7" s="3"/>
      <c r="C7" s="3"/>
      <c r="D7" s="3"/>
      <c r="E7" s="680"/>
      <c r="F7" s="680"/>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8"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8" ht="12" hidden="1" customHeight="1" x14ac:dyDescent="0.2">
      <c r="A9" s="56"/>
      <c r="B9" s="3"/>
      <c r="C9" s="3"/>
      <c r="D9" s="3"/>
      <c r="E9" s="28"/>
      <c r="F9" s="8"/>
      <c r="G9" s="9"/>
      <c r="H9" s="9"/>
      <c r="I9" s="9"/>
      <c r="J9" s="9"/>
      <c r="K9" s="9"/>
      <c r="L9" s="9"/>
      <c r="M9" s="9"/>
      <c r="N9" s="8"/>
      <c r="O9" s="8"/>
      <c r="P9" s="9"/>
      <c r="Q9" s="8"/>
      <c r="R9" s="8"/>
      <c r="S9" s="8"/>
      <c r="T9" s="3"/>
      <c r="U9" s="3"/>
      <c r="V9" s="3"/>
      <c r="W9" s="3"/>
    </row>
    <row r="10" spans="1:248"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8"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8"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8"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7" t="s">
        <v>887</v>
      </c>
      <c r="U13" s="672" t="s">
        <v>969</v>
      </c>
      <c r="V13" s="672" t="s">
        <v>970</v>
      </c>
      <c r="W13" s="667" t="s">
        <v>981</v>
      </c>
    </row>
    <row r="14" spans="1:248" ht="12" customHeight="1" thickTop="1" thickBot="1" x14ac:dyDescent="0.25">
      <c r="A14" s="56"/>
      <c r="B14" s="74"/>
      <c r="C14" s="74"/>
      <c r="D14" s="74"/>
      <c r="E14" s="665" t="s">
        <v>10</v>
      </c>
      <c r="F14" s="657" t="s">
        <v>9</v>
      </c>
      <c r="G14" s="665" t="s">
        <v>908</v>
      </c>
      <c r="H14" s="149"/>
      <c r="I14" s="60"/>
      <c r="J14" s="61"/>
      <c r="K14" s="61"/>
      <c r="L14" s="61"/>
      <c r="M14" s="61"/>
      <c r="N14" s="60"/>
      <c r="O14" s="61"/>
      <c r="P14" s="61"/>
      <c r="Q14" s="61"/>
      <c r="R14" s="61"/>
      <c r="S14" s="61"/>
      <c r="T14" s="668"/>
      <c r="U14" s="673"/>
      <c r="V14" s="673"/>
      <c r="W14" s="668"/>
    </row>
    <row r="15" spans="1:248" ht="12" customHeight="1" thickTop="1" thickBot="1" x14ac:dyDescent="0.25">
      <c r="A15" s="56"/>
      <c r="B15" s="74"/>
      <c r="C15" s="74"/>
      <c r="D15" s="74"/>
      <c r="E15" s="662"/>
      <c r="F15" s="658"/>
      <c r="G15" s="662"/>
      <c r="H15" s="130"/>
      <c r="I15" s="677" t="s">
        <v>581</v>
      </c>
      <c r="J15" s="675" t="s">
        <v>523</v>
      </c>
      <c r="K15" s="59"/>
      <c r="L15" s="60"/>
      <c r="M15" s="61"/>
      <c r="N15" s="62"/>
      <c r="O15" s="58"/>
      <c r="P15" s="63"/>
      <c r="Q15" s="60"/>
      <c r="R15" s="61"/>
      <c r="S15" s="61"/>
      <c r="T15" s="668"/>
      <c r="U15" s="673"/>
      <c r="V15" s="673"/>
      <c r="W15" s="668"/>
    </row>
    <row r="16" spans="1:248" ht="45.75" customHeight="1" thickTop="1" x14ac:dyDescent="0.2">
      <c r="A16" s="70"/>
      <c r="B16" s="144"/>
      <c r="C16" s="144"/>
      <c r="D16" s="144"/>
      <c r="E16" s="663"/>
      <c r="F16" s="659"/>
      <c r="G16" s="663"/>
      <c r="H16" s="505" t="s">
        <v>590</v>
      </c>
      <c r="I16" s="678"/>
      <c r="J16" s="676"/>
      <c r="K16" s="352" t="s">
        <v>515</v>
      </c>
      <c r="L16" s="353" t="s">
        <v>516</v>
      </c>
      <c r="M16" s="435" t="s">
        <v>517</v>
      </c>
      <c r="N16" s="435" t="s">
        <v>484</v>
      </c>
      <c r="O16" s="351" t="s">
        <v>486</v>
      </c>
      <c r="P16" s="352" t="s">
        <v>920</v>
      </c>
      <c r="Q16" s="353" t="s">
        <v>518</v>
      </c>
      <c r="R16" s="435" t="s">
        <v>519</v>
      </c>
      <c r="S16" s="351" t="s">
        <v>584</v>
      </c>
      <c r="T16" s="669"/>
      <c r="U16" s="674"/>
      <c r="V16" s="674"/>
      <c r="W16" s="669"/>
    </row>
    <row r="17" spans="1:23" ht="14.25" hidden="1" customHeight="1" x14ac:dyDescent="0.2">
      <c r="A17" s="70"/>
      <c r="B17" s="4" t="s">
        <v>531</v>
      </c>
      <c r="C17" s="4"/>
      <c r="D17" s="139" t="s">
        <v>532</v>
      </c>
      <c r="E17" s="153"/>
      <c r="F17" s="137"/>
      <c r="G17" s="145" t="s">
        <v>592</v>
      </c>
      <c r="H17" s="179" t="s">
        <v>599</v>
      </c>
      <c r="I17" s="146" t="s">
        <v>599</v>
      </c>
      <c r="J17" s="146" t="s">
        <v>599</v>
      </c>
      <c r="K17" s="146" t="s">
        <v>599</v>
      </c>
      <c r="L17" s="146" t="s">
        <v>599</v>
      </c>
      <c r="M17" s="146" t="s">
        <v>599</v>
      </c>
      <c r="N17" s="146" t="s">
        <v>599</v>
      </c>
      <c r="O17" s="146" t="s">
        <v>599</v>
      </c>
      <c r="P17" s="146" t="s">
        <v>599</v>
      </c>
      <c r="Q17" s="146" t="s">
        <v>599</v>
      </c>
      <c r="R17" s="146" t="s">
        <v>599</v>
      </c>
      <c r="S17" s="146" t="s">
        <v>599</v>
      </c>
      <c r="T17" s="215"/>
      <c r="U17" s="215"/>
      <c r="V17" s="215"/>
      <c r="W17" s="215"/>
    </row>
    <row r="18" spans="1:23" ht="14.25" hidden="1" customHeight="1" x14ac:dyDescent="0.2">
      <c r="A18" s="70"/>
      <c r="B18" s="4"/>
      <c r="C18" s="4"/>
      <c r="D18" s="139"/>
      <c r="E18" s="153"/>
      <c r="F18" s="137"/>
      <c r="G18" s="145" t="s">
        <v>593</v>
      </c>
      <c r="H18" s="146" t="s">
        <v>533</v>
      </c>
      <c r="I18" s="146" t="s">
        <v>534</v>
      </c>
      <c r="J18" s="146" t="s">
        <v>535</v>
      </c>
      <c r="K18" s="146" t="s">
        <v>536</v>
      </c>
      <c r="L18" s="146" t="s">
        <v>540</v>
      </c>
      <c r="M18" s="146" t="s">
        <v>597</v>
      </c>
      <c r="N18" s="146" t="s">
        <v>537</v>
      </c>
      <c r="O18" s="146" t="s">
        <v>538</v>
      </c>
      <c r="P18" s="146" t="s">
        <v>539</v>
      </c>
      <c r="Q18" s="146" t="s">
        <v>611</v>
      </c>
      <c r="R18" s="146" t="s">
        <v>612</v>
      </c>
      <c r="S18" s="146" t="s">
        <v>613</v>
      </c>
      <c r="T18" s="215"/>
      <c r="U18" s="215"/>
      <c r="V18" s="215"/>
      <c r="W18" s="215"/>
    </row>
    <row r="19" spans="1:23" ht="14.25" hidden="1" customHeight="1" x14ac:dyDescent="0.2">
      <c r="A19" s="70"/>
      <c r="B19" s="4"/>
      <c r="C19" s="4"/>
      <c r="D19" s="139"/>
      <c r="E19" s="153"/>
      <c r="F19" s="137"/>
      <c r="G19" s="145" t="s">
        <v>598</v>
      </c>
      <c r="H19" s="146" t="s">
        <v>602</v>
      </c>
      <c r="I19" s="146" t="s">
        <v>602</v>
      </c>
      <c r="J19" s="146" t="s">
        <v>602</v>
      </c>
      <c r="K19" s="146" t="s">
        <v>602</v>
      </c>
      <c r="L19" s="146" t="s">
        <v>602</v>
      </c>
      <c r="M19" s="146" t="s">
        <v>602</v>
      </c>
      <c r="N19" s="146" t="s">
        <v>602</v>
      </c>
      <c r="O19" s="146" t="s">
        <v>602</v>
      </c>
      <c r="P19" s="146" t="s">
        <v>602</v>
      </c>
      <c r="Q19" s="146" t="s">
        <v>602</v>
      </c>
      <c r="R19" s="146" t="s">
        <v>602</v>
      </c>
      <c r="S19" s="146" t="s">
        <v>602</v>
      </c>
      <c r="T19" s="215"/>
      <c r="U19" s="215"/>
      <c r="V19" s="215"/>
      <c r="W19" s="215"/>
    </row>
    <row r="20" spans="1:23" ht="14.25" hidden="1" customHeight="1" x14ac:dyDescent="0.2">
      <c r="A20" s="70"/>
      <c r="B20" s="140" t="s">
        <v>531</v>
      </c>
      <c r="C20" s="140" t="s">
        <v>595</v>
      </c>
      <c r="D20" s="140" t="s">
        <v>594</v>
      </c>
      <c r="E20" s="148"/>
      <c r="F20" s="148"/>
      <c r="G20" s="145" t="s">
        <v>594</v>
      </c>
      <c r="H20" s="496"/>
      <c r="I20" s="496"/>
      <c r="J20" s="496"/>
      <c r="K20" s="496"/>
      <c r="L20" s="496"/>
      <c r="M20" s="496"/>
      <c r="N20" s="496"/>
      <c r="O20" s="496"/>
      <c r="P20" s="496"/>
      <c r="Q20" s="496"/>
      <c r="R20" s="496"/>
      <c r="S20" s="496"/>
      <c r="T20" s="473"/>
      <c r="U20" s="473"/>
      <c r="V20" s="473"/>
      <c r="W20" s="473"/>
    </row>
    <row r="21" spans="1:23" x14ac:dyDescent="0.2">
      <c r="A21" s="56"/>
      <c r="B21" s="208" t="s">
        <v>621</v>
      </c>
      <c r="C21" s="208"/>
      <c r="D21" s="209" t="s">
        <v>533</v>
      </c>
      <c r="E21" s="16">
        <v>1</v>
      </c>
      <c r="F21" s="17" t="s">
        <v>14</v>
      </c>
      <c r="G21" s="17" t="s">
        <v>15</v>
      </c>
      <c r="H21" s="499">
        <f>IF('Table 1'!I21="","",'Table 1'!I21)</f>
        <v>0</v>
      </c>
      <c r="I21" s="497"/>
      <c r="J21" s="418">
        <f>'[1]Data CPIS- Banking'!$B2</f>
        <v>0</v>
      </c>
      <c r="K21" s="498">
        <f>IF(AND(L21="",M21="",N21=""),"",IF(OR(L21="c",M21="c",N21="c"),"c",SUM(L21:N21)))</f>
        <v>0</v>
      </c>
      <c r="L21" s="418">
        <f>'[1]Data CPIS- Insurance'!$B2</f>
        <v>0</v>
      </c>
      <c r="M21" s="497"/>
      <c r="N21" s="418">
        <f>'[1]Data CPIS-Securities'!$B2</f>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IF('Table 1'!I22="","",'Table 1'!I22)</f>
        <v>0</v>
      </c>
      <c r="I22" s="417"/>
      <c r="J22" s="418">
        <f>'[1]Data CPIS- Banking'!$B3</f>
        <v>0</v>
      </c>
      <c r="K22" s="442">
        <f t="shared" ref="K22:K85" si="0">IF(AND(L22="",M22="",N22=""),"",IF(OR(L22="c",M22="c",N22="c"),"c",SUM(L22:N22)))</f>
        <v>0</v>
      </c>
      <c r="L22" s="418">
        <f>'[1]Data CPIS- Insurance'!$B3</f>
        <v>0</v>
      </c>
      <c r="M22" s="417"/>
      <c r="N22" s="418">
        <f>'[1]Data CPIS-Securities'!$B3</f>
        <v>0</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IF('Table 1'!I23="","",'Table 1'!I23)</f>
        <v>0</v>
      </c>
      <c r="I23" s="417"/>
      <c r="J23" s="418">
        <f>'[1]Data CPIS- Banking'!$B4</f>
        <v>0</v>
      </c>
      <c r="K23" s="442">
        <f t="shared" si="0"/>
        <v>0</v>
      </c>
      <c r="L23" s="418">
        <f>'[1]Data CPIS- Insurance'!$B4</f>
        <v>0</v>
      </c>
      <c r="M23" s="417"/>
      <c r="N23" s="418">
        <f>'[1]Data CPIS-Securities'!$B4</f>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IF('Table 1'!I24="","",'Table 1'!I24)</f>
        <v>0</v>
      </c>
      <c r="I24" s="417"/>
      <c r="J24" s="418">
        <f>'[1]Data CPIS- Banking'!$B5</f>
        <v>0</v>
      </c>
      <c r="K24" s="442">
        <f t="shared" si="0"/>
        <v>0</v>
      </c>
      <c r="L24" s="418">
        <f>'[1]Data CPIS- Insurance'!$B5</f>
        <v>0</v>
      </c>
      <c r="M24" s="417"/>
      <c r="N24" s="418">
        <f>'[1]Data CPIS-Securities'!$B5</f>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IF('Table 1'!I25="","",'Table 1'!I25)</f>
        <v>0</v>
      </c>
      <c r="I25" s="417"/>
      <c r="J25" s="418">
        <f>'[1]Data CPIS- Banking'!$B6</f>
        <v>0</v>
      </c>
      <c r="K25" s="442">
        <f t="shared" si="0"/>
        <v>0</v>
      </c>
      <c r="L25" s="418">
        <f>'[1]Data CPIS- Insurance'!$B6</f>
        <v>0</v>
      </c>
      <c r="M25" s="417"/>
      <c r="N25" s="418">
        <f>'[1]Data CPIS-Securities'!$B6</f>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IF('Table 1'!I26="","",'Table 1'!I26)</f>
        <v>0</v>
      </c>
      <c r="I26" s="417"/>
      <c r="J26" s="418">
        <f>'[1]Data CPIS- Banking'!$B7</f>
        <v>0</v>
      </c>
      <c r="K26" s="442">
        <f t="shared" si="0"/>
        <v>0</v>
      </c>
      <c r="L26" s="418">
        <f>'[1]Data CPIS- Insurance'!$B7</f>
        <v>0</v>
      </c>
      <c r="M26" s="417"/>
      <c r="N26" s="418">
        <f>'[1]Data CPIS-Securities'!$B7</f>
        <v>0</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IF('Table 1'!I27="","",'Table 1'!I27)</f>
        <v>205.40712199999999</v>
      </c>
      <c r="I27" s="417"/>
      <c r="J27" s="418">
        <f>'[1]Data CPIS- Banking'!$B8</f>
        <v>0</v>
      </c>
      <c r="K27" s="442">
        <f t="shared" si="0"/>
        <v>205.40712199999999</v>
      </c>
      <c r="L27" s="418">
        <f>'[1]Data CPIS- Insurance'!$B8</f>
        <v>0</v>
      </c>
      <c r="M27" s="417"/>
      <c r="N27" s="418">
        <f>'[1]Data CPIS-Securities'!$B8</f>
        <v>205.40712199999999</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IF('Table 1'!I28="","",'Table 1'!I28)</f>
        <v>0</v>
      </c>
      <c r="I28" s="417"/>
      <c r="J28" s="418">
        <f>'[1]Data CPIS- Banking'!$B9</f>
        <v>0</v>
      </c>
      <c r="K28" s="442">
        <f t="shared" si="0"/>
        <v>0</v>
      </c>
      <c r="L28" s="418">
        <f>'[1]Data CPIS- Insurance'!$B9</f>
        <v>0</v>
      </c>
      <c r="M28" s="417"/>
      <c r="N28" s="418">
        <f>'[1]Data CPIS-Securities'!$B9</f>
        <v>0</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IF('Table 1'!I29="","",'Table 1'!I29)</f>
        <v>139.01633963999998</v>
      </c>
      <c r="I29" s="417"/>
      <c r="J29" s="418">
        <f>'[1]Data CPIS- Banking'!$B10</f>
        <v>0</v>
      </c>
      <c r="K29" s="442">
        <f t="shared" si="0"/>
        <v>139.01633963999998</v>
      </c>
      <c r="L29" s="418">
        <f>'[1]Data CPIS- Insurance'!$B10</f>
        <v>0.65361764</v>
      </c>
      <c r="M29" s="417"/>
      <c r="N29" s="418">
        <f>'[1]Data CPIS-Securities'!$B10</f>
        <v>138.36272199999999</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IF('Table 1'!I30="","",'Table 1'!I30)</f>
        <v>0</v>
      </c>
      <c r="I30" s="417"/>
      <c r="J30" s="418">
        <f>'[1]Data CPIS- Banking'!$B11</f>
        <v>0</v>
      </c>
      <c r="K30" s="442">
        <f t="shared" si="0"/>
        <v>0</v>
      </c>
      <c r="L30" s="418">
        <f>'[1]Data CPIS- Insurance'!$B11</f>
        <v>0</v>
      </c>
      <c r="M30" s="417"/>
      <c r="N30" s="418">
        <f>'[1]Data CPIS-Securities'!$B11</f>
        <v>0</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IF('Table 1'!I31="","",'Table 1'!I31)</f>
        <v>0</v>
      </c>
      <c r="I31" s="417"/>
      <c r="J31" s="418">
        <f>'[1]Data CPIS- Banking'!$B12</f>
        <v>0</v>
      </c>
      <c r="K31" s="442">
        <f t="shared" si="0"/>
        <v>0</v>
      </c>
      <c r="L31" s="418">
        <f>'[1]Data CPIS- Insurance'!$B12</f>
        <v>0</v>
      </c>
      <c r="M31" s="417"/>
      <c r="N31" s="418">
        <f>'[1]Data CPIS-Securities'!$B12</f>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IF('Table 1'!I32="","",'Table 1'!I32)</f>
        <v>2877.8675624799998</v>
      </c>
      <c r="I32" s="417"/>
      <c r="J32" s="418">
        <f>'[1]Data CPIS- Banking'!$B13</f>
        <v>0</v>
      </c>
      <c r="K32" s="442">
        <f t="shared" si="0"/>
        <v>2877.8675624799998</v>
      </c>
      <c r="L32" s="418">
        <f>'[1]Data CPIS- Insurance'!$B13</f>
        <v>2.6614934799999999</v>
      </c>
      <c r="M32" s="417"/>
      <c r="N32" s="418">
        <f>'[1]Data CPIS-Securities'!$B13</f>
        <v>2875.2060689999998</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IF('Table 1'!I33="","",'Table 1'!I33)</f>
        <v>249.24004020000001</v>
      </c>
      <c r="I33" s="417"/>
      <c r="J33" s="418">
        <f>'[1]Data CPIS- Banking'!$B14</f>
        <v>0</v>
      </c>
      <c r="K33" s="442">
        <f t="shared" si="0"/>
        <v>249.24004020000001</v>
      </c>
      <c r="L33" s="418">
        <f>'[1]Data CPIS- Insurance'!$B14</f>
        <v>0.17633420000000002</v>
      </c>
      <c r="M33" s="417"/>
      <c r="N33" s="418">
        <f>'[1]Data CPIS-Securities'!$B14</f>
        <v>249.063706</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IF('Table 1'!I34="","",'Table 1'!I34)</f>
        <v>0</v>
      </c>
      <c r="I34" s="417"/>
      <c r="J34" s="418">
        <f>'[1]Data CPIS- Banking'!$B15</f>
        <v>0</v>
      </c>
      <c r="K34" s="442">
        <f t="shared" si="0"/>
        <v>0</v>
      </c>
      <c r="L34" s="418">
        <f>'[1]Data CPIS- Insurance'!$B15</f>
        <v>0</v>
      </c>
      <c r="M34" s="417"/>
      <c r="N34" s="418">
        <f>'[1]Data CPIS-Securities'!$B15</f>
        <v>0</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IF('Table 1'!I35="","",'Table 1'!I35)</f>
        <v>1.4223410000000001</v>
      </c>
      <c r="I35" s="417"/>
      <c r="J35" s="418">
        <f>'[1]Data CPIS- Banking'!$B16</f>
        <v>0</v>
      </c>
      <c r="K35" s="442">
        <f t="shared" si="0"/>
        <v>1.4223410000000001</v>
      </c>
      <c r="L35" s="418">
        <f>'[1]Data CPIS- Insurance'!$B16</f>
        <v>0</v>
      </c>
      <c r="M35" s="417"/>
      <c r="N35" s="418">
        <f>'[1]Data CPIS-Securities'!$B16</f>
        <v>1.4223410000000001</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IF('Table 1'!I36="","",'Table 1'!I36)</f>
        <v>4.7001179999999998</v>
      </c>
      <c r="I36" s="417"/>
      <c r="J36" s="418">
        <f>'[1]Data CPIS- Banking'!$B17</f>
        <v>0</v>
      </c>
      <c r="K36" s="442">
        <f t="shared" si="0"/>
        <v>4.7001179999999998</v>
      </c>
      <c r="L36" s="418">
        <f>'[1]Data CPIS- Insurance'!$B17</f>
        <v>0</v>
      </c>
      <c r="M36" s="417"/>
      <c r="N36" s="418">
        <f>'[1]Data CPIS-Securities'!$B17</f>
        <v>4.7001179999999998</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IF('Table 1'!I37="","",'Table 1'!I37)</f>
        <v>15.719187</v>
      </c>
      <c r="I37" s="417"/>
      <c r="J37" s="418">
        <f>'[1]Data CPIS- Banking'!$B18</f>
        <v>0</v>
      </c>
      <c r="K37" s="442">
        <f t="shared" si="0"/>
        <v>15.719187</v>
      </c>
      <c r="L37" s="418">
        <f>'[1]Data CPIS- Insurance'!$B18</f>
        <v>0</v>
      </c>
      <c r="M37" s="417"/>
      <c r="N37" s="418">
        <f>'[1]Data CPIS-Securities'!$B18</f>
        <v>15.719187</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IF('Table 1'!I38="","",'Table 1'!I38)</f>
        <v>0.116521</v>
      </c>
      <c r="I38" s="417"/>
      <c r="J38" s="418">
        <f>'[1]Data CPIS- Banking'!$B19</f>
        <v>0</v>
      </c>
      <c r="K38" s="442">
        <f t="shared" si="0"/>
        <v>0.116521</v>
      </c>
      <c r="L38" s="418">
        <f>'[1]Data CPIS- Insurance'!$B19</f>
        <v>0.116521</v>
      </c>
      <c r="M38" s="417"/>
      <c r="N38" s="418">
        <f>'[1]Data CPIS-Securities'!$B19</f>
        <v>0</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IF('Table 1'!I39="","",'Table 1'!I39)</f>
        <v>0</v>
      </c>
      <c r="I39" s="417"/>
      <c r="J39" s="418">
        <f>'[1]Data CPIS- Banking'!$B20</f>
        <v>0</v>
      </c>
      <c r="K39" s="442">
        <f t="shared" si="0"/>
        <v>0</v>
      </c>
      <c r="L39" s="418">
        <f>'[1]Data CPIS- Insurance'!$B20</f>
        <v>0</v>
      </c>
      <c r="M39" s="417"/>
      <c r="N39" s="418">
        <f>'[1]Data CPIS-Securities'!$B20</f>
        <v>0</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IF('Table 1'!I40="","",'Table 1'!I40)</f>
        <v>541.29176706999999</v>
      </c>
      <c r="I40" s="417"/>
      <c r="J40" s="418">
        <f>'[1]Data CPIS- Banking'!$B21</f>
        <v>0</v>
      </c>
      <c r="K40" s="442">
        <f t="shared" si="0"/>
        <v>541.29176706999999</v>
      </c>
      <c r="L40" s="418">
        <f>'[1]Data CPIS- Insurance'!$B21</f>
        <v>2.53186007</v>
      </c>
      <c r="M40" s="417"/>
      <c r="N40" s="418">
        <f>'[1]Data CPIS-Securities'!$B21</f>
        <v>538.759907</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IF('Table 1'!I41="","",'Table 1'!I41)</f>
        <v>0</v>
      </c>
      <c r="I41" s="417"/>
      <c r="J41" s="418">
        <f>'[1]Data CPIS- Banking'!$B22</f>
        <v>0</v>
      </c>
      <c r="K41" s="442">
        <f t="shared" si="0"/>
        <v>0</v>
      </c>
      <c r="L41" s="418">
        <f>'[1]Data CPIS- Insurance'!$B22</f>
        <v>0</v>
      </c>
      <c r="M41" s="417"/>
      <c r="N41" s="418">
        <f>'[1]Data CPIS-Securities'!$B22</f>
        <v>0</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IF('Table 1'!I42="","",'Table 1'!I42)</f>
        <v>9.8404389999999999</v>
      </c>
      <c r="I42" s="417"/>
      <c r="J42" s="418">
        <f>'[1]Data CPIS- Banking'!$B23</f>
        <v>0</v>
      </c>
      <c r="K42" s="442">
        <f t="shared" si="0"/>
        <v>9.8404389999999999</v>
      </c>
      <c r="L42" s="418">
        <f>'[1]Data CPIS- Insurance'!$B23</f>
        <v>0</v>
      </c>
      <c r="M42" s="417"/>
      <c r="N42" s="418">
        <f>'[1]Data CPIS-Securities'!$B23</f>
        <v>9.8404389999999999</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IF('Table 1'!I43="","",'Table 1'!I43)</f>
        <v>14831.484711000001</v>
      </c>
      <c r="I43" s="417"/>
      <c r="J43" s="418">
        <f>'[1]Data CPIS- Banking'!$B24</f>
        <v>0</v>
      </c>
      <c r="K43" s="442">
        <f t="shared" si="0"/>
        <v>14831.484711000001</v>
      </c>
      <c r="L43" s="418">
        <f>'[1]Data CPIS- Insurance'!$B24</f>
        <v>111.593441</v>
      </c>
      <c r="M43" s="417"/>
      <c r="N43" s="418">
        <f>'[1]Data CPIS-Securities'!$B24</f>
        <v>14719.89127</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IF('Table 1'!I44="","",'Table 1'!I44)</f>
        <v>0</v>
      </c>
      <c r="I44" s="417"/>
      <c r="J44" s="418">
        <f>'[1]Data CPIS- Banking'!$B25</f>
        <v>0</v>
      </c>
      <c r="K44" s="442">
        <f t="shared" si="0"/>
        <v>0</v>
      </c>
      <c r="L44" s="418">
        <f>'[1]Data CPIS- Insurance'!$B25</f>
        <v>0</v>
      </c>
      <c r="M44" s="417"/>
      <c r="N44" s="418">
        <f>'[1]Data CPIS-Securities'!$B25</f>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IF('Table 1'!I45="","",'Table 1'!I45)</f>
        <v>0</v>
      </c>
      <c r="I45" s="417"/>
      <c r="J45" s="418">
        <f>'[1]Data CPIS- Banking'!$B26</f>
        <v>0</v>
      </c>
      <c r="K45" s="442">
        <f t="shared" si="0"/>
        <v>0</v>
      </c>
      <c r="L45" s="418">
        <f>'[1]Data CPIS- Insurance'!$B26</f>
        <v>0</v>
      </c>
      <c r="M45" s="417"/>
      <c r="N45" s="418">
        <f>'[1]Data CPIS-Securities'!$B26</f>
        <v>0</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IF('Table 1'!I46="","",'Table 1'!I46)</f>
        <v>0</v>
      </c>
      <c r="I46" s="417"/>
      <c r="J46" s="418">
        <f>'[1]Data CPIS- Banking'!$B27</f>
        <v>0</v>
      </c>
      <c r="K46" s="442">
        <f t="shared" si="0"/>
        <v>0</v>
      </c>
      <c r="L46" s="418">
        <f>'[1]Data CPIS- Insurance'!$B27</f>
        <v>0</v>
      </c>
      <c r="M46" s="417"/>
      <c r="N46" s="418">
        <f>'[1]Data CPIS-Securities'!$B27</f>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IF('Table 1'!I47="","",'Table 1'!I47)</f>
        <v>0</v>
      </c>
      <c r="I47" s="417"/>
      <c r="J47" s="418">
        <f>'[1]Data CPIS- Banking'!$B28</f>
        <v>0</v>
      </c>
      <c r="K47" s="442">
        <f t="shared" si="0"/>
        <v>0</v>
      </c>
      <c r="L47" s="418">
        <f>'[1]Data CPIS- Insurance'!$B28</f>
        <v>0</v>
      </c>
      <c r="M47" s="417"/>
      <c r="N47" s="418">
        <f>'[1]Data CPIS-Securities'!$B28</f>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IF('Table 1'!I48="","",'Table 1'!I48)</f>
        <v>5.2542350000000004</v>
      </c>
      <c r="I48" s="417"/>
      <c r="J48" s="418">
        <f>'[1]Data CPIS- Banking'!$B29</f>
        <v>0</v>
      </c>
      <c r="K48" s="442">
        <f t="shared" si="0"/>
        <v>5.2542350000000004</v>
      </c>
      <c r="L48" s="418">
        <f>'[1]Data CPIS- Insurance'!$B29</f>
        <v>0</v>
      </c>
      <c r="M48" s="417"/>
      <c r="N48" s="418">
        <f>'[1]Data CPIS-Securities'!$B29</f>
        <v>5.2542350000000004</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IF('Table 1'!I49="","",'Table 1'!I49)</f>
        <v>3880.8948701500003</v>
      </c>
      <c r="I49" s="417"/>
      <c r="J49" s="418">
        <f>'[1]Data CPIS- Banking'!$B30</f>
        <v>0</v>
      </c>
      <c r="K49" s="442">
        <f t="shared" si="0"/>
        <v>3880.8948701500003</v>
      </c>
      <c r="L49" s="418">
        <f>'[1]Data CPIS- Insurance'!$B30</f>
        <v>5.3587931500000003</v>
      </c>
      <c r="M49" s="417"/>
      <c r="N49" s="418">
        <f>'[1]Data CPIS-Securities'!$B30</f>
        <v>3875.5360770000002</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IF('Table 1'!I50="","",'Table 1'!I50)</f>
        <v>1.505927</v>
      </c>
      <c r="I50" s="417"/>
      <c r="J50" s="418">
        <f>'[1]Data CPIS- Banking'!$B31</f>
        <v>0</v>
      </c>
      <c r="K50" s="442">
        <f t="shared" si="0"/>
        <v>1.505927</v>
      </c>
      <c r="L50" s="418">
        <f>'[1]Data CPIS- Insurance'!$B31</f>
        <v>0</v>
      </c>
      <c r="M50" s="417"/>
      <c r="N50" s="418">
        <f>'[1]Data CPIS-Securities'!$B31</f>
        <v>1.505927</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IF('Table 1'!I51="","",'Table 1'!I51)</f>
        <v>0</v>
      </c>
      <c r="I51" s="417"/>
      <c r="J51" s="418">
        <f>'[1]Data CPIS- Banking'!$B32</f>
        <v>0</v>
      </c>
      <c r="K51" s="442">
        <f t="shared" si="0"/>
        <v>0</v>
      </c>
      <c r="L51" s="418">
        <f>'[1]Data CPIS- Insurance'!$B32</f>
        <v>0</v>
      </c>
      <c r="M51" s="417"/>
      <c r="N51" s="418">
        <f>'[1]Data CPIS-Securities'!$B32</f>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IF('Table 1'!I52="","",'Table 1'!I52)</f>
        <v>0.90834899999999996</v>
      </c>
      <c r="I52" s="417"/>
      <c r="J52" s="418">
        <f>'[1]Data CPIS- Banking'!$B33</f>
        <v>0</v>
      </c>
      <c r="K52" s="442">
        <f t="shared" si="0"/>
        <v>0.90834899999999996</v>
      </c>
      <c r="L52" s="418">
        <f>'[1]Data CPIS- Insurance'!$B33</f>
        <v>0</v>
      </c>
      <c r="M52" s="417"/>
      <c r="N52" s="418">
        <f>'[1]Data CPIS-Securities'!$B33</f>
        <v>0.90834899999999996</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IF('Table 1'!I53="","",'Table 1'!I53)</f>
        <v>0</v>
      </c>
      <c r="I53" s="417"/>
      <c r="J53" s="418">
        <f>'[1]Data CPIS- Banking'!$B34</f>
        <v>0</v>
      </c>
      <c r="K53" s="442">
        <f t="shared" si="0"/>
        <v>0</v>
      </c>
      <c r="L53" s="418">
        <f>'[1]Data CPIS- Insurance'!$B34</f>
        <v>0</v>
      </c>
      <c r="M53" s="417"/>
      <c r="N53" s="418">
        <f>'[1]Data CPIS-Securities'!$B34</f>
        <v>0</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IF('Table 1'!I54="","",'Table 1'!I54)</f>
        <v>0</v>
      </c>
      <c r="I54" s="417"/>
      <c r="J54" s="418">
        <f>'[1]Data CPIS- Banking'!$B35</f>
        <v>0</v>
      </c>
      <c r="K54" s="442">
        <f t="shared" si="0"/>
        <v>0</v>
      </c>
      <c r="L54" s="418">
        <f>'[1]Data CPIS- Insurance'!$B35</f>
        <v>0</v>
      </c>
      <c r="M54" s="417"/>
      <c r="N54" s="418">
        <f>'[1]Data CPIS-Securities'!$B35</f>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IF('Table 1'!I55="","",'Table 1'!I55)</f>
        <v>0</v>
      </c>
      <c r="I55" s="417"/>
      <c r="J55" s="418">
        <f>'[1]Data CPIS- Banking'!$B36</f>
        <v>0</v>
      </c>
      <c r="K55" s="442">
        <f t="shared" si="0"/>
        <v>0</v>
      </c>
      <c r="L55" s="418">
        <f>'[1]Data CPIS- Insurance'!$B36</f>
        <v>0</v>
      </c>
      <c r="M55" s="417"/>
      <c r="N55" s="418">
        <f>'[1]Data CPIS-Securities'!$B36</f>
        <v>0</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IF('Table 1'!I56="","",'Table 1'!I56)</f>
        <v>0</v>
      </c>
      <c r="I56" s="417"/>
      <c r="J56" s="418">
        <f>'[1]Data CPIS- Banking'!$B37</f>
        <v>0</v>
      </c>
      <c r="K56" s="442">
        <f t="shared" si="0"/>
        <v>0</v>
      </c>
      <c r="L56" s="418">
        <f>'[1]Data CPIS- Insurance'!$B37</f>
        <v>0</v>
      </c>
      <c r="M56" s="417"/>
      <c r="N56" s="418">
        <f>'[1]Data CPIS-Securities'!$B37</f>
        <v>0</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IF('Table 1'!I57="","",'Table 1'!I57)</f>
        <v>0</v>
      </c>
      <c r="I57" s="417"/>
      <c r="J57" s="418">
        <f>'[1]Data CPIS- Banking'!$B38</f>
        <v>0</v>
      </c>
      <c r="K57" s="442">
        <f t="shared" si="0"/>
        <v>0</v>
      </c>
      <c r="L57" s="418">
        <f>'[1]Data CPIS- Insurance'!$B38</f>
        <v>0</v>
      </c>
      <c r="M57" s="417"/>
      <c r="N57" s="418">
        <f>'[1]Data CPIS-Securities'!$B38</f>
        <v>0</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IF('Table 1'!I58="","",'Table 1'!I58)</f>
        <v>24016.6444653</v>
      </c>
      <c r="I58" s="417"/>
      <c r="J58" s="418">
        <f>'[1]Data CPIS- Banking'!$B39</f>
        <v>1</v>
      </c>
      <c r="K58" s="442">
        <f t="shared" si="0"/>
        <v>24015.6444653</v>
      </c>
      <c r="L58" s="418">
        <f>'[1]Data CPIS- Insurance'!$B39</f>
        <v>25.460078299999999</v>
      </c>
      <c r="M58" s="417"/>
      <c r="N58" s="418">
        <f>'[1]Data CPIS-Securities'!$B39</f>
        <v>23990.184387000001</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IF('Table 1'!I59="","",'Table 1'!I59)</f>
        <v>0</v>
      </c>
      <c r="I59" s="417"/>
      <c r="J59" s="418">
        <v>0</v>
      </c>
      <c r="K59" s="442">
        <f t="shared" si="0"/>
        <v>0</v>
      </c>
      <c r="L59" s="418">
        <v>0</v>
      </c>
      <c r="M59" s="417"/>
      <c r="N59" s="418">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IF('Table 1'!I60="","",'Table 1'!I60)</f>
        <v>0</v>
      </c>
      <c r="I60" s="417"/>
      <c r="J60" s="418">
        <f>'[1]Data CPIS- Banking'!$B41</f>
        <v>0</v>
      </c>
      <c r="K60" s="442">
        <f t="shared" si="0"/>
        <v>0</v>
      </c>
      <c r="L60" s="418">
        <f>'[1]Data CPIS- Insurance'!$B41</f>
        <v>0</v>
      </c>
      <c r="M60" s="417"/>
      <c r="N60" s="418">
        <f>'[1]Data CPIS-Securities'!$B41</f>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IF('Table 1'!I61="","",'Table 1'!I61)</f>
        <v>0</v>
      </c>
      <c r="I61" s="417"/>
      <c r="J61" s="418">
        <f>'[1]Data CPIS- Banking'!$B42</f>
        <v>0</v>
      </c>
      <c r="K61" s="442">
        <f t="shared" si="0"/>
        <v>0</v>
      </c>
      <c r="L61" s="418">
        <f>'[1]Data CPIS- Insurance'!$B42</f>
        <v>0</v>
      </c>
      <c r="M61" s="417"/>
      <c r="N61" s="418">
        <f>'[1]Data CPIS-Securities'!$B42</f>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IF('Table 1'!I62="","",'Table 1'!I62)</f>
        <v>111.35632982000001</v>
      </c>
      <c r="I62" s="417"/>
      <c r="J62" s="418">
        <f>'[1]Data CPIS- Banking'!$B43</f>
        <v>0</v>
      </c>
      <c r="K62" s="442">
        <f t="shared" si="0"/>
        <v>111.35632982000001</v>
      </c>
      <c r="L62" s="418">
        <f>'[1]Data CPIS- Insurance'!$B43</f>
        <v>0.19536582</v>
      </c>
      <c r="M62" s="417"/>
      <c r="N62" s="418">
        <f>'[1]Data CPIS-Securities'!$B43</f>
        <v>111.16096400000001</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IF('Table 1'!I63="","",'Table 1'!I63)</f>
        <v>18500.46746905</v>
      </c>
      <c r="I63" s="417"/>
      <c r="J63" s="418">
        <f>'[1]Data CPIS- Banking'!$B44</f>
        <v>0</v>
      </c>
      <c r="K63" s="442">
        <f t="shared" si="0"/>
        <v>18500.46746905</v>
      </c>
      <c r="L63" s="418">
        <f>'[1]Data CPIS- Insurance'!$B44</f>
        <v>8.7644160500000012</v>
      </c>
      <c r="M63" s="417"/>
      <c r="N63" s="418">
        <f>'[1]Data CPIS-Securities'!$B44</f>
        <v>18491.703053000001</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IF('Table 1'!I64="","",'Table 1'!I64)</f>
        <v>0.62961599999999995</v>
      </c>
      <c r="I64" s="417"/>
      <c r="J64" s="418">
        <f>'[1]Data CPIS- Banking'!$B45</f>
        <v>0</v>
      </c>
      <c r="K64" s="442">
        <f t="shared" si="0"/>
        <v>0.62961599999999995</v>
      </c>
      <c r="L64" s="418">
        <f>'[1]Data CPIS- Insurance'!$B45</f>
        <v>1.5774E-2</v>
      </c>
      <c r="M64" s="417"/>
      <c r="N64" s="418">
        <f>'[1]Data CPIS-Securities'!$B45</f>
        <v>0.613842</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IF('Table 1'!I65="","",'Table 1'!I65)</f>
        <v>114322.28133618001</v>
      </c>
      <c r="I65" s="417"/>
      <c r="J65" s="418">
        <f>'[1]Data CPIS- Banking'!$B46</f>
        <v>0</v>
      </c>
      <c r="K65" s="442">
        <f t="shared" si="0"/>
        <v>114322.28133618001</v>
      </c>
      <c r="L65" s="418">
        <f>'[1]Data CPIS- Insurance'!$B46</f>
        <v>21.156372179999998</v>
      </c>
      <c r="M65" s="417"/>
      <c r="N65" s="418">
        <f>'[1]Data CPIS-Securities'!$B46</f>
        <v>114301.124964</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IF('Table 1'!I66="","",'Table 1'!I66)</f>
        <v>0</v>
      </c>
      <c r="I66" s="417"/>
      <c r="J66" s="418">
        <f>'[1]Data CPIS- Banking'!$B47</f>
        <v>0</v>
      </c>
      <c r="K66" s="442">
        <f t="shared" si="0"/>
        <v>0</v>
      </c>
      <c r="L66" s="418">
        <f>'[1]Data CPIS- Insurance'!$B47</f>
        <v>0</v>
      </c>
      <c r="M66" s="417"/>
      <c r="N66" s="418">
        <f>'[1]Data CPIS-Securities'!$B47</f>
        <v>0</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IF('Table 1'!I67="","",'Table 1'!I67)</f>
        <v>0</v>
      </c>
      <c r="I67" s="417"/>
      <c r="J67" s="418">
        <f>'[1]Data CPIS- Banking'!$B48</f>
        <v>0</v>
      </c>
      <c r="K67" s="442">
        <f t="shared" si="0"/>
        <v>0</v>
      </c>
      <c r="L67" s="418">
        <f>'[1]Data CPIS- Insurance'!$B48</f>
        <v>0</v>
      </c>
      <c r="M67" s="417"/>
      <c r="N67" s="418">
        <f>'[1]Data CPIS-Securities'!$B48</f>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IF('Table 1'!I68="","",'Table 1'!I68)</f>
        <v>50.865903000000003</v>
      </c>
      <c r="I68" s="417"/>
      <c r="J68" s="418">
        <f>'[1]Data CPIS- Banking'!$B49</f>
        <v>0</v>
      </c>
      <c r="K68" s="442">
        <f t="shared" si="0"/>
        <v>50.865903000000003</v>
      </c>
      <c r="L68" s="418">
        <f>'[1]Data CPIS- Insurance'!$B49</f>
        <v>0</v>
      </c>
      <c r="M68" s="417"/>
      <c r="N68" s="418">
        <f>'[1]Data CPIS-Securities'!$B49</f>
        <v>50.865903000000003</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IF('Table 1'!I69="","",'Table 1'!I69)</f>
        <v>0</v>
      </c>
      <c r="I69" s="417"/>
      <c r="J69" s="418">
        <f>'[1]Data CPIS- Banking'!$B50</f>
        <v>0</v>
      </c>
      <c r="K69" s="442">
        <f t="shared" si="0"/>
        <v>0</v>
      </c>
      <c r="L69" s="418">
        <f>'[1]Data CPIS- Insurance'!$B50</f>
        <v>0</v>
      </c>
      <c r="M69" s="417"/>
      <c r="N69" s="418">
        <f>'[1]Data CPIS-Securities'!$B50</f>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IF('Table 1'!I70="","",'Table 1'!I70)</f>
        <v>0</v>
      </c>
      <c r="I70" s="417"/>
      <c r="J70" s="418">
        <f>'[1]Data CPIS- Banking'!$B51</f>
        <v>0</v>
      </c>
      <c r="K70" s="442">
        <f t="shared" si="0"/>
        <v>0</v>
      </c>
      <c r="L70" s="418">
        <f>'[1]Data CPIS- Insurance'!$B51</f>
        <v>0</v>
      </c>
      <c r="M70" s="417"/>
      <c r="N70" s="418">
        <f>'[1]Data CPIS-Securities'!$B51</f>
        <v>0</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IF('Table 1'!I71="","",'Table 1'!I71)</f>
        <v>0</v>
      </c>
      <c r="I71" s="417"/>
      <c r="J71" s="418">
        <f>'[1]Data CPIS- Banking'!$B52</f>
        <v>0</v>
      </c>
      <c r="K71" s="442">
        <f t="shared" si="0"/>
        <v>0</v>
      </c>
      <c r="L71" s="418">
        <f>'[1]Data CPIS- Insurance'!$B52</f>
        <v>0</v>
      </c>
      <c r="M71" s="417"/>
      <c r="N71" s="418">
        <f>'[1]Data CPIS-Securities'!$B52</f>
        <v>0</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IF('Table 1'!I72="","",'Table 1'!I72)</f>
        <v>5.7067E-2</v>
      </c>
      <c r="I72" s="417"/>
      <c r="J72" s="418">
        <f>'[1]Data CPIS- Banking'!$B53</f>
        <v>0</v>
      </c>
      <c r="K72" s="442">
        <f t="shared" si="0"/>
        <v>5.7067E-2</v>
      </c>
      <c r="L72" s="418">
        <f>'[1]Data CPIS- Insurance'!$B53</f>
        <v>4.4989000000000001E-2</v>
      </c>
      <c r="M72" s="417"/>
      <c r="N72" s="418">
        <f>'[1]Data CPIS-Securities'!$B53</f>
        <v>1.2078E-2</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IF('Table 1'!I73="","",'Table 1'!I73)</f>
        <v>0.93600000000000005</v>
      </c>
      <c r="I73" s="417"/>
      <c r="J73" s="418">
        <f>'[1]Data CPIS- Banking'!$B54</f>
        <v>0</v>
      </c>
      <c r="K73" s="442">
        <f t="shared" si="0"/>
        <v>0.93600000000000005</v>
      </c>
      <c r="L73" s="418">
        <f>'[1]Data CPIS- Insurance'!$B54</f>
        <v>0</v>
      </c>
      <c r="M73" s="417"/>
      <c r="N73" s="418">
        <f>'[1]Data CPIS-Securities'!$B54</f>
        <v>0.93600000000000005</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IF('Table 1'!I74="","",'Table 1'!I74)</f>
        <v>20.455352000000001</v>
      </c>
      <c r="I74" s="417"/>
      <c r="J74" s="418">
        <f>'[1]Data CPIS- Banking'!$B55</f>
        <v>0</v>
      </c>
      <c r="K74" s="442">
        <f t="shared" si="0"/>
        <v>20.455352000000001</v>
      </c>
      <c r="L74" s="418">
        <f>'[1]Data CPIS- Insurance'!$B55</f>
        <v>0</v>
      </c>
      <c r="M74" s="417"/>
      <c r="N74" s="418">
        <f>'[1]Data CPIS-Securities'!$B55</f>
        <v>20.455352000000001</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IF('Table 1'!I75="","",'Table 1'!I75)</f>
        <v>30.562989999999999</v>
      </c>
      <c r="I75" s="417"/>
      <c r="J75" s="418">
        <f>'[1]Data CPIS- Banking'!$B56</f>
        <v>0</v>
      </c>
      <c r="K75" s="442">
        <f t="shared" si="0"/>
        <v>30.562989999999999</v>
      </c>
      <c r="L75" s="418">
        <f>'[1]Data CPIS- Insurance'!$B56</f>
        <v>0</v>
      </c>
      <c r="M75" s="417"/>
      <c r="N75" s="418">
        <f>'[1]Data CPIS-Securities'!$B56</f>
        <v>30.562989999999999</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IF('Table 1'!I76="","",'Table 1'!I76)</f>
        <v>0</v>
      </c>
      <c r="I76" s="417"/>
      <c r="J76" s="418">
        <f>'[1]Data CPIS- Banking'!$B57</f>
        <v>0</v>
      </c>
      <c r="K76" s="442">
        <f t="shared" si="0"/>
        <v>0</v>
      </c>
      <c r="L76" s="418">
        <f>'[1]Data CPIS- Insurance'!$B57</f>
        <v>0</v>
      </c>
      <c r="M76" s="417"/>
      <c r="N76" s="418">
        <f>'[1]Data CPIS-Securities'!$B57</f>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IF('Table 1'!I77="","",'Table 1'!I77)</f>
        <v>8.4827E-2</v>
      </c>
      <c r="I77" s="417"/>
      <c r="J77" s="418">
        <f>'[1]Data CPIS- Banking'!$B58</f>
        <v>0</v>
      </c>
      <c r="K77" s="442">
        <f t="shared" si="0"/>
        <v>8.4827E-2</v>
      </c>
      <c r="L77" s="418">
        <f>'[1]Data CPIS- Insurance'!$B58</f>
        <v>8.4827E-2</v>
      </c>
      <c r="M77" s="417"/>
      <c r="N77" s="418">
        <f>'[1]Data CPIS-Securities'!$B58</f>
        <v>0</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IF('Table 1'!I78="","",'Table 1'!I78)</f>
        <v>97.518670999999998</v>
      </c>
      <c r="I78" s="417"/>
      <c r="J78" s="418">
        <f>'[1]Data CPIS- Banking'!$B59</f>
        <v>0</v>
      </c>
      <c r="K78" s="442">
        <f t="shared" si="0"/>
        <v>97.518670999999998</v>
      </c>
      <c r="L78" s="418">
        <f>'[1]Data CPIS- Insurance'!$B59</f>
        <v>0</v>
      </c>
      <c r="M78" s="417"/>
      <c r="N78" s="418">
        <f>'[1]Data CPIS-Securities'!$B59</f>
        <v>97.518670999999998</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IF('Table 1'!I79="","",'Table 1'!I79)</f>
        <v>165.63418100000001</v>
      </c>
      <c r="I79" s="417"/>
      <c r="J79" s="418">
        <f>'[1]Data CPIS- Banking'!$B60</f>
        <v>0</v>
      </c>
      <c r="K79" s="442">
        <f t="shared" si="0"/>
        <v>165.63418100000001</v>
      </c>
      <c r="L79" s="418">
        <f>'[1]Data CPIS- Insurance'!$B60</f>
        <v>0</v>
      </c>
      <c r="M79" s="417"/>
      <c r="N79" s="418">
        <f>'[1]Data CPIS-Securities'!$B60</f>
        <v>165.63418100000001</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IF('Table 1'!I80="","",'Table 1'!I80)</f>
        <v>632.46867408999992</v>
      </c>
      <c r="I80" s="417"/>
      <c r="J80" s="418">
        <f>'[1]Data CPIS- Banking'!$B61</f>
        <v>7</v>
      </c>
      <c r="K80" s="442">
        <f t="shared" si="0"/>
        <v>625.46867408999992</v>
      </c>
      <c r="L80" s="418">
        <f>'[1]Data CPIS- Insurance'!$B61</f>
        <v>45.415435090000003</v>
      </c>
      <c r="M80" s="417"/>
      <c r="N80" s="418">
        <f>'[1]Data CPIS-Securities'!$B61</f>
        <v>580.05323899999996</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IF('Table 1'!I81="","",'Table 1'!I81)</f>
        <v>0</v>
      </c>
      <c r="I81" s="417"/>
      <c r="J81" s="418">
        <f>'[1]Data CPIS- Banking'!$B62</f>
        <v>0</v>
      </c>
      <c r="K81" s="442">
        <f t="shared" si="0"/>
        <v>0</v>
      </c>
      <c r="L81" s="418">
        <f>'[1]Data CPIS- Insurance'!$B62</f>
        <v>0</v>
      </c>
      <c r="M81" s="417"/>
      <c r="N81" s="418">
        <f>'[1]Data CPIS-Securities'!$B62</f>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IF('Table 1'!I82="","",'Table 1'!I82)</f>
        <v>0</v>
      </c>
      <c r="I82" s="417"/>
      <c r="J82" s="418">
        <f>'[1]Data CPIS- Banking'!$B63</f>
        <v>0</v>
      </c>
      <c r="K82" s="442">
        <f t="shared" si="0"/>
        <v>0</v>
      </c>
      <c r="L82" s="418">
        <f>'[1]Data CPIS- Insurance'!$B63</f>
        <v>0</v>
      </c>
      <c r="M82" s="417"/>
      <c r="N82" s="418">
        <f>'[1]Data CPIS-Securities'!$B63</f>
        <v>0</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IF('Table 1'!I83="","",'Table 1'!I83)</f>
        <v>0</v>
      </c>
      <c r="I83" s="417"/>
      <c r="J83" s="418">
        <f>'[1]Data CPIS- Banking'!$B64</f>
        <v>0</v>
      </c>
      <c r="K83" s="442">
        <f t="shared" si="0"/>
        <v>0</v>
      </c>
      <c r="L83" s="418">
        <f>'[1]Data CPIS- Insurance'!$B64</f>
        <v>0</v>
      </c>
      <c r="M83" s="417"/>
      <c r="N83" s="418">
        <f>'[1]Data CPIS-Securities'!$B64</f>
        <v>0</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IF('Table 1'!I84="","",'Table 1'!I84)</f>
        <v>0</v>
      </c>
      <c r="I84" s="417"/>
      <c r="J84" s="418">
        <f>'[1]Data CPIS- Banking'!$B65</f>
        <v>0</v>
      </c>
      <c r="K84" s="442">
        <f t="shared" si="0"/>
        <v>0</v>
      </c>
      <c r="L84" s="418">
        <f>'[1]Data CPIS- Insurance'!$B65</f>
        <v>0</v>
      </c>
      <c r="M84" s="417"/>
      <c r="N84" s="418">
        <f>'[1]Data CPIS-Securities'!$B65</f>
        <v>0</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IF('Table 1'!I85="","",'Table 1'!I85)</f>
        <v>932.83495800000003</v>
      </c>
      <c r="I85" s="417"/>
      <c r="J85" s="418">
        <f>'[1]Data CPIS- Banking'!$B66</f>
        <v>0</v>
      </c>
      <c r="K85" s="442">
        <f t="shared" si="0"/>
        <v>932.83495800000003</v>
      </c>
      <c r="L85" s="418">
        <f>'[1]Data CPIS- Insurance'!$B66</f>
        <v>0</v>
      </c>
      <c r="M85" s="417"/>
      <c r="N85" s="418">
        <f>'[1]Data CPIS-Securities'!$B66</f>
        <v>932.83495800000003</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IF('Table 1'!I86="","",'Table 1'!I86)</f>
        <v>0</v>
      </c>
      <c r="I86" s="417"/>
      <c r="J86" s="418">
        <f>'[1]Data CPIS- Banking'!$B67</f>
        <v>0</v>
      </c>
      <c r="K86" s="442">
        <f t="shared" ref="K86:K150" si="6">IF(AND(L86="",M86="",N86=""),"",IF(OR(L86="c",M86="c",N86="c"),"c",SUM(L86:N86)))</f>
        <v>0</v>
      </c>
      <c r="L86" s="418">
        <f>'[1]Data CPIS- Insurance'!$B67</f>
        <v>0</v>
      </c>
      <c r="M86" s="417"/>
      <c r="N86" s="418">
        <f>'[1]Data CPIS-Securities'!$B67</f>
        <v>0</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IF('Table 1'!I87="","",'Table 1'!I87)</f>
        <v>0</v>
      </c>
      <c r="I87" s="417"/>
      <c r="J87" s="418">
        <f>'[1]Data CPIS- Banking'!$B68</f>
        <v>0</v>
      </c>
      <c r="K87" s="442">
        <f t="shared" si="6"/>
        <v>0</v>
      </c>
      <c r="L87" s="418">
        <f>'[1]Data CPIS- Insurance'!$B68</f>
        <v>0</v>
      </c>
      <c r="M87" s="417"/>
      <c r="N87" s="418">
        <f>'[1]Data CPIS-Securities'!$B68</f>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IF('Table 1'!I88="","",'Table 1'!I88)</f>
        <v>0</v>
      </c>
      <c r="I88" s="417"/>
      <c r="J88" s="418">
        <f>'[1]Data CPIS- Banking'!$B69</f>
        <v>0</v>
      </c>
      <c r="K88" s="442">
        <f t="shared" si="6"/>
        <v>0</v>
      </c>
      <c r="L88" s="418">
        <f>'[1]Data CPIS- Insurance'!$B69</f>
        <v>0</v>
      </c>
      <c r="M88" s="417"/>
      <c r="N88" s="418">
        <f>'[1]Data CPIS-Securities'!$B69</f>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IF('Table 1'!I89="","",'Table 1'!I89)</f>
        <v>523.42855699999996</v>
      </c>
      <c r="I89" s="417"/>
      <c r="J89" s="418">
        <f>'[1]Data CPIS- Banking'!$B70</f>
        <v>0</v>
      </c>
      <c r="K89" s="442">
        <f t="shared" si="6"/>
        <v>523.42855699999996</v>
      </c>
      <c r="L89" s="418">
        <f>'[1]Data CPIS- Insurance'!$B70</f>
        <v>0</v>
      </c>
      <c r="M89" s="417"/>
      <c r="N89" s="418">
        <f>'[1]Data CPIS-Securities'!$B70</f>
        <v>523.42855699999996</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990</v>
      </c>
      <c r="H90" s="419">
        <f>IF('Table 1'!I90="","",'Table 1'!I90)</f>
        <v>36.230364999999999</v>
      </c>
      <c r="I90" s="421"/>
      <c r="J90" s="418">
        <f>'[1]Data CPIS- Banking'!$B71</f>
        <v>0</v>
      </c>
      <c r="K90" s="442">
        <f>IF(AND(L90="",M90="",N90=""),"",IF(OR(L90="c",M90="c",N90="c"),"c",SUM(L90:N90)))</f>
        <v>36.230364999999999</v>
      </c>
      <c r="L90" s="418">
        <f>'[1]Data CPIS- Insurance'!$B71</f>
        <v>0.47160400000000002</v>
      </c>
      <c r="M90" s="418"/>
      <c r="N90" s="418">
        <f>'[1]Data CPIS-Securities'!$B71</f>
        <v>35.758761</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IF('Table 1'!I91="","",'Table 1'!I91)</f>
        <v>0</v>
      </c>
      <c r="I91" s="417"/>
      <c r="J91" s="418">
        <f>'[1]Data CPIS- Banking'!$B72</f>
        <v>0</v>
      </c>
      <c r="K91" s="442">
        <f t="shared" si="6"/>
        <v>0</v>
      </c>
      <c r="L91" s="418">
        <f>'[1]Data CPIS- Insurance'!$B72</f>
        <v>0</v>
      </c>
      <c r="M91" s="417"/>
      <c r="N91" s="418">
        <f>'[1]Data CPIS-Securities'!$B72</f>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IF('Table 1'!I92="","",'Table 1'!I92)</f>
        <v>0</v>
      </c>
      <c r="I92" s="417"/>
      <c r="J92" s="418">
        <f>'[1]Data CPIS- Banking'!$B73</f>
        <v>0</v>
      </c>
      <c r="K92" s="442">
        <f t="shared" si="6"/>
        <v>0</v>
      </c>
      <c r="L92" s="418">
        <f>'[1]Data CPIS- Insurance'!$B73</f>
        <v>0</v>
      </c>
      <c r="M92" s="417"/>
      <c r="N92" s="418">
        <f>'[1]Data CPIS-Securities'!$B73</f>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IF('Table 1'!I93="","",'Table 1'!I93)</f>
        <v>0.14513400000000001</v>
      </c>
      <c r="I93" s="417"/>
      <c r="J93" s="418">
        <f>'[1]Data CPIS- Banking'!$B74</f>
        <v>0</v>
      </c>
      <c r="K93" s="442">
        <f t="shared" si="6"/>
        <v>0.14513400000000001</v>
      </c>
      <c r="L93" s="418">
        <f>'[1]Data CPIS- Insurance'!$B74</f>
        <v>0</v>
      </c>
      <c r="M93" s="417"/>
      <c r="N93" s="418">
        <f>'[1]Data CPIS-Securities'!$B74</f>
        <v>0.14513400000000001</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IF('Table 1'!I94="","",'Table 1'!I94)</f>
        <v>0</v>
      </c>
      <c r="I94" s="417"/>
      <c r="J94" s="418">
        <f>'[1]Data CPIS- Banking'!$B75</f>
        <v>0</v>
      </c>
      <c r="K94" s="442">
        <f t="shared" si="6"/>
        <v>0</v>
      </c>
      <c r="L94" s="418">
        <f>'[1]Data CPIS- Insurance'!$B75</f>
        <v>0</v>
      </c>
      <c r="M94" s="417"/>
      <c r="N94" s="418">
        <f>'[1]Data CPIS-Securities'!$B75</f>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IF('Table 1'!I95="","",'Table 1'!I95)</f>
        <v>379.65138048</v>
      </c>
      <c r="I95" s="417"/>
      <c r="J95" s="418">
        <f>'[1]Data CPIS- Banking'!$B76</f>
        <v>0</v>
      </c>
      <c r="K95" s="442">
        <f t="shared" si="6"/>
        <v>379.65138048</v>
      </c>
      <c r="L95" s="418">
        <f>'[1]Data CPIS- Insurance'!$B76</f>
        <v>1.68602648</v>
      </c>
      <c r="M95" s="417"/>
      <c r="N95" s="418">
        <f>'[1]Data CPIS-Securities'!$B76</f>
        <v>377.96535399999999</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IF('Table 1'!I96="","",'Table 1'!I96)</f>
        <v>6530.2829368599996</v>
      </c>
      <c r="I96" s="417"/>
      <c r="J96" s="418">
        <f>'[1]Data CPIS- Banking'!$B77</f>
        <v>7</v>
      </c>
      <c r="K96" s="442">
        <f t="shared" si="6"/>
        <v>6523.2829368599996</v>
      </c>
      <c r="L96" s="418">
        <f>'[1]Data CPIS- Insurance'!$B77</f>
        <v>73.210002860000003</v>
      </c>
      <c r="M96" s="417"/>
      <c r="N96" s="418">
        <f>'[1]Data CPIS-Securities'!$B77</f>
        <v>6450.0729339999998</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IF('Table 1'!I97="","",'Table 1'!I97)</f>
        <v>0</v>
      </c>
      <c r="I97" s="417"/>
      <c r="J97" s="418">
        <f>'[1]Data CPIS- Banking'!$B78</f>
        <v>0</v>
      </c>
      <c r="K97" s="442">
        <f t="shared" si="6"/>
        <v>0</v>
      </c>
      <c r="L97" s="418">
        <f>'[1]Data CPIS- Insurance'!$B78</f>
        <v>0</v>
      </c>
      <c r="M97" s="417"/>
      <c r="N97" s="418">
        <f>'[1]Data CPIS-Securities'!$B78</f>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IF('Table 1'!I98="","",'Table 1'!I98)</f>
        <v>0</v>
      </c>
      <c r="I98" s="417"/>
      <c r="J98" s="418">
        <f>'[1]Data CPIS- Banking'!$B79</f>
        <v>0</v>
      </c>
      <c r="K98" s="442">
        <f t="shared" si="6"/>
        <v>0</v>
      </c>
      <c r="L98" s="418">
        <f>'[1]Data CPIS- Insurance'!$B79</f>
        <v>0</v>
      </c>
      <c r="M98" s="417"/>
      <c r="N98" s="418">
        <f>'[1]Data CPIS-Securities'!$B79</f>
        <v>0</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IF('Table 1'!I99="","",'Table 1'!I99)</f>
        <v>0</v>
      </c>
      <c r="I99" s="417"/>
      <c r="J99" s="418">
        <f>'[1]Data CPIS- Banking'!$B80</f>
        <v>0</v>
      </c>
      <c r="K99" s="442">
        <f t="shared" si="6"/>
        <v>0</v>
      </c>
      <c r="L99" s="418">
        <f>'[1]Data CPIS- Insurance'!$B80</f>
        <v>0</v>
      </c>
      <c r="M99" s="417"/>
      <c r="N99" s="418">
        <f>'[1]Data CPIS-Securities'!$B80</f>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IF('Table 1'!I100="","",'Table 1'!I100)</f>
        <v>0</v>
      </c>
      <c r="I100" s="417"/>
      <c r="J100" s="418">
        <f>'[1]Data CPIS- Banking'!$B81</f>
        <v>0</v>
      </c>
      <c r="K100" s="442">
        <f t="shared" si="6"/>
        <v>0</v>
      </c>
      <c r="L100" s="418">
        <f>'[1]Data CPIS- Insurance'!$B81</f>
        <v>0</v>
      </c>
      <c r="M100" s="417"/>
      <c r="N100" s="418">
        <f>'[1]Data CPIS-Securities'!$B81</f>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IF('Table 1'!I101="","",'Table 1'!I101)</f>
        <v>0</v>
      </c>
      <c r="I101" s="417"/>
      <c r="J101" s="418">
        <f>'[1]Data CPIS- Banking'!$B82</f>
        <v>0</v>
      </c>
      <c r="K101" s="442">
        <f t="shared" si="6"/>
        <v>0</v>
      </c>
      <c r="L101" s="418">
        <f>'[1]Data CPIS- Insurance'!$B82</f>
        <v>0</v>
      </c>
      <c r="M101" s="417"/>
      <c r="N101" s="418">
        <f>'[1]Data CPIS-Securities'!$B82</f>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IF('Table 1'!I102="","",'Table 1'!I102)</f>
        <v>12.727539999999999</v>
      </c>
      <c r="I102" s="417"/>
      <c r="J102" s="418">
        <f>'[1]Data CPIS- Banking'!$B83</f>
        <v>0</v>
      </c>
      <c r="K102" s="442">
        <f t="shared" si="6"/>
        <v>12.727539999999999</v>
      </c>
      <c r="L102" s="418">
        <f>'[1]Data CPIS- Insurance'!$B83</f>
        <v>0</v>
      </c>
      <c r="M102" s="417"/>
      <c r="N102" s="418">
        <f>'[1]Data CPIS-Securities'!$B83</f>
        <v>12.727539999999999</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IF('Table 1'!I103="","",'Table 1'!I103)</f>
        <v>6333.7368741700002</v>
      </c>
      <c r="I103" s="417"/>
      <c r="J103" s="418">
        <f>'[1]Data CPIS- Banking'!$B84</f>
        <v>9</v>
      </c>
      <c r="K103" s="442">
        <f t="shared" si="6"/>
        <v>6324.7368741700002</v>
      </c>
      <c r="L103" s="418">
        <f>'[1]Data CPIS- Insurance'!$B84</f>
        <v>11.693390170000001</v>
      </c>
      <c r="M103" s="417"/>
      <c r="N103" s="418">
        <f>'[1]Data CPIS-Securities'!$B84</f>
        <v>6313.0434839999998</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IF('Table 1'!I104="","",'Table 1'!I104)</f>
        <v>68.540042999999997</v>
      </c>
      <c r="I104" s="417"/>
      <c r="J104" s="418">
        <f>'[1]Data CPIS- Banking'!$B85</f>
        <v>0</v>
      </c>
      <c r="K104" s="442">
        <f t="shared" si="6"/>
        <v>68.540042999999997</v>
      </c>
      <c r="L104" s="418">
        <f>'[1]Data CPIS- Insurance'!$B85</f>
        <v>0</v>
      </c>
      <c r="M104" s="417"/>
      <c r="N104" s="418">
        <f>'[1]Data CPIS-Securities'!$B85</f>
        <v>68.540042999999997</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IF('Table 1'!I105="","",'Table 1'!I105)</f>
        <v>23.974087000000001</v>
      </c>
      <c r="I105" s="417"/>
      <c r="J105" s="418">
        <f>'[1]Data CPIS- Banking'!$B86</f>
        <v>0</v>
      </c>
      <c r="K105" s="442">
        <f t="shared" si="6"/>
        <v>23.974087000000001</v>
      </c>
      <c r="L105" s="418">
        <f>'[1]Data CPIS- Insurance'!$B86</f>
        <v>0</v>
      </c>
      <c r="M105" s="417"/>
      <c r="N105" s="418">
        <f>'[1]Data CPIS-Securities'!$B86</f>
        <v>23.974087000000001</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IF('Table 1'!I106="","",'Table 1'!I106)</f>
        <v>978.42529814</v>
      </c>
      <c r="I106" s="417"/>
      <c r="J106" s="418">
        <f>'[1]Data CPIS- Banking'!$B87</f>
        <v>0</v>
      </c>
      <c r="K106" s="442">
        <f t="shared" si="6"/>
        <v>978.42529814</v>
      </c>
      <c r="L106" s="418">
        <f>'[1]Data CPIS- Insurance'!$B87</f>
        <v>8.0756321399999997</v>
      </c>
      <c r="M106" s="417"/>
      <c r="N106" s="418">
        <f>'[1]Data CPIS-Securities'!$B87</f>
        <v>970.34966599999996</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IF('Table 1'!I107="","",'Table 1'!I107)</f>
        <v>0</v>
      </c>
      <c r="I107" s="417"/>
      <c r="J107" s="418">
        <f>'[1]Data CPIS- Banking'!$B88</f>
        <v>0</v>
      </c>
      <c r="K107" s="442">
        <f t="shared" si="6"/>
        <v>0</v>
      </c>
      <c r="L107" s="418">
        <f>'[1]Data CPIS- Insurance'!$B88</f>
        <v>0</v>
      </c>
      <c r="M107" s="417"/>
      <c r="N107" s="418">
        <f>'[1]Data CPIS-Securities'!$B88</f>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IF('Table 1'!I108="","",'Table 1'!I108)</f>
        <v>0</v>
      </c>
      <c r="I108" s="417"/>
      <c r="J108" s="418">
        <f>'[1]Data CPIS- Banking'!$B89</f>
        <v>0</v>
      </c>
      <c r="K108" s="442">
        <f t="shared" si="6"/>
        <v>0</v>
      </c>
      <c r="L108" s="418">
        <f>'[1]Data CPIS- Insurance'!$B89</f>
        <v>0</v>
      </c>
      <c r="M108" s="417"/>
      <c r="N108" s="418">
        <f>'[1]Data CPIS-Securities'!$B89</f>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IF('Table 1'!I109="","",'Table 1'!I109)</f>
        <v>0</v>
      </c>
      <c r="I109" s="417"/>
      <c r="J109" s="418">
        <f>'[1]Data CPIS- Banking'!$B90</f>
        <v>0</v>
      </c>
      <c r="K109" s="442">
        <f t="shared" si="6"/>
        <v>0</v>
      </c>
      <c r="L109" s="418">
        <f>'[1]Data CPIS- Insurance'!$B90</f>
        <v>0</v>
      </c>
      <c r="M109" s="417"/>
      <c r="N109" s="418">
        <f>'[1]Data CPIS-Securities'!$B90</f>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IF('Table 1'!I110="","",'Table 1'!I110)</f>
        <v>0</v>
      </c>
      <c r="I110" s="417"/>
      <c r="J110" s="418">
        <f>'[1]Data CPIS- Banking'!$B91</f>
        <v>0</v>
      </c>
      <c r="K110" s="442">
        <f t="shared" si="6"/>
        <v>0</v>
      </c>
      <c r="L110" s="418">
        <f>'[1]Data CPIS- Insurance'!$B91</f>
        <v>0</v>
      </c>
      <c r="M110" s="417"/>
      <c r="N110" s="418">
        <f>'[1]Data CPIS-Securities'!$B91</f>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IF('Table 1'!I111="","",'Table 1'!I111)</f>
        <v>0</v>
      </c>
      <c r="I111" s="417"/>
      <c r="J111" s="418">
        <f>'[1]Data CPIS- Banking'!$B92</f>
        <v>0</v>
      </c>
      <c r="K111" s="442">
        <f t="shared" si="6"/>
        <v>0</v>
      </c>
      <c r="L111" s="418">
        <f>'[1]Data CPIS- Insurance'!$B92</f>
        <v>0</v>
      </c>
      <c r="M111" s="417"/>
      <c r="N111" s="418">
        <f>'[1]Data CPIS-Securities'!$B92</f>
        <v>0</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IF('Table 1'!I112="","",'Table 1'!I112)</f>
        <v>951.09607699999992</v>
      </c>
      <c r="I112" s="417"/>
      <c r="J112" s="418">
        <f>'[1]Data CPIS- Banking'!$B93</f>
        <v>0</v>
      </c>
      <c r="K112" s="442">
        <f t="shared" si="6"/>
        <v>951.09607699999992</v>
      </c>
      <c r="L112" s="418">
        <f>'[1]Data CPIS- Insurance'!$B93</f>
        <v>27.785810999999999</v>
      </c>
      <c r="M112" s="417"/>
      <c r="N112" s="418">
        <f>'[1]Data CPIS-Securities'!$B93</f>
        <v>923.31026599999996</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IF('Table 1'!I113="","",'Table 1'!I113)</f>
        <v>0</v>
      </c>
      <c r="I113" s="417"/>
      <c r="J113" s="418">
        <f>'[1]Data CPIS- Banking'!$B94</f>
        <v>0</v>
      </c>
      <c r="K113" s="442">
        <f t="shared" si="6"/>
        <v>0</v>
      </c>
      <c r="L113" s="418">
        <f>'[1]Data CPIS- Insurance'!$B94</f>
        <v>0</v>
      </c>
      <c r="M113" s="417"/>
      <c r="N113" s="418">
        <f>'[1]Data CPIS-Securities'!$B94</f>
        <v>0</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IF('Table 1'!I114="","",'Table 1'!I114)</f>
        <v>0</v>
      </c>
      <c r="I114" s="417"/>
      <c r="J114" s="418">
        <f>'[1]Data CPIS- Banking'!$B95</f>
        <v>0</v>
      </c>
      <c r="K114" s="442">
        <f t="shared" si="6"/>
        <v>0</v>
      </c>
      <c r="L114" s="418">
        <f>'[1]Data CPIS- Insurance'!$B95</f>
        <v>0</v>
      </c>
      <c r="M114" s="417"/>
      <c r="N114" s="418">
        <f>'[1]Data CPIS-Securities'!$B95</f>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IF('Table 1'!I115="","",'Table 1'!I115)</f>
        <v>0</v>
      </c>
      <c r="I115" s="417"/>
      <c r="J115" s="418">
        <f>'[1]Data CPIS- Banking'!$B96</f>
        <v>0</v>
      </c>
      <c r="K115" s="442">
        <f t="shared" si="6"/>
        <v>0</v>
      </c>
      <c r="L115" s="418">
        <f>'[1]Data CPIS- Insurance'!$B96</f>
        <v>0</v>
      </c>
      <c r="M115" s="417"/>
      <c r="N115" s="418">
        <f>'[1]Data CPIS-Securities'!$B96</f>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IF('Table 1'!I116="","",'Table 1'!I116)</f>
        <v>0</v>
      </c>
      <c r="I116" s="417"/>
      <c r="J116" s="418">
        <f>'[1]Data CPIS- Banking'!$B97</f>
        <v>0</v>
      </c>
      <c r="K116" s="442">
        <f t="shared" si="6"/>
        <v>0</v>
      </c>
      <c r="L116" s="418">
        <f>'[1]Data CPIS- Insurance'!$B97</f>
        <v>0</v>
      </c>
      <c r="M116" s="417"/>
      <c r="N116" s="418">
        <f>'[1]Data CPIS-Securities'!$B97</f>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IF('Table 1'!I117="","",'Table 1'!I117)</f>
        <v>0</v>
      </c>
      <c r="I117" s="417"/>
      <c r="J117" s="418">
        <f>'[1]Data CPIS- Banking'!$B98</f>
        <v>0</v>
      </c>
      <c r="K117" s="442">
        <f t="shared" si="6"/>
        <v>0</v>
      </c>
      <c r="L117" s="418">
        <f>'[1]Data CPIS- Insurance'!$B98</f>
        <v>0</v>
      </c>
      <c r="M117" s="417"/>
      <c r="N117" s="418">
        <f>'[1]Data CPIS-Securities'!$B98</f>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IF('Table 1'!I118="","",'Table 1'!I118)</f>
        <v>49.399203999999997</v>
      </c>
      <c r="I118" s="417"/>
      <c r="J118" s="418">
        <f>'[1]Data CPIS- Banking'!$B99</f>
        <v>0</v>
      </c>
      <c r="K118" s="442">
        <f t="shared" si="6"/>
        <v>49.399203999999997</v>
      </c>
      <c r="L118" s="418">
        <f>'[1]Data CPIS- Insurance'!$B99</f>
        <v>0</v>
      </c>
      <c r="M118" s="417"/>
      <c r="N118" s="418">
        <f>'[1]Data CPIS-Securities'!$B99</f>
        <v>49.399203999999997</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IF('Table 1'!I119="","",'Table 1'!I119)</f>
        <v>0</v>
      </c>
      <c r="I119" s="417"/>
      <c r="J119" s="418">
        <f>'[1]Data CPIS- Banking'!$B100</f>
        <v>0</v>
      </c>
      <c r="K119" s="442">
        <f t="shared" si="6"/>
        <v>0</v>
      </c>
      <c r="L119" s="418">
        <f>'[1]Data CPIS- Insurance'!$B100</f>
        <v>0</v>
      </c>
      <c r="M119" s="417"/>
      <c r="N119" s="418">
        <f>'[1]Data CPIS-Securities'!$B100</f>
        <v>0</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IF('Table 1'!I120="","",'Table 1'!I120)</f>
        <v>16602.488992589999</v>
      </c>
      <c r="I120" s="417"/>
      <c r="J120" s="418">
        <f>'[1]Data CPIS- Banking'!$B101</f>
        <v>0</v>
      </c>
      <c r="K120" s="442">
        <f t="shared" si="6"/>
        <v>16602.488992589999</v>
      </c>
      <c r="L120" s="418">
        <f>'[1]Data CPIS- Insurance'!$B101</f>
        <v>3.1757525899999997</v>
      </c>
      <c r="M120" s="417"/>
      <c r="N120" s="418">
        <f>'[1]Data CPIS-Securities'!$B101</f>
        <v>16599.313239999999</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IF('Table 1'!I121="","",'Table 1'!I121)</f>
        <v>1560.12273938</v>
      </c>
      <c r="I121" s="417"/>
      <c r="J121" s="418">
        <f>'[1]Data CPIS- Banking'!$B102</f>
        <v>0</v>
      </c>
      <c r="K121" s="442">
        <f t="shared" si="6"/>
        <v>1560.12273938</v>
      </c>
      <c r="L121" s="418">
        <f>'[1]Data CPIS- Insurance'!$B102</f>
        <v>0.82029837999999999</v>
      </c>
      <c r="M121" s="417"/>
      <c r="N121" s="418">
        <f>'[1]Data CPIS-Securities'!$B102</f>
        <v>1559.302441</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IF('Table 1'!I122="","",'Table 1'!I122)</f>
        <v>35.578234999999999</v>
      </c>
      <c r="I122" s="417"/>
      <c r="J122" s="418">
        <f>'[1]Data CPIS- Banking'!$B103</f>
        <v>0</v>
      </c>
      <c r="K122" s="442">
        <f t="shared" si="6"/>
        <v>35.578234999999999</v>
      </c>
      <c r="L122" s="418">
        <f>'[1]Data CPIS- Insurance'!$B103</f>
        <v>0</v>
      </c>
      <c r="M122" s="417"/>
      <c r="N122" s="418">
        <f>'[1]Data CPIS-Securities'!$B103</f>
        <v>35.578234999999999</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IF('Table 1'!I123="","",'Table 1'!I123)</f>
        <v>151.51471599999999</v>
      </c>
      <c r="I123" s="417"/>
      <c r="J123" s="418">
        <f>'[1]Data CPIS- Banking'!$B104</f>
        <v>0</v>
      </c>
      <c r="K123" s="442">
        <f t="shared" si="6"/>
        <v>151.51471599999999</v>
      </c>
      <c r="L123" s="418">
        <f>'[1]Data CPIS- Insurance'!$B104</f>
        <v>0</v>
      </c>
      <c r="M123" s="417"/>
      <c r="N123" s="418">
        <f>'[1]Data CPIS-Securities'!$B104</f>
        <v>151.51471599999999</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IF('Table 1'!I124="","",'Table 1'!I124)</f>
        <v>57657.965494440003</v>
      </c>
      <c r="I124" s="417"/>
      <c r="J124" s="418">
        <f>'[1]Data CPIS- Banking'!$B105</f>
        <v>25</v>
      </c>
      <c r="K124" s="442">
        <f t="shared" si="6"/>
        <v>57632.965494440003</v>
      </c>
      <c r="L124" s="418">
        <f>'[1]Data CPIS- Insurance'!$B105</f>
        <v>747.4909564400001</v>
      </c>
      <c r="M124" s="417"/>
      <c r="N124" s="418">
        <f>'[1]Data CPIS-Securities'!$B105</f>
        <v>56885.474538000002</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IF('Table 1'!I125="","",'Table 1'!I125)</f>
        <v>13.257996</v>
      </c>
      <c r="I125" s="417"/>
      <c r="J125" s="418">
        <f>'[1]Data CPIS- Banking'!$B106</f>
        <v>0</v>
      </c>
      <c r="K125" s="442">
        <f t="shared" si="6"/>
        <v>13.257996</v>
      </c>
      <c r="L125" s="418">
        <f>'[1]Data CPIS- Insurance'!$B106</f>
        <v>5.2389390000000002</v>
      </c>
      <c r="M125" s="417"/>
      <c r="N125" s="418">
        <f>'[1]Data CPIS-Securities'!$B106</f>
        <v>8.0190570000000001</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IF('Table 1'!I126="","",'Table 1'!I126)</f>
        <v>3837.6108754100001</v>
      </c>
      <c r="I126" s="417"/>
      <c r="J126" s="418">
        <f>'[1]Data CPIS- Banking'!$B107</f>
        <v>0</v>
      </c>
      <c r="K126" s="442">
        <f t="shared" si="6"/>
        <v>3837.6108754100001</v>
      </c>
      <c r="L126" s="418">
        <f>'[1]Data CPIS- Insurance'!$B107</f>
        <v>0.88913941000000007</v>
      </c>
      <c r="M126" s="417"/>
      <c r="N126" s="418">
        <f>'[1]Data CPIS-Securities'!$B107</f>
        <v>3836.721736</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IF('Table 1'!I127="","",'Table 1'!I127)</f>
        <v>1779.1280499900001</v>
      </c>
      <c r="I127" s="417"/>
      <c r="J127" s="418">
        <f>'[1]Data CPIS- Banking'!$B108</f>
        <v>18</v>
      </c>
      <c r="K127" s="442">
        <f t="shared" si="6"/>
        <v>1761.1280499900001</v>
      </c>
      <c r="L127" s="418">
        <f>'[1]Data CPIS- Insurance'!$B108</f>
        <v>3.5252319900000004</v>
      </c>
      <c r="M127" s="417"/>
      <c r="N127" s="418">
        <f>'[1]Data CPIS-Securities'!$B108</f>
        <v>1757.6028180000001</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IF('Table 1'!I128="","",'Table 1'!I128)</f>
        <v>0</v>
      </c>
      <c r="I128" s="417"/>
      <c r="J128" s="418">
        <f>'[1]Data CPIS- Banking'!$B109</f>
        <v>0</v>
      </c>
      <c r="K128" s="442">
        <f t="shared" si="6"/>
        <v>0</v>
      </c>
      <c r="L128" s="418">
        <f>'[1]Data CPIS- Insurance'!$B109</f>
        <v>0</v>
      </c>
      <c r="M128" s="417"/>
      <c r="N128" s="418">
        <f>'[1]Data CPIS-Securities'!$B109</f>
        <v>0</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IF('Table 1'!I129="","",'Table 1'!I129)</f>
        <v>58698.196974689999</v>
      </c>
      <c r="I129" s="417"/>
      <c r="J129" s="418">
        <f>'[1]Data CPIS- Banking'!$B110</f>
        <v>0</v>
      </c>
      <c r="K129" s="442">
        <f t="shared" si="6"/>
        <v>58698.196974689999</v>
      </c>
      <c r="L129" s="418">
        <f>'[1]Data CPIS- Insurance'!$B110</f>
        <v>7.4420686900000002</v>
      </c>
      <c r="M129" s="417"/>
      <c r="N129" s="418">
        <f>'[1]Data CPIS-Securities'!$B110</f>
        <v>58690.754906000002</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IF('Table 1'!I130="","",'Table 1'!I130)</f>
        <v>503.51196255999997</v>
      </c>
      <c r="I130" s="417"/>
      <c r="J130" s="418">
        <f>'[1]Data CPIS- Banking'!$B111</f>
        <v>0</v>
      </c>
      <c r="K130" s="442">
        <f t="shared" si="6"/>
        <v>503.51196255999997</v>
      </c>
      <c r="L130" s="418">
        <f>'[1]Data CPIS- Insurance'!$B111</f>
        <v>2.4149415599999999</v>
      </c>
      <c r="M130" s="417"/>
      <c r="N130" s="418">
        <f>'[1]Data CPIS-Securities'!$B111</f>
        <v>501.09702099999998</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IF('Table 1'!I131="","",'Table 1'!I131)</f>
        <v>11.798629</v>
      </c>
      <c r="I131" s="417"/>
      <c r="J131" s="418">
        <f>'[1]Data CPIS- Banking'!$B112</f>
        <v>0</v>
      </c>
      <c r="K131" s="442">
        <f t="shared" si="6"/>
        <v>11.798629</v>
      </c>
      <c r="L131" s="418">
        <f>'[1]Data CPIS- Insurance'!$B112</f>
        <v>0</v>
      </c>
      <c r="M131" s="417"/>
      <c r="N131" s="418">
        <f>'[1]Data CPIS-Securities'!$B112</f>
        <v>11.798629</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IF('Table 1'!I132="","",'Table 1'!I132)</f>
        <v>110.22953600000001</v>
      </c>
      <c r="I132" s="417"/>
      <c r="J132" s="418">
        <f>'[1]Data CPIS- Banking'!$B113</f>
        <v>0</v>
      </c>
      <c r="K132" s="442">
        <f t="shared" si="6"/>
        <v>110.22953600000001</v>
      </c>
      <c r="L132" s="418">
        <f>'[1]Data CPIS- Insurance'!$B113</f>
        <v>2.4365000000000001E-2</v>
      </c>
      <c r="M132" s="417"/>
      <c r="N132" s="418">
        <f>'[1]Data CPIS-Securities'!$B113</f>
        <v>110.20517100000001</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IF('Table 1'!I133="","",'Table 1'!I133)</f>
        <v>119.717405</v>
      </c>
      <c r="I133" s="417"/>
      <c r="J133" s="418">
        <f>'[1]Data CPIS- Banking'!$B114</f>
        <v>0</v>
      </c>
      <c r="K133" s="442">
        <f t="shared" si="6"/>
        <v>119.717405</v>
      </c>
      <c r="L133" s="418">
        <f>'[1]Data CPIS- Insurance'!$B114</f>
        <v>0</v>
      </c>
      <c r="M133" s="417"/>
      <c r="N133" s="418">
        <f>'[1]Data CPIS-Securities'!$B114</f>
        <v>119.717405</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IF('Table 1'!I134="","",'Table 1'!I134)</f>
        <v>0</v>
      </c>
      <c r="I134" s="417"/>
      <c r="J134" s="418">
        <f>'[1]Data CPIS- Banking'!$B115</f>
        <v>0</v>
      </c>
      <c r="K134" s="442">
        <f t="shared" si="6"/>
        <v>0</v>
      </c>
      <c r="L134" s="418">
        <f>'[1]Data CPIS- Insurance'!$B115</f>
        <v>0</v>
      </c>
      <c r="M134" s="417"/>
      <c r="N134" s="418">
        <f>'[1]Data CPIS-Securities'!$B115</f>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IF('Table 1'!I135="","",'Table 1'!I135)</f>
        <v>0</v>
      </c>
      <c r="I135" s="417"/>
      <c r="J135" s="418">
        <f>'[1]Data CPIS- Banking'!$B116</f>
        <v>0</v>
      </c>
      <c r="K135" s="442">
        <f t="shared" si="6"/>
        <v>0</v>
      </c>
      <c r="L135" s="418">
        <f>'[1]Data CPIS- Insurance'!$B116</f>
        <v>0</v>
      </c>
      <c r="M135" s="417"/>
      <c r="N135" s="418">
        <f>'[1]Data CPIS-Securities'!$B116</f>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IF('Table 1'!I136="","",'Table 1'!I136)</f>
        <v>3559.44238163</v>
      </c>
      <c r="I136" s="417"/>
      <c r="J136" s="418">
        <f>'[1]Data CPIS- Banking'!$B117</f>
        <v>0</v>
      </c>
      <c r="K136" s="442">
        <f t="shared" si="6"/>
        <v>3559.44238163</v>
      </c>
      <c r="L136" s="418">
        <f>'[1]Data CPIS- Insurance'!$B117</f>
        <v>9.3554996300000006</v>
      </c>
      <c r="M136" s="417"/>
      <c r="N136" s="418">
        <f>'[1]Data CPIS-Securities'!$B117</f>
        <v>3550.0868820000001</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IF('Table 1'!I137="","",'Table 1'!I137)</f>
        <v>0</v>
      </c>
      <c r="I137" s="417"/>
      <c r="J137" s="418">
        <f>'[1]Data CPIS- Banking'!$B118</f>
        <v>0</v>
      </c>
      <c r="K137" s="442">
        <f t="shared" si="6"/>
        <v>0</v>
      </c>
      <c r="L137" s="418">
        <f>'[1]Data CPIS- Insurance'!$B118</f>
        <v>0</v>
      </c>
      <c r="M137" s="417"/>
      <c r="N137" s="418">
        <f>'[1]Data CPIS-Securities'!$B118</f>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IF('Table 1'!I138="","",'Table 1'!I138)</f>
        <v>23.703683999999999</v>
      </c>
      <c r="I138" s="417"/>
      <c r="J138" s="418">
        <f>'[1]Data CPIS- Banking'!$B119</f>
        <v>0</v>
      </c>
      <c r="K138" s="442">
        <f t="shared" si="6"/>
        <v>23.703683999999999</v>
      </c>
      <c r="L138" s="418">
        <f>'[1]Data CPIS- Insurance'!$B119</f>
        <v>0</v>
      </c>
      <c r="M138" s="417"/>
      <c r="N138" s="418">
        <f>'[1]Data CPIS-Securities'!$B119</f>
        <v>23.703683999999999</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IF('Table 1'!I139="","",'Table 1'!I139)</f>
        <v>0</v>
      </c>
      <c r="I139" s="417"/>
      <c r="J139" s="418">
        <f>'[1]Data CPIS- Banking'!$B120</f>
        <v>0</v>
      </c>
      <c r="K139" s="442">
        <f t="shared" si="6"/>
        <v>0</v>
      </c>
      <c r="L139" s="418">
        <f>'[1]Data CPIS- Insurance'!$B120</f>
        <v>0</v>
      </c>
      <c r="M139" s="417"/>
      <c r="N139" s="418">
        <f>'[1]Data CPIS-Securities'!$B120</f>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IF('Table 1'!I140="","",'Table 1'!I140)</f>
        <v>0</v>
      </c>
      <c r="I140" s="417"/>
      <c r="J140" s="418">
        <f>'[1]Data CPIS- Banking'!$B121</f>
        <v>0</v>
      </c>
      <c r="K140" s="442">
        <f t="shared" si="6"/>
        <v>0</v>
      </c>
      <c r="L140" s="418">
        <f>'[1]Data CPIS- Insurance'!$B121</f>
        <v>0</v>
      </c>
      <c r="M140" s="417"/>
      <c r="N140" s="418">
        <f>'[1]Data CPIS-Securities'!$B121</f>
        <v>0</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IF('Table 1'!I141="","",'Table 1'!I141)</f>
        <v>4.3220000000000001E-2</v>
      </c>
      <c r="I141" s="417"/>
      <c r="J141" s="418">
        <f>'[1]Data CPIS- Banking'!$B122</f>
        <v>0</v>
      </c>
      <c r="K141" s="442">
        <f t="shared" si="6"/>
        <v>4.3220000000000001E-2</v>
      </c>
      <c r="L141" s="418">
        <f>'[1]Data CPIS- Insurance'!$B122</f>
        <v>4.3220000000000001E-2</v>
      </c>
      <c r="M141" s="417"/>
      <c r="N141" s="418">
        <f>'[1]Data CPIS-Securities'!$B122</f>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IF('Table 1'!I142="","",'Table 1'!I142)</f>
        <v>22.203171999999999</v>
      </c>
      <c r="I142" s="417"/>
      <c r="J142" s="418">
        <f>'[1]Data CPIS- Banking'!$B123</f>
        <v>0</v>
      </c>
      <c r="K142" s="442">
        <f t="shared" si="6"/>
        <v>22.203171999999999</v>
      </c>
      <c r="L142" s="418">
        <f>'[1]Data CPIS- Insurance'!$B123</f>
        <v>0</v>
      </c>
      <c r="M142" s="417"/>
      <c r="N142" s="418">
        <f>'[1]Data CPIS-Securities'!$B123</f>
        <v>22.203171999999999</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IF('Table 1'!I143="","",'Table 1'!I143)</f>
        <v>0</v>
      </c>
      <c r="I143" s="417"/>
      <c r="J143" s="418">
        <f>'[1]Data CPIS- Banking'!$B124</f>
        <v>0</v>
      </c>
      <c r="K143" s="442">
        <f t="shared" si="6"/>
        <v>0</v>
      </c>
      <c r="L143" s="418">
        <f>'[1]Data CPIS- Insurance'!$B124</f>
        <v>0</v>
      </c>
      <c r="M143" s="417"/>
      <c r="N143" s="418">
        <f>'[1]Data CPIS-Securities'!$B124</f>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IF('Table 1'!I144="","",'Table 1'!I144)</f>
        <v>0</v>
      </c>
      <c r="I144" s="417"/>
      <c r="J144" s="418">
        <f>'[1]Data CPIS- Banking'!$B125</f>
        <v>0</v>
      </c>
      <c r="K144" s="442">
        <f t="shared" si="6"/>
        <v>0</v>
      </c>
      <c r="L144" s="418">
        <f>'[1]Data CPIS- Insurance'!$B125</f>
        <v>0</v>
      </c>
      <c r="M144" s="417"/>
      <c r="N144" s="418">
        <f>'[1]Data CPIS-Securities'!$B125</f>
        <v>0</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IF('Table 1'!I145="","",'Table 1'!I145)</f>
        <v>0</v>
      </c>
      <c r="I145" s="417"/>
      <c r="J145" s="418">
        <f>'[1]Data CPIS- Banking'!$B126</f>
        <v>0</v>
      </c>
      <c r="K145" s="442">
        <f t="shared" si="6"/>
        <v>0</v>
      </c>
      <c r="L145" s="418">
        <f>'[1]Data CPIS- Insurance'!$B126</f>
        <v>0</v>
      </c>
      <c r="M145" s="417"/>
      <c r="N145" s="418">
        <f>'[1]Data CPIS-Securities'!$B126</f>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IF('Table 1'!I146="","",'Table 1'!I146)</f>
        <v>1701.1911729999999</v>
      </c>
      <c r="I146" s="417"/>
      <c r="J146" s="418">
        <f>'[1]Data CPIS- Banking'!$B127</f>
        <v>0</v>
      </c>
      <c r="K146" s="442">
        <f t="shared" si="6"/>
        <v>1701.1911729999999</v>
      </c>
      <c r="L146" s="418">
        <f>'[1]Data CPIS- Insurance'!$B127</f>
        <v>0.76418399999999997</v>
      </c>
      <c r="M146" s="417"/>
      <c r="N146" s="418">
        <f>'[1]Data CPIS-Securities'!$B127</f>
        <v>1700.426989</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IF('Table 1'!I147="","",'Table 1'!I147)</f>
        <v>0</v>
      </c>
      <c r="I147" s="417"/>
      <c r="J147" s="418">
        <f>'[1]Data CPIS- Banking'!$B128</f>
        <v>0</v>
      </c>
      <c r="K147" s="442">
        <f t="shared" si="6"/>
        <v>0</v>
      </c>
      <c r="L147" s="418">
        <f>'[1]Data CPIS- Insurance'!$B128</f>
        <v>0</v>
      </c>
      <c r="M147" s="417"/>
      <c r="N147" s="418">
        <f>'[1]Data CPIS-Securities'!$B128</f>
        <v>0</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IF('Table 1'!I148="","",'Table 1'!I148)</f>
        <v>24510.273286000003</v>
      </c>
      <c r="I148" s="417"/>
      <c r="J148" s="418">
        <f>'[1]Data CPIS- Banking'!$B129</f>
        <v>248</v>
      </c>
      <c r="K148" s="442">
        <f t="shared" si="6"/>
        <v>24262.273286000003</v>
      </c>
      <c r="L148" s="418">
        <f>'[1]Data CPIS- Insurance'!$B129</f>
        <v>558.456816</v>
      </c>
      <c r="M148" s="417"/>
      <c r="N148" s="418">
        <f>'[1]Data CPIS-Securities'!$B129</f>
        <v>23703.816470000002</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IF('Table 1'!I149="","",'Table 1'!I149)</f>
        <v>0</v>
      </c>
      <c r="I149" s="417"/>
      <c r="J149" s="418">
        <f>'[1]Data CPIS- Banking'!$B130</f>
        <v>0</v>
      </c>
      <c r="K149" s="442">
        <f t="shared" si="6"/>
        <v>0</v>
      </c>
      <c r="L149" s="418">
        <f>'[1]Data CPIS- Insurance'!$B130</f>
        <v>0</v>
      </c>
      <c r="M149" s="417"/>
      <c r="N149" s="418">
        <f>'[1]Data CPIS-Securities'!$B130</f>
        <v>0</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IF('Table 1'!I150="","",'Table 1'!I150)</f>
        <v>0</v>
      </c>
      <c r="I150" s="417"/>
      <c r="J150" s="418">
        <f>'[1]Data CPIS- Banking'!$B131</f>
        <v>0</v>
      </c>
      <c r="K150" s="442">
        <f t="shared" si="6"/>
        <v>0</v>
      </c>
      <c r="L150" s="418">
        <f>'[1]Data CPIS- Insurance'!$B131</f>
        <v>0</v>
      </c>
      <c r="M150" s="417"/>
      <c r="N150" s="418">
        <f>'[1]Data CPIS-Securities'!$B131</f>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IF('Table 1'!I151="","",'Table 1'!I151)</f>
        <v>138.09806899999998</v>
      </c>
      <c r="I151" s="417"/>
      <c r="J151" s="418">
        <f>'[1]Data CPIS- Banking'!$B132</f>
        <v>0</v>
      </c>
      <c r="K151" s="442">
        <f t="shared" ref="K151:K214" si="12">IF(AND(L151="",M151="",N151=""),"",IF(OR(L151="c",M151="c",N151="c"),"c",SUM(L151:N151)))</f>
        <v>138.09806899999998</v>
      </c>
      <c r="L151" s="418">
        <f>'[1]Data CPIS- Insurance'!$B132</f>
        <v>9.6546000000000007E-2</v>
      </c>
      <c r="M151" s="417"/>
      <c r="N151" s="418">
        <f>'[1]Data CPIS-Securities'!$B132</f>
        <v>138.00152299999999</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IF('Table 1'!I152="","",'Table 1'!I152)</f>
        <v>0</v>
      </c>
      <c r="I152" s="417"/>
      <c r="J152" s="418">
        <f>'[1]Data CPIS- Banking'!$B133</f>
        <v>0</v>
      </c>
      <c r="K152" s="442">
        <f t="shared" si="12"/>
        <v>0</v>
      </c>
      <c r="L152" s="418">
        <f>'[1]Data CPIS- Insurance'!$B133</f>
        <v>0</v>
      </c>
      <c r="M152" s="417"/>
      <c r="N152" s="418">
        <f>'[1]Data CPIS-Securities'!$B133</f>
        <v>0</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IF('Table 1'!I153="","",'Table 1'!I153)</f>
        <v>0</v>
      </c>
      <c r="I153" s="417"/>
      <c r="J153" s="418">
        <f>'[1]Data CPIS- Banking'!$B134</f>
        <v>0</v>
      </c>
      <c r="K153" s="442">
        <f t="shared" si="12"/>
        <v>0</v>
      </c>
      <c r="L153" s="418">
        <f>'[1]Data CPIS- Insurance'!$B134</f>
        <v>0</v>
      </c>
      <c r="M153" s="417"/>
      <c r="N153" s="418">
        <f>'[1]Data CPIS-Securities'!$B134</f>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IF('Table 1'!I154="","",'Table 1'!I154)</f>
        <v>184.27754899999999</v>
      </c>
      <c r="I154" s="417"/>
      <c r="J154" s="418">
        <f>'[1]Data CPIS- Banking'!$B135</f>
        <v>0</v>
      </c>
      <c r="K154" s="442">
        <f t="shared" si="12"/>
        <v>184.27754899999999</v>
      </c>
      <c r="L154" s="418">
        <f>'[1]Data CPIS- Insurance'!$B135</f>
        <v>29.581883000000001</v>
      </c>
      <c r="M154" s="417"/>
      <c r="N154" s="418">
        <f>'[1]Data CPIS-Securities'!$B135</f>
        <v>154.69566599999999</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IF('Table 1'!I155="","",'Table 1'!I155)</f>
        <v>24.413457999999999</v>
      </c>
      <c r="I155" s="417"/>
      <c r="J155" s="418">
        <f>'[1]Data CPIS- Banking'!$B136</f>
        <v>0</v>
      </c>
      <c r="K155" s="442">
        <f t="shared" si="12"/>
        <v>24.413457999999999</v>
      </c>
      <c r="L155" s="418">
        <f>'[1]Data CPIS- Insurance'!$B136</f>
        <v>0.115337</v>
      </c>
      <c r="M155" s="417"/>
      <c r="N155" s="418">
        <f>'[1]Data CPIS-Securities'!$B136</f>
        <v>24.298120999999998</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IF('Table 1'!I156="","",'Table 1'!I156)</f>
        <v>0</v>
      </c>
      <c r="I156" s="417"/>
      <c r="J156" s="418">
        <f>'[1]Data CPIS- Banking'!$B137</f>
        <v>0</v>
      </c>
      <c r="K156" s="442">
        <f t="shared" si="12"/>
        <v>0</v>
      </c>
      <c r="L156" s="418">
        <f>'[1]Data CPIS- Insurance'!$B137</f>
        <v>0</v>
      </c>
      <c r="M156" s="417"/>
      <c r="N156" s="418">
        <f>'[1]Data CPIS-Securities'!$B137</f>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IF('Table 1'!I157="","",'Table 1'!I157)</f>
        <v>0</v>
      </c>
      <c r="I157" s="417"/>
      <c r="J157" s="418">
        <f>'[1]Data CPIS- Banking'!$B138</f>
        <v>0</v>
      </c>
      <c r="K157" s="442">
        <f t="shared" si="12"/>
        <v>0</v>
      </c>
      <c r="L157" s="418">
        <f>'[1]Data CPIS- Insurance'!$B138</f>
        <v>0</v>
      </c>
      <c r="M157" s="417"/>
      <c r="N157" s="418">
        <f>'[1]Data CPIS-Securities'!$B138</f>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IF('Table 1'!I158="","",'Table 1'!I158)</f>
        <v>9886.4334959999996</v>
      </c>
      <c r="I158" s="417"/>
      <c r="J158" s="418">
        <f>'[1]Data CPIS- Banking'!$B139</f>
        <v>0</v>
      </c>
      <c r="K158" s="442">
        <f t="shared" si="12"/>
        <v>9886.4334959999996</v>
      </c>
      <c r="L158" s="418">
        <f>'[1]Data CPIS- Insurance'!$B139</f>
        <v>1.0120830000000001</v>
      </c>
      <c r="M158" s="417"/>
      <c r="N158" s="418">
        <f>'[1]Data CPIS-Securities'!$B139</f>
        <v>9885.421413</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IF('Table 1'!I159="","",'Table 1'!I159)</f>
        <v>0</v>
      </c>
      <c r="I159" s="417"/>
      <c r="J159" s="418">
        <f>'[1]Data CPIS- Banking'!$B140</f>
        <v>0</v>
      </c>
      <c r="K159" s="442">
        <f t="shared" si="12"/>
        <v>0</v>
      </c>
      <c r="L159" s="418">
        <f>'[1]Data CPIS- Insurance'!$B140</f>
        <v>0</v>
      </c>
      <c r="M159" s="417"/>
      <c r="N159" s="418">
        <f>'[1]Data CPIS-Securities'!$B140</f>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IF('Table 1'!I160="","",'Table 1'!I160)</f>
        <v>5388.6270386000006</v>
      </c>
      <c r="I160" s="417"/>
      <c r="J160" s="418">
        <f>'[1]Data CPIS- Banking'!$B141</f>
        <v>0</v>
      </c>
      <c r="K160" s="442">
        <f t="shared" si="12"/>
        <v>5388.6270386000006</v>
      </c>
      <c r="L160" s="418">
        <f>'[1]Data CPIS- Insurance'!$B141</f>
        <v>0.5726966</v>
      </c>
      <c r="M160" s="417"/>
      <c r="N160" s="418">
        <f>'[1]Data CPIS-Securities'!$B141</f>
        <v>5388.0543420000004</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IF('Table 1'!I161="","",'Table 1'!I161)</f>
        <v>0</v>
      </c>
      <c r="I161" s="417"/>
      <c r="J161" s="418">
        <f>'[1]Data CPIS- Banking'!$B142</f>
        <v>0</v>
      </c>
      <c r="K161" s="442">
        <f t="shared" si="12"/>
        <v>0</v>
      </c>
      <c r="L161" s="418">
        <f>'[1]Data CPIS- Insurance'!$B142</f>
        <v>0</v>
      </c>
      <c r="M161" s="417"/>
      <c r="N161" s="418">
        <f>'[1]Data CPIS-Securities'!$B142</f>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IF('Table 1'!I162="","",'Table 1'!I162)</f>
        <v>0</v>
      </c>
      <c r="I162" s="417"/>
      <c r="J162" s="418">
        <f>'[1]Data CPIS- Banking'!$B143</f>
        <v>0</v>
      </c>
      <c r="K162" s="442">
        <f t="shared" si="12"/>
        <v>0</v>
      </c>
      <c r="L162" s="418">
        <f>'[1]Data CPIS- Insurance'!$B143</f>
        <v>0</v>
      </c>
      <c r="M162" s="417"/>
      <c r="N162" s="418">
        <f>'[1]Data CPIS-Securities'!$B143</f>
        <v>0</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IF('Table 1'!I163="","",'Table 1'!I163)</f>
        <v>0</v>
      </c>
      <c r="I163" s="417"/>
      <c r="J163" s="418">
        <f>'[1]Data CPIS- Banking'!$B144</f>
        <v>0</v>
      </c>
      <c r="K163" s="442">
        <f t="shared" si="12"/>
        <v>0</v>
      </c>
      <c r="L163" s="418">
        <f>'[1]Data CPIS- Insurance'!$B144</f>
        <v>0</v>
      </c>
      <c r="M163" s="417"/>
      <c r="N163" s="418">
        <f>'[1]Data CPIS-Securities'!$B144</f>
        <v>0</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IF('Table 1'!I164="","",'Table 1'!I164)</f>
        <v>4.5319500000000001</v>
      </c>
      <c r="I164" s="417"/>
      <c r="J164" s="418">
        <f>'[1]Data CPIS- Banking'!$B145</f>
        <v>0</v>
      </c>
      <c r="K164" s="442">
        <f t="shared" si="12"/>
        <v>4.5319500000000001</v>
      </c>
      <c r="L164" s="418">
        <f>'[1]Data CPIS- Insurance'!$B145</f>
        <v>0</v>
      </c>
      <c r="M164" s="417"/>
      <c r="N164" s="418">
        <f>'[1]Data CPIS-Securities'!$B145</f>
        <v>4.5319500000000001</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IF('Table 1'!I165="","",'Table 1'!I165)</f>
        <v>0</v>
      </c>
      <c r="I165" s="417"/>
      <c r="J165" s="418">
        <f>'[1]Data CPIS- Banking'!$B146</f>
        <v>0</v>
      </c>
      <c r="K165" s="442">
        <f t="shared" si="12"/>
        <v>0</v>
      </c>
      <c r="L165" s="418">
        <f>'[1]Data CPIS- Insurance'!$B146</f>
        <v>0</v>
      </c>
      <c r="M165" s="417"/>
      <c r="N165" s="418">
        <f>'[1]Data CPIS-Securities'!$B146</f>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IF('Table 1'!I166="","",'Table 1'!I166)</f>
        <v>0</v>
      </c>
      <c r="I166" s="417"/>
      <c r="J166" s="418">
        <f>'[1]Data CPIS- Banking'!$B147</f>
        <v>0</v>
      </c>
      <c r="K166" s="442">
        <f t="shared" si="12"/>
        <v>0</v>
      </c>
      <c r="L166" s="418">
        <f>'[1]Data CPIS- Insurance'!$B147</f>
        <v>0</v>
      </c>
      <c r="M166" s="417"/>
      <c r="N166" s="418">
        <f>'[1]Data CPIS-Securities'!$B147</f>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IF('Table 1'!I167="","",'Table 1'!I167)</f>
        <v>183.390311</v>
      </c>
      <c r="I167" s="417"/>
      <c r="J167" s="418">
        <f>'[1]Data CPIS- Banking'!$B148</f>
        <v>0</v>
      </c>
      <c r="K167" s="442">
        <f t="shared" si="12"/>
        <v>183.390311</v>
      </c>
      <c r="L167" s="418">
        <f>'[1]Data CPIS- Insurance'!$B148</f>
        <v>0</v>
      </c>
      <c r="M167" s="417"/>
      <c r="N167" s="418">
        <f>'[1]Data CPIS-Securities'!$B148</f>
        <v>183.390311</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IF('Table 1'!I168="","",'Table 1'!I168)</f>
        <v>0</v>
      </c>
      <c r="I168" s="417"/>
      <c r="J168" s="418">
        <f>'[1]Data CPIS- Banking'!$B149</f>
        <v>0</v>
      </c>
      <c r="K168" s="442">
        <f t="shared" si="12"/>
        <v>0</v>
      </c>
      <c r="L168" s="418">
        <f>'[1]Data CPIS- Insurance'!$B149</f>
        <v>0</v>
      </c>
      <c r="M168" s="417"/>
      <c r="N168" s="418">
        <f>'[1]Data CPIS-Securities'!$B149</f>
        <v>0</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IF('Table 1'!I169="","",'Table 1'!I169)</f>
        <v>0</v>
      </c>
      <c r="I169" s="417"/>
      <c r="J169" s="418">
        <f>'[1]Data CPIS- Banking'!$B150</f>
        <v>0</v>
      </c>
      <c r="K169" s="442">
        <f t="shared" si="12"/>
        <v>0</v>
      </c>
      <c r="L169" s="418">
        <f>'[1]Data CPIS- Insurance'!$B150</f>
        <v>0</v>
      </c>
      <c r="M169" s="417"/>
      <c r="N169" s="418">
        <f>'[1]Data CPIS-Securities'!$B150</f>
        <v>0</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IF('Table 1'!I170="","",'Table 1'!I170)</f>
        <v>0.92449899999999996</v>
      </c>
      <c r="I170" s="417"/>
      <c r="J170" s="418">
        <f>'[1]Data CPIS- Banking'!$B151</f>
        <v>0</v>
      </c>
      <c r="K170" s="442">
        <f t="shared" si="12"/>
        <v>0.92449899999999996</v>
      </c>
      <c r="L170" s="418">
        <f>'[1]Data CPIS- Insurance'!$B151</f>
        <v>0</v>
      </c>
      <c r="M170" s="417"/>
      <c r="N170" s="418">
        <f>'[1]Data CPIS-Securities'!$B151</f>
        <v>0.92449899999999996</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IF('Table 1'!I171="","",'Table 1'!I171)</f>
        <v>0</v>
      </c>
      <c r="I171" s="417"/>
      <c r="J171" s="418">
        <f>'[1]Data CPIS- Banking'!$B152</f>
        <v>0</v>
      </c>
      <c r="K171" s="442">
        <f t="shared" si="12"/>
        <v>0</v>
      </c>
      <c r="L171" s="418">
        <f>'[1]Data CPIS- Insurance'!$B152</f>
        <v>0</v>
      </c>
      <c r="M171" s="417"/>
      <c r="N171" s="418">
        <f>'[1]Data CPIS-Securities'!$B152</f>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IF('Table 1'!I172="","",'Table 1'!I172)</f>
        <v>0</v>
      </c>
      <c r="I172" s="417"/>
      <c r="J172" s="418">
        <f>'[1]Data CPIS- Banking'!$B153</f>
        <v>0</v>
      </c>
      <c r="K172" s="442">
        <f t="shared" si="12"/>
        <v>0</v>
      </c>
      <c r="L172" s="418">
        <f>'[1]Data CPIS- Insurance'!$B153</f>
        <v>0</v>
      </c>
      <c r="M172" s="417"/>
      <c r="N172" s="418">
        <f>'[1]Data CPIS-Securities'!$B153</f>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IF('Table 1'!I173="","",'Table 1'!I173)</f>
        <v>6193.0066324900008</v>
      </c>
      <c r="I173" s="417"/>
      <c r="J173" s="418">
        <f>'[1]Data CPIS- Banking'!$B154</f>
        <v>0</v>
      </c>
      <c r="K173" s="442">
        <f t="shared" si="12"/>
        <v>6193.0066324900008</v>
      </c>
      <c r="L173" s="418">
        <f>'[1]Data CPIS- Insurance'!$B154</f>
        <v>7.4593184900000002</v>
      </c>
      <c r="M173" s="417"/>
      <c r="N173" s="418">
        <f>'[1]Data CPIS-Securities'!$B154</f>
        <v>6185.5473140000004</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IF('Table 1'!I174="","",'Table 1'!I174)</f>
        <v>0</v>
      </c>
      <c r="I174" s="417"/>
      <c r="J174" s="418">
        <f>'[1]Data CPIS- Banking'!$B155</f>
        <v>0</v>
      </c>
      <c r="K174" s="442">
        <f t="shared" si="12"/>
        <v>0</v>
      </c>
      <c r="L174" s="418">
        <f>'[1]Data CPIS- Insurance'!$B155</f>
        <v>0</v>
      </c>
      <c r="M174" s="417"/>
      <c r="N174" s="418">
        <f>'[1]Data CPIS-Securities'!$B155</f>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IF('Table 1'!I175="","",'Table 1'!I175)</f>
        <v>17.388856000000001</v>
      </c>
      <c r="I175" s="417"/>
      <c r="J175" s="418">
        <f>'[1]Data CPIS- Banking'!$B156</f>
        <v>0</v>
      </c>
      <c r="K175" s="442">
        <f t="shared" si="12"/>
        <v>17.388856000000001</v>
      </c>
      <c r="L175" s="418">
        <f>'[1]Data CPIS- Insurance'!$B156</f>
        <v>0.58199999999999996</v>
      </c>
      <c r="M175" s="417"/>
      <c r="N175" s="418">
        <f>'[1]Data CPIS-Securities'!$B156</f>
        <v>16.806856</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IF('Table 1'!I176="","",'Table 1'!I176)</f>
        <v>0</v>
      </c>
      <c r="I176" s="417"/>
      <c r="J176" s="418">
        <f>'[1]Data CPIS- Banking'!$B157</f>
        <v>0</v>
      </c>
      <c r="K176" s="442">
        <f t="shared" si="12"/>
        <v>0</v>
      </c>
      <c r="L176" s="418">
        <f>'[1]Data CPIS- Insurance'!$B157</f>
        <v>0</v>
      </c>
      <c r="M176" s="417"/>
      <c r="N176" s="418">
        <f>'[1]Data CPIS-Securities'!$B157</f>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IF('Table 1'!I177="","",'Table 1'!I177)</f>
        <v>0</v>
      </c>
      <c r="I177" s="417"/>
      <c r="J177" s="418">
        <f>'[1]Data CPIS- Banking'!$B158</f>
        <v>0</v>
      </c>
      <c r="K177" s="442">
        <f t="shared" si="12"/>
        <v>0</v>
      </c>
      <c r="L177" s="418">
        <f>'[1]Data CPIS- Insurance'!$B158</f>
        <v>0</v>
      </c>
      <c r="M177" s="417"/>
      <c r="N177" s="418">
        <f>'[1]Data CPIS-Securities'!$B158</f>
        <v>0</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IF('Table 1'!I178="","",'Table 1'!I178)</f>
        <v>228.258791</v>
      </c>
      <c r="I178" s="417"/>
      <c r="J178" s="418">
        <f>'[1]Data CPIS- Banking'!$B159</f>
        <v>0</v>
      </c>
      <c r="K178" s="442">
        <f t="shared" si="12"/>
        <v>228.258791</v>
      </c>
      <c r="L178" s="418">
        <f>'[1]Data CPIS- Insurance'!$B159</f>
        <v>0</v>
      </c>
      <c r="M178" s="417"/>
      <c r="N178" s="418">
        <f>'[1]Data CPIS-Securities'!$B159</f>
        <v>228.258791</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IF('Table 1'!I179="","",'Table 1'!I179)</f>
        <v>0</v>
      </c>
      <c r="I179" s="417"/>
      <c r="J179" s="418">
        <f>'[1]Data CPIS- Banking'!$B160</f>
        <v>0</v>
      </c>
      <c r="K179" s="442">
        <f t="shared" si="12"/>
        <v>0</v>
      </c>
      <c r="L179" s="418">
        <f>'[1]Data CPIS- Insurance'!$B160</f>
        <v>0</v>
      </c>
      <c r="M179" s="417"/>
      <c r="N179" s="418">
        <f>'[1]Data CPIS-Securities'!$B160</f>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IF('Table 1'!I180="","",'Table 1'!I180)</f>
        <v>0</v>
      </c>
      <c r="I180" s="417"/>
      <c r="J180" s="418">
        <f>'[1]Data CPIS- Banking'!$B161</f>
        <v>0</v>
      </c>
      <c r="K180" s="442">
        <f t="shared" si="12"/>
        <v>0</v>
      </c>
      <c r="L180" s="418">
        <f>'[1]Data CPIS- Insurance'!$B161</f>
        <v>0</v>
      </c>
      <c r="M180" s="417"/>
      <c r="N180" s="418">
        <f>'[1]Data CPIS-Securities'!$B161</f>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IF('Table 1'!I181="","",'Table 1'!I181)</f>
        <v>0</v>
      </c>
      <c r="I181" s="417"/>
      <c r="J181" s="418">
        <f>'[1]Data CPIS- Banking'!$B162</f>
        <v>0</v>
      </c>
      <c r="K181" s="442">
        <f t="shared" si="12"/>
        <v>0</v>
      </c>
      <c r="L181" s="418">
        <f>'[1]Data CPIS- Insurance'!$B162</f>
        <v>0</v>
      </c>
      <c r="M181" s="417"/>
      <c r="N181" s="418">
        <f>'[1]Data CPIS-Securities'!$B162</f>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IF('Table 1'!I182="","",'Table 1'!I182)</f>
        <v>376.42638131999996</v>
      </c>
      <c r="I182" s="417"/>
      <c r="J182" s="418">
        <f>'[1]Data CPIS- Banking'!$B163</f>
        <v>0</v>
      </c>
      <c r="K182" s="442">
        <f t="shared" si="12"/>
        <v>376.42638131999996</v>
      </c>
      <c r="L182" s="418">
        <f>'[1]Data CPIS- Insurance'!$B163</f>
        <v>0.68895731999999998</v>
      </c>
      <c r="M182" s="417"/>
      <c r="N182" s="418">
        <f>'[1]Data CPIS-Securities'!$B163</f>
        <v>375.73742399999998</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IF('Table 1'!I183="","",'Table 1'!I183)</f>
        <v>30.003205000000001</v>
      </c>
      <c r="I183" s="417"/>
      <c r="J183" s="418">
        <f>'[1]Data CPIS- Banking'!$B164</f>
        <v>0</v>
      </c>
      <c r="K183" s="442">
        <f t="shared" si="12"/>
        <v>30.003205000000001</v>
      </c>
      <c r="L183" s="418">
        <f>'[1]Data CPIS- Insurance'!$B164</f>
        <v>0</v>
      </c>
      <c r="M183" s="417"/>
      <c r="N183" s="418">
        <f>'[1]Data CPIS-Securities'!$B164</f>
        <v>30.003205000000001</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IF('Table 1'!I184="","",'Table 1'!I184)</f>
        <v>22.632957999999999</v>
      </c>
      <c r="I184" s="417"/>
      <c r="J184" s="418">
        <f>'[1]Data CPIS- Banking'!$B165</f>
        <v>0</v>
      </c>
      <c r="K184" s="442">
        <f t="shared" si="12"/>
        <v>22.632957999999999</v>
      </c>
      <c r="L184" s="418">
        <f>'[1]Data CPIS- Insurance'!$B165</f>
        <v>0</v>
      </c>
      <c r="M184" s="417"/>
      <c r="N184" s="418">
        <f>'[1]Data CPIS-Securities'!$B165</f>
        <v>22.632957999999999</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IF('Table 1'!I185="","",'Table 1'!I185)</f>
        <v>0</v>
      </c>
      <c r="I185" s="417"/>
      <c r="J185" s="418">
        <f>'[1]Data CPIS- Banking'!$B166</f>
        <v>0</v>
      </c>
      <c r="K185" s="442">
        <f t="shared" si="12"/>
        <v>0</v>
      </c>
      <c r="L185" s="418">
        <f>'[1]Data CPIS- Insurance'!$B166</f>
        <v>0</v>
      </c>
      <c r="M185" s="417"/>
      <c r="N185" s="418">
        <f>'[1]Data CPIS-Securities'!$B166</f>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IF('Table 1'!I186="","",'Table 1'!I186)</f>
        <v>41.35</v>
      </c>
      <c r="I186" s="417"/>
      <c r="J186" s="418">
        <f>'[1]Data CPIS- Banking'!$B167</f>
        <v>0</v>
      </c>
      <c r="K186" s="442">
        <f t="shared" si="12"/>
        <v>41.35</v>
      </c>
      <c r="L186" s="418">
        <f>'[1]Data CPIS- Insurance'!$B167</f>
        <v>7.522E-3</v>
      </c>
      <c r="M186" s="417"/>
      <c r="N186" s="418">
        <f>'[1]Data CPIS-Securities'!$B167</f>
        <v>41.342478</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IF('Table 1'!I187="","",'Table 1'!I187)</f>
        <v>0</v>
      </c>
      <c r="I187" s="417"/>
      <c r="J187" s="418">
        <f>'[1]Data CPIS- Banking'!$B168</f>
        <v>0</v>
      </c>
      <c r="K187" s="442">
        <f t="shared" si="12"/>
        <v>0</v>
      </c>
      <c r="L187" s="418">
        <f>'[1]Data CPIS- Insurance'!$B168</f>
        <v>0</v>
      </c>
      <c r="M187" s="417"/>
      <c r="N187" s="418">
        <f>'[1]Data CPIS-Securities'!$B168</f>
        <v>0</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IF('Table 1'!I188="","",'Table 1'!I188)</f>
        <v>6.880617</v>
      </c>
      <c r="I188" s="417"/>
      <c r="J188" s="418">
        <f>'[1]Data CPIS- Banking'!$B169</f>
        <v>0</v>
      </c>
      <c r="K188" s="442">
        <f t="shared" si="12"/>
        <v>6.880617</v>
      </c>
      <c r="L188" s="418">
        <f>'[1]Data CPIS- Insurance'!$B169</f>
        <v>0</v>
      </c>
      <c r="M188" s="417"/>
      <c r="N188" s="418">
        <f>'[1]Data CPIS-Securities'!$B169</f>
        <v>6.880617</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IF('Table 1'!I189="","",'Table 1'!I189)</f>
        <v>4.3866960000000006</v>
      </c>
      <c r="I189" s="417"/>
      <c r="J189" s="418">
        <f>'[1]Data CPIS- Banking'!$B170</f>
        <v>0</v>
      </c>
      <c r="K189" s="442">
        <f t="shared" si="12"/>
        <v>4.3866960000000006</v>
      </c>
      <c r="L189" s="418">
        <f>'[1]Data CPIS- Insurance'!$B170</f>
        <v>8.6393999999999999E-2</v>
      </c>
      <c r="M189" s="417"/>
      <c r="N189" s="418">
        <f>'[1]Data CPIS-Securities'!$B170</f>
        <v>4.3003020000000003</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IF('Table 1'!I190="","",'Table 1'!I190)</f>
        <v>305.132363</v>
      </c>
      <c r="I190" s="417"/>
      <c r="J190" s="418">
        <f>'[1]Data CPIS- Banking'!$B171</f>
        <v>0</v>
      </c>
      <c r="K190" s="442">
        <f t="shared" si="12"/>
        <v>305.132363</v>
      </c>
      <c r="L190" s="418">
        <f>'[1]Data CPIS- Insurance'!$B171</f>
        <v>0</v>
      </c>
      <c r="M190" s="417"/>
      <c r="N190" s="418">
        <f>'[1]Data CPIS-Securities'!$B171</f>
        <v>305.132363</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IF('Table 1'!I191="","",'Table 1'!I191)</f>
        <v>0</v>
      </c>
      <c r="I191" s="417"/>
      <c r="J191" s="418">
        <f>'[1]Data CPIS- Banking'!$B172</f>
        <v>0</v>
      </c>
      <c r="K191" s="442">
        <f t="shared" si="12"/>
        <v>0</v>
      </c>
      <c r="L191" s="418">
        <f>'[1]Data CPIS- Insurance'!$B172</f>
        <v>0</v>
      </c>
      <c r="M191" s="417"/>
      <c r="N191" s="418">
        <f>'[1]Data CPIS-Securities'!$B172</f>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IF('Table 1'!I192="","",'Table 1'!I192)</f>
        <v>202.8816075</v>
      </c>
      <c r="I192" s="417"/>
      <c r="J192" s="418">
        <f>'[1]Data CPIS- Banking'!$B173</f>
        <v>0</v>
      </c>
      <c r="K192" s="442">
        <f t="shared" si="12"/>
        <v>202.8816075</v>
      </c>
      <c r="L192" s="418">
        <f>'[1]Data CPIS- Insurance'!$B173</f>
        <v>0.1868455</v>
      </c>
      <c r="M192" s="417"/>
      <c r="N192" s="418">
        <f>'[1]Data CPIS-Securities'!$B173</f>
        <v>202.694762</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IF('Table 1'!I193="","",'Table 1'!I193)</f>
        <v>83.95959083000001</v>
      </c>
      <c r="I193" s="417"/>
      <c r="J193" s="418">
        <f>'[1]Data CPIS- Banking'!$B174</f>
        <v>0</v>
      </c>
      <c r="K193" s="442">
        <f t="shared" si="12"/>
        <v>83.95959083000001</v>
      </c>
      <c r="L193" s="418">
        <f>'[1]Data CPIS- Insurance'!$B174</f>
        <v>0.21962883</v>
      </c>
      <c r="M193" s="417"/>
      <c r="N193" s="418">
        <f>'[1]Data CPIS-Securities'!$B174</f>
        <v>83.739962000000006</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IF('Table 1'!I194="","",'Table 1'!I194)</f>
        <v>65.041184000000001</v>
      </c>
      <c r="I194" s="417"/>
      <c r="J194" s="418">
        <f>'[1]Data CPIS- Banking'!$B175</f>
        <v>0</v>
      </c>
      <c r="K194" s="442">
        <f t="shared" si="12"/>
        <v>65.041184000000001</v>
      </c>
      <c r="L194" s="418">
        <f>'[1]Data CPIS- Insurance'!$B175</f>
        <v>0.515127</v>
      </c>
      <c r="M194" s="417"/>
      <c r="N194" s="418">
        <f>'[1]Data CPIS-Securities'!$B175</f>
        <v>64.526056999999994</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IF('Table 1'!I195="","",'Table 1'!I195)</f>
        <v>102.099023</v>
      </c>
      <c r="I195" s="417"/>
      <c r="J195" s="418">
        <f>'[1]Data CPIS- Banking'!$B176</f>
        <v>0</v>
      </c>
      <c r="K195" s="442">
        <f t="shared" si="12"/>
        <v>102.099023</v>
      </c>
      <c r="L195" s="418">
        <f>'[1]Data CPIS- Insurance'!$B176</f>
        <v>0</v>
      </c>
      <c r="M195" s="417"/>
      <c r="N195" s="418">
        <f>'[1]Data CPIS-Securities'!$B176</f>
        <v>102.099023</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IF('Table 1'!I196="","",'Table 1'!I196)</f>
        <v>0</v>
      </c>
      <c r="I196" s="417"/>
      <c r="J196" s="418">
        <f>'[1]Data CPIS- Banking'!$B177</f>
        <v>0</v>
      </c>
      <c r="K196" s="442">
        <f t="shared" si="12"/>
        <v>0</v>
      </c>
      <c r="L196" s="418">
        <f>'[1]Data CPIS- Insurance'!$B177</f>
        <v>0</v>
      </c>
      <c r="M196" s="417"/>
      <c r="N196" s="418">
        <f>'[1]Data CPIS-Securities'!$B177</f>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IF('Table 1'!I197="","",'Table 1'!I197)</f>
        <v>56.327573999999998</v>
      </c>
      <c r="I197" s="417"/>
      <c r="J197" s="418">
        <f>'[1]Data CPIS- Banking'!$B178</f>
        <v>0</v>
      </c>
      <c r="K197" s="442">
        <f t="shared" si="12"/>
        <v>56.327573999999998</v>
      </c>
      <c r="L197" s="418">
        <f>'[1]Data CPIS- Insurance'!$B178</f>
        <v>0</v>
      </c>
      <c r="M197" s="417"/>
      <c r="N197" s="418">
        <f>'[1]Data CPIS-Securities'!$B178</f>
        <v>56.327573999999998</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IF('Table 1'!I198="","",'Table 1'!I198)</f>
        <v>2836.6204954999998</v>
      </c>
      <c r="I198" s="417"/>
      <c r="J198" s="418">
        <f>'[1]Data CPIS- Banking'!$B179</f>
        <v>0</v>
      </c>
      <c r="K198" s="442">
        <f t="shared" si="12"/>
        <v>2836.6204954999998</v>
      </c>
      <c r="L198" s="418">
        <f>'[1]Data CPIS- Insurance'!$B179</f>
        <v>0.37356149999999999</v>
      </c>
      <c r="M198" s="417"/>
      <c r="N198" s="418">
        <f>'[1]Data CPIS-Securities'!$B179</f>
        <v>2836.2469339999998</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IF('Table 1'!I199="","",'Table 1'!I199)</f>
        <v>25.399967</v>
      </c>
      <c r="I199" s="417"/>
      <c r="J199" s="418">
        <f>'[1]Data CPIS- Banking'!$B180</f>
        <v>0</v>
      </c>
      <c r="K199" s="442">
        <f t="shared" si="12"/>
        <v>25.399967</v>
      </c>
      <c r="L199" s="418">
        <f>'[1]Data CPIS- Insurance'!$B180</f>
        <v>0</v>
      </c>
      <c r="M199" s="417"/>
      <c r="N199" s="418">
        <f>'[1]Data CPIS-Securities'!$B180</f>
        <v>25.399967</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IF('Table 1'!I200="","",'Table 1'!I200)</f>
        <v>0.62790000000000001</v>
      </c>
      <c r="I200" s="417"/>
      <c r="J200" s="418">
        <f>'[1]Data CPIS- Banking'!$B181</f>
        <v>0</v>
      </c>
      <c r="K200" s="442">
        <f t="shared" si="12"/>
        <v>0.62790000000000001</v>
      </c>
      <c r="L200" s="418">
        <f>'[1]Data CPIS- Insurance'!$B181</f>
        <v>0</v>
      </c>
      <c r="M200" s="417"/>
      <c r="N200" s="418">
        <f>'[1]Data CPIS-Securities'!$B181</f>
        <v>0.62790000000000001</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IF('Table 1'!I201="","",'Table 1'!I201)</f>
        <v>0</v>
      </c>
      <c r="I201" s="417"/>
      <c r="J201" s="418">
        <f>'[1]Data CPIS- Banking'!$B182</f>
        <v>0</v>
      </c>
      <c r="K201" s="442">
        <f t="shared" si="12"/>
        <v>0</v>
      </c>
      <c r="L201" s="418">
        <f>'[1]Data CPIS- Insurance'!$B182</f>
        <v>0</v>
      </c>
      <c r="M201" s="417"/>
      <c r="N201" s="418">
        <f>'[1]Data CPIS-Securities'!$B182</f>
        <v>0</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IF('Table 1'!I202="","",'Table 1'!I202)</f>
        <v>0</v>
      </c>
      <c r="I202" s="417"/>
      <c r="J202" s="418">
        <f>'[1]Data CPIS- Banking'!$B183</f>
        <v>0</v>
      </c>
      <c r="K202" s="442">
        <f t="shared" si="12"/>
        <v>0</v>
      </c>
      <c r="L202" s="418">
        <f>'[1]Data CPIS- Insurance'!$B183</f>
        <v>0</v>
      </c>
      <c r="M202" s="417"/>
      <c r="N202" s="418">
        <f>'[1]Data CPIS-Securities'!$B183</f>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IF('Table 1'!I203="","",'Table 1'!I203)</f>
        <v>434.51043599999997</v>
      </c>
      <c r="I203" s="417"/>
      <c r="J203" s="418">
        <f>'[1]Data CPIS- Banking'!$B184</f>
        <v>0</v>
      </c>
      <c r="K203" s="442">
        <f t="shared" si="12"/>
        <v>434.51043599999997</v>
      </c>
      <c r="L203" s="418">
        <f>'[1]Data CPIS- Insurance'!$B184</f>
        <v>3.0730000000000002E-3</v>
      </c>
      <c r="M203" s="417"/>
      <c r="N203" s="418">
        <f>'[1]Data CPIS-Securities'!$B184</f>
        <v>434.507363</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IF('Table 1'!I204="","",'Table 1'!I204)</f>
        <v>5.9305979999999998</v>
      </c>
      <c r="I204" s="417"/>
      <c r="J204" s="418">
        <f>'[1]Data CPIS- Banking'!$B185</f>
        <v>0</v>
      </c>
      <c r="K204" s="442">
        <f t="shared" si="12"/>
        <v>5.9305979999999998</v>
      </c>
      <c r="L204" s="418">
        <f>'[1]Data CPIS- Insurance'!$B185</f>
        <v>0</v>
      </c>
      <c r="M204" s="417"/>
      <c r="N204" s="418">
        <f>'[1]Data CPIS-Securities'!$B185</f>
        <v>5.9305979999999998</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IF('Table 1'!I205="","",'Table 1'!I205)</f>
        <v>0</v>
      </c>
      <c r="I205" s="417"/>
      <c r="J205" s="418">
        <f>'[1]Data CPIS- Banking'!$B186</f>
        <v>0</v>
      </c>
      <c r="K205" s="442">
        <f t="shared" si="12"/>
        <v>0</v>
      </c>
      <c r="L205" s="418">
        <f>'[1]Data CPIS- Insurance'!$B186</f>
        <v>0</v>
      </c>
      <c r="M205" s="417"/>
      <c r="N205" s="418">
        <f>'[1]Data CPIS-Securities'!$B186</f>
        <v>0</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IF('Table 1'!I206="","",'Table 1'!I206)</f>
        <v>0</v>
      </c>
      <c r="I206" s="417"/>
      <c r="J206" s="418">
        <f>'[1]Data CPIS- Banking'!$B187</f>
        <v>0</v>
      </c>
      <c r="K206" s="442">
        <f t="shared" si="12"/>
        <v>0</v>
      </c>
      <c r="L206" s="418">
        <f>'[1]Data CPIS- Insurance'!$B187</f>
        <v>0</v>
      </c>
      <c r="M206" s="417"/>
      <c r="N206" s="418">
        <f>'[1]Data CPIS-Securities'!$B187</f>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IF('Table 1'!I207="","",'Table 1'!I207)</f>
        <v>0</v>
      </c>
      <c r="I207" s="417"/>
      <c r="J207" s="418">
        <f>'[1]Data CPIS- Banking'!$B188</f>
        <v>0</v>
      </c>
      <c r="K207" s="442">
        <f t="shared" si="12"/>
        <v>0</v>
      </c>
      <c r="L207" s="418">
        <f>'[1]Data CPIS- Insurance'!$B188</f>
        <v>0</v>
      </c>
      <c r="M207" s="417"/>
      <c r="N207" s="418">
        <f>'[1]Data CPIS-Securities'!$B188</f>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IF('Table 1'!I208="","",'Table 1'!I208)</f>
        <v>6762.2615292</v>
      </c>
      <c r="I208" s="417"/>
      <c r="J208" s="418">
        <f>'[1]Data CPIS- Banking'!$B189</f>
        <v>0</v>
      </c>
      <c r="K208" s="442">
        <f t="shared" si="12"/>
        <v>6762.2615292</v>
      </c>
      <c r="L208" s="418">
        <f>'[1]Data CPIS- Insurance'!$B189</f>
        <v>2.0224962</v>
      </c>
      <c r="M208" s="417"/>
      <c r="N208" s="418">
        <f>'[1]Data CPIS-Securities'!$B189</f>
        <v>6760.2390329999998</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IF('Table 1'!I209="","",'Table 1'!I209)</f>
        <v>0</v>
      </c>
      <c r="I209" s="417"/>
      <c r="J209" s="418">
        <f>'[1]Data CPIS- Banking'!$B190</f>
        <v>0</v>
      </c>
      <c r="K209" s="442">
        <f t="shared" si="12"/>
        <v>0</v>
      </c>
      <c r="L209" s="418">
        <f>'[1]Data CPIS- Insurance'!$B190</f>
        <v>0</v>
      </c>
      <c r="M209" s="417"/>
      <c r="N209" s="418">
        <f>'[1]Data CPIS-Securities'!$B190</f>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IF('Table 1'!I210="","",'Table 1'!I210)</f>
        <v>0</v>
      </c>
      <c r="I210" s="417"/>
      <c r="J210" s="418">
        <f>'[1]Data CPIS- Banking'!$B191</f>
        <v>0</v>
      </c>
      <c r="K210" s="442">
        <f t="shared" si="12"/>
        <v>0</v>
      </c>
      <c r="L210" s="418">
        <f>'[1]Data CPIS- Insurance'!$B191</f>
        <v>0</v>
      </c>
      <c r="M210" s="417"/>
      <c r="N210" s="418">
        <f>'[1]Data CPIS-Securities'!$B191</f>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IF('Table 1'!I211="","",'Table 1'!I211)</f>
        <v>6.167192</v>
      </c>
      <c r="I211" s="417"/>
      <c r="J211" s="418">
        <f>'[1]Data CPIS- Banking'!$B192</f>
        <v>0</v>
      </c>
      <c r="K211" s="442">
        <f t="shared" si="12"/>
        <v>6.167192</v>
      </c>
      <c r="L211" s="418">
        <f>'[1]Data CPIS- Insurance'!$B192</f>
        <v>0</v>
      </c>
      <c r="M211" s="417"/>
      <c r="N211" s="418">
        <f>'[1]Data CPIS-Securities'!$B192</f>
        <v>6.167192</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IF('Table 1'!I212="","",'Table 1'!I212)</f>
        <v>0</v>
      </c>
      <c r="I212" s="417"/>
      <c r="J212" s="418">
        <f>'[1]Data CPIS- Banking'!$B193</f>
        <v>0</v>
      </c>
      <c r="K212" s="442">
        <f t="shared" si="12"/>
        <v>0</v>
      </c>
      <c r="L212" s="418">
        <f>'[1]Data CPIS- Insurance'!$B193</f>
        <v>0</v>
      </c>
      <c r="M212" s="417"/>
      <c r="N212" s="418">
        <f>'[1]Data CPIS-Securities'!$B193</f>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IF('Table 1'!I213="","",'Table 1'!I213)</f>
        <v>0</v>
      </c>
      <c r="I213" s="417"/>
      <c r="J213" s="418">
        <f>'[1]Data CPIS- Banking'!$B194</f>
        <v>0</v>
      </c>
      <c r="K213" s="442">
        <f t="shared" si="12"/>
        <v>0</v>
      </c>
      <c r="L213" s="418">
        <f>'[1]Data CPIS- Insurance'!$B194</f>
        <v>0</v>
      </c>
      <c r="M213" s="417"/>
      <c r="N213" s="418">
        <f>'[1]Data CPIS-Securities'!$B194</f>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IF('Table 1'!I214="","",'Table 1'!I214)</f>
        <v>436.74847499999998</v>
      </c>
      <c r="I214" s="417"/>
      <c r="J214" s="418">
        <f>'[1]Data CPIS- Banking'!$B195</f>
        <v>0</v>
      </c>
      <c r="K214" s="442">
        <f t="shared" si="12"/>
        <v>436.74847499999998</v>
      </c>
      <c r="L214" s="418">
        <f>'[1]Data CPIS- Insurance'!$B195</f>
        <v>0.88621000000000005</v>
      </c>
      <c r="M214" s="417"/>
      <c r="N214" s="418">
        <f>'[1]Data CPIS-Securities'!$B195</f>
        <v>435.86226499999998</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IF('Table 1'!I215="","",'Table 1'!I215)</f>
        <v>0</v>
      </c>
      <c r="I215" s="417"/>
      <c r="J215" s="418">
        <f>'[1]Data CPIS- Banking'!$B196</f>
        <v>0</v>
      </c>
      <c r="K215" s="442">
        <f t="shared" ref="K215:K263" si="18">IF(AND(L215="",M215="",N215=""),"",IF(OR(L215="c",M215="c",N215="c"),"c",SUM(L215:N215)))</f>
        <v>0</v>
      </c>
      <c r="L215" s="418">
        <f>'[1]Data CPIS- Insurance'!$B196</f>
        <v>0</v>
      </c>
      <c r="M215" s="417"/>
      <c r="N215" s="418">
        <f>'[1]Data CPIS-Securities'!$B196</f>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IF('Table 1'!I216="","",'Table 1'!I216)</f>
        <v>553.35004059000005</v>
      </c>
      <c r="I216" s="417"/>
      <c r="J216" s="418">
        <f>'[1]Data CPIS- Banking'!$B197</f>
        <v>0</v>
      </c>
      <c r="K216" s="442">
        <f t="shared" si="18"/>
        <v>553.35004059000005</v>
      </c>
      <c r="L216" s="418">
        <f>'[1]Data CPIS- Insurance'!$B197</f>
        <v>2.38098359</v>
      </c>
      <c r="M216" s="417"/>
      <c r="N216" s="418">
        <f>'[1]Data CPIS-Securities'!$B197</f>
        <v>550.96905700000002</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IF('Table 1'!I217="","",'Table 1'!I217)</f>
        <v>0</v>
      </c>
      <c r="I217" s="417"/>
      <c r="J217" s="418">
        <f>'[1]Data CPIS- Banking'!$B198</f>
        <v>0</v>
      </c>
      <c r="K217" s="442">
        <f t="shared" si="18"/>
        <v>0</v>
      </c>
      <c r="L217" s="418">
        <f>'[1]Data CPIS- Insurance'!$B198</f>
        <v>0</v>
      </c>
      <c r="M217" s="417"/>
      <c r="N217" s="418">
        <f>'[1]Data CPIS-Securities'!$B198</f>
        <v>0</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IF('Table 1'!I218="","",'Table 1'!I218)</f>
        <v>0</v>
      </c>
      <c r="I218" s="417"/>
      <c r="J218" s="418">
        <f>'[1]Data CPIS- Banking'!$B199</f>
        <v>0</v>
      </c>
      <c r="K218" s="442">
        <f t="shared" si="18"/>
        <v>0</v>
      </c>
      <c r="L218" s="418">
        <f>'[1]Data CPIS- Insurance'!$B199</f>
        <v>0</v>
      </c>
      <c r="M218" s="417"/>
      <c r="N218" s="418">
        <f>'[1]Data CPIS-Securities'!$B199</f>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IF('Table 1'!I219="","",'Table 1'!I219)</f>
        <v>0</v>
      </c>
      <c r="I219" s="421"/>
      <c r="J219" s="418">
        <f>'[1]Data CPIS- Banking'!$B200</f>
        <v>0</v>
      </c>
      <c r="K219" s="442">
        <f t="shared" si="18"/>
        <v>0</v>
      </c>
      <c r="L219" s="418">
        <f>'[1]Data CPIS- Insurance'!$B200</f>
        <v>0</v>
      </c>
      <c r="M219" s="418"/>
      <c r="N219" s="418">
        <f>'[1]Data CPIS-Securities'!$B200</f>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IF('Table 1'!I220="","",'Table 1'!I220)</f>
        <v>9</v>
      </c>
      <c r="I220" s="417"/>
      <c r="J220" s="418">
        <f>'[1]Data CPIS- Banking'!$B201</f>
        <v>9</v>
      </c>
      <c r="K220" s="442">
        <f t="shared" si="18"/>
        <v>0</v>
      </c>
      <c r="L220" s="418">
        <f>'[1]Data CPIS- Insurance'!$B201</f>
        <v>0</v>
      </c>
      <c r="M220" s="417"/>
      <c r="N220" s="418">
        <f>'[1]Data CPIS-Securities'!$B201</f>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IF('Table 1'!I221="","",'Table 1'!I221)</f>
        <v>0</v>
      </c>
      <c r="I221" s="417"/>
      <c r="J221" s="418">
        <f>'[1]Data CPIS- Banking'!$B202</f>
        <v>0</v>
      </c>
      <c r="K221" s="442">
        <f t="shared" si="18"/>
        <v>0</v>
      </c>
      <c r="L221" s="418">
        <f>'[1]Data CPIS- Insurance'!$B202</f>
        <v>0</v>
      </c>
      <c r="M221" s="417"/>
      <c r="N221" s="418">
        <f>'[1]Data CPIS-Securities'!$B202</f>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IF('Table 1'!I222="","",'Table 1'!I222)</f>
        <v>0</v>
      </c>
      <c r="I222" s="417"/>
      <c r="J222" s="418">
        <f>'[1]Data CPIS- Banking'!$B203</f>
        <v>0</v>
      </c>
      <c r="K222" s="442">
        <f t="shared" si="18"/>
        <v>0</v>
      </c>
      <c r="L222" s="418">
        <f>'[1]Data CPIS- Insurance'!$B203</f>
        <v>0</v>
      </c>
      <c r="M222" s="417"/>
      <c r="N222" s="418">
        <f>'[1]Data CPIS-Securities'!$B203</f>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IF('Table 1'!I223="","",'Table 1'!I223)</f>
        <v>0</v>
      </c>
      <c r="I223" s="421"/>
      <c r="J223" s="418">
        <f>'[1]Data CPIS- Banking'!$B204</f>
        <v>0</v>
      </c>
      <c r="K223" s="442">
        <f t="shared" si="18"/>
        <v>0</v>
      </c>
      <c r="L223" s="418">
        <f>'[1]Data CPIS- Insurance'!$B204</f>
        <v>0</v>
      </c>
      <c r="M223" s="418"/>
      <c r="N223" s="418">
        <f>'[1]Data CPIS-Securities'!$B204</f>
        <v>0</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IF('Table 1'!I224="","",'Table 1'!I224)</f>
        <v>0</v>
      </c>
      <c r="I224" s="421"/>
      <c r="J224" s="418">
        <f>'[1]Data CPIS- Banking'!$B205</f>
        <v>0</v>
      </c>
      <c r="K224" s="442">
        <f t="shared" si="18"/>
        <v>0</v>
      </c>
      <c r="L224" s="418">
        <f>'[1]Data CPIS- Insurance'!$B205</f>
        <v>0</v>
      </c>
      <c r="M224" s="418"/>
      <c r="N224" s="418">
        <f>'[1]Data CPIS-Securities'!$B205</f>
        <v>0</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3">
        <v>205</v>
      </c>
      <c r="F225" s="14" t="s">
        <v>404</v>
      </c>
      <c r="G225" s="14" t="s">
        <v>405</v>
      </c>
      <c r="H225" s="419">
        <f>IF('Table 1'!I225="","",'Table 1'!I225)</f>
        <v>1936.3562320600001</v>
      </c>
      <c r="I225" s="421"/>
      <c r="J225" s="418">
        <f>'[1]Data CPIS- Banking'!$B206</f>
        <v>1</v>
      </c>
      <c r="K225" s="442">
        <f t="shared" si="18"/>
        <v>1935.3562320600001</v>
      </c>
      <c r="L225" s="418">
        <f>'[1]Data CPIS- Insurance'!$B206</f>
        <v>25.112102059999998</v>
      </c>
      <c r="M225" s="418"/>
      <c r="N225" s="418">
        <f>'[1]Data CPIS-Securities'!$B206</f>
        <v>1910.24413</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3">
        <v>206</v>
      </c>
      <c r="F226" s="14" t="s">
        <v>406</v>
      </c>
      <c r="G226" s="14" t="s">
        <v>407</v>
      </c>
      <c r="H226" s="419">
        <f>IF('Table 1'!I226="","",'Table 1'!I226)</f>
        <v>8727.02571283</v>
      </c>
      <c r="I226" s="421"/>
      <c r="J226" s="418">
        <f>'[1]Data CPIS- Banking'!$B207</f>
        <v>94</v>
      </c>
      <c r="K226" s="442">
        <f t="shared" si="18"/>
        <v>8633.02571283</v>
      </c>
      <c r="L226" s="418">
        <f>'[1]Data CPIS- Insurance'!$B207</f>
        <v>38.19822783</v>
      </c>
      <c r="M226" s="418"/>
      <c r="N226" s="418">
        <f>'[1]Data CPIS-Securities'!$B207</f>
        <v>8594.8274849999998</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3">
        <v>207</v>
      </c>
      <c r="F227" s="14" t="s">
        <v>408</v>
      </c>
      <c r="G227" s="14" t="s">
        <v>409</v>
      </c>
      <c r="H227" s="419">
        <f>IF('Table 1'!I227="","",'Table 1'!I227)</f>
        <v>0</v>
      </c>
      <c r="I227" s="421"/>
      <c r="J227" s="418">
        <f>'[1]Data CPIS- Banking'!$B208</f>
        <v>0</v>
      </c>
      <c r="K227" s="442">
        <f t="shared" si="18"/>
        <v>0</v>
      </c>
      <c r="L227" s="418">
        <f>'[1]Data CPIS- Insurance'!$B208</f>
        <v>0</v>
      </c>
      <c r="M227" s="418"/>
      <c r="N227" s="418">
        <f>'[1]Data CPIS-Securities'!$B208</f>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3">
        <v>208</v>
      </c>
      <c r="F228" s="14" t="s">
        <v>410</v>
      </c>
      <c r="G228" s="14" t="s">
        <v>411</v>
      </c>
      <c r="H228" s="419">
        <f>IF('Table 1'!I228="","",'Table 1'!I228)</f>
        <v>0</v>
      </c>
      <c r="I228" s="421"/>
      <c r="J228" s="418">
        <f>'[1]Data CPIS- Banking'!$B209</f>
        <v>0</v>
      </c>
      <c r="K228" s="442">
        <f t="shared" si="18"/>
        <v>0</v>
      </c>
      <c r="L228" s="418">
        <f>'[1]Data CPIS- Insurance'!$B209</f>
        <v>0</v>
      </c>
      <c r="M228" s="418"/>
      <c r="N228" s="418">
        <f>'[1]Data CPIS-Securities'!$B209</f>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3">
        <v>209</v>
      </c>
      <c r="F229" s="14" t="s">
        <v>412</v>
      </c>
      <c r="G229" s="14" t="s">
        <v>413</v>
      </c>
      <c r="H229" s="419">
        <f>IF('Table 1'!I229="","",'Table 1'!I229)</f>
        <v>0</v>
      </c>
      <c r="I229" s="421"/>
      <c r="J229" s="417">
        <f>'[1]Data CPIS- Banking'!$B210</f>
        <v>0</v>
      </c>
      <c r="K229" s="442">
        <f t="shared" si="18"/>
        <v>0</v>
      </c>
      <c r="L229" s="418">
        <f>'[1]Data CPIS- Insurance'!$B210</f>
        <v>0</v>
      </c>
      <c r="M229" s="418"/>
      <c r="N229" s="418">
        <f>'[1]Data CPIS-Securities'!$B210</f>
        <v>0</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3">
        <v>210</v>
      </c>
      <c r="F230" s="14" t="s">
        <v>414</v>
      </c>
      <c r="G230" s="14" t="s">
        <v>415</v>
      </c>
      <c r="H230" s="419">
        <f>IF('Table 1'!I230="","",'Table 1'!I230)</f>
        <v>22.380136</v>
      </c>
      <c r="I230" s="421"/>
      <c r="J230" s="417">
        <f>'[1]Data CPIS- Banking'!$B211</f>
        <v>0</v>
      </c>
      <c r="K230" s="442">
        <f t="shared" si="18"/>
        <v>22.380136</v>
      </c>
      <c r="L230" s="418">
        <f>'[1]Data CPIS- Insurance'!$B211</f>
        <v>0</v>
      </c>
      <c r="M230" s="418"/>
      <c r="N230" s="418">
        <f>'[1]Data CPIS-Securities'!$B211</f>
        <v>22.380136</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3">
        <v>211</v>
      </c>
      <c r="F231" s="14" t="s">
        <v>416</v>
      </c>
      <c r="G231" s="14" t="s">
        <v>417</v>
      </c>
      <c r="H231" s="419">
        <f>IF('Table 1'!I231="","",'Table 1'!I231)</f>
        <v>514.29617854999992</v>
      </c>
      <c r="I231" s="421"/>
      <c r="J231" s="417">
        <f>'[1]Data CPIS- Banking'!$B212</f>
        <v>0</v>
      </c>
      <c r="K231" s="442">
        <f t="shared" si="18"/>
        <v>514.29617854999992</v>
      </c>
      <c r="L231" s="418">
        <f>'[1]Data CPIS- Insurance'!$B212</f>
        <v>8.7360550000000009E-2</v>
      </c>
      <c r="M231" s="418"/>
      <c r="N231" s="418">
        <f>'[1]Data CPIS-Securities'!$B212</f>
        <v>514.20881799999995</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3">
        <v>212</v>
      </c>
      <c r="F232" s="14" t="s">
        <v>947</v>
      </c>
      <c r="G232" s="14" t="s">
        <v>418</v>
      </c>
      <c r="H232" s="419">
        <f>IF('Table 1'!I232="","",'Table 1'!I232)</f>
        <v>0</v>
      </c>
      <c r="I232" s="421"/>
      <c r="J232" s="417">
        <f>'[1]Data CPIS- Banking'!$B213</f>
        <v>0</v>
      </c>
      <c r="K232" s="442">
        <f t="shared" si="18"/>
        <v>0</v>
      </c>
      <c r="L232" s="418">
        <f>'[1]Data CPIS- Insurance'!$B213</f>
        <v>0</v>
      </c>
      <c r="M232" s="418"/>
      <c r="N232" s="418">
        <f>'[1]Data CPIS-Securities'!$B213</f>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3">
        <v>213</v>
      </c>
      <c r="F233" s="14" t="s">
        <v>419</v>
      </c>
      <c r="G233" s="14" t="s">
        <v>420</v>
      </c>
      <c r="H233" s="419">
        <f>IF('Table 1'!I233="","",'Table 1'!I233)</f>
        <v>0.115137</v>
      </c>
      <c r="I233" s="421"/>
      <c r="J233" s="417">
        <f>'[1]Data CPIS- Banking'!$B214</f>
        <v>0</v>
      </c>
      <c r="K233" s="442">
        <f t="shared" si="18"/>
        <v>0.115137</v>
      </c>
      <c r="L233" s="418">
        <f>'[1]Data CPIS- Insurance'!$B214</f>
        <v>0</v>
      </c>
      <c r="M233" s="418"/>
      <c r="N233" s="418">
        <f>'[1]Data CPIS-Securities'!$B214</f>
        <v>0.115137</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3">
        <v>214</v>
      </c>
      <c r="F234" s="14" t="s">
        <v>421</v>
      </c>
      <c r="G234" s="14" t="s">
        <v>422</v>
      </c>
      <c r="H234" s="419">
        <f>IF('Table 1'!I234="","",'Table 1'!I234)</f>
        <v>0</v>
      </c>
      <c r="I234" s="421"/>
      <c r="J234" s="417">
        <f>'[1]Data CPIS- Banking'!$B215</f>
        <v>0</v>
      </c>
      <c r="K234" s="442">
        <f t="shared" si="18"/>
        <v>0</v>
      </c>
      <c r="L234" s="418">
        <f>'[1]Data CPIS- Insurance'!$B215</f>
        <v>0</v>
      </c>
      <c r="M234" s="418"/>
      <c r="N234" s="418">
        <f>'[1]Data CPIS-Securities'!$B215</f>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3">
        <v>215</v>
      </c>
      <c r="F235" s="14" t="s">
        <v>423</v>
      </c>
      <c r="G235" s="14" t="s">
        <v>424</v>
      </c>
      <c r="H235" s="419">
        <f>IF('Table 1'!I235="","",'Table 1'!I235)</f>
        <v>0</v>
      </c>
      <c r="I235" s="421"/>
      <c r="J235" s="417">
        <f>'[1]Data CPIS- Banking'!$B216</f>
        <v>0</v>
      </c>
      <c r="K235" s="442">
        <f t="shared" si="18"/>
        <v>0</v>
      </c>
      <c r="L235" s="418">
        <f>'[1]Data CPIS- Insurance'!$B216</f>
        <v>0</v>
      </c>
      <c r="M235" s="418"/>
      <c r="N235" s="418">
        <f>'[1]Data CPIS-Securities'!$B216</f>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3">
        <v>216</v>
      </c>
      <c r="F236" s="14" t="s">
        <v>425</v>
      </c>
      <c r="G236" s="14" t="s">
        <v>426</v>
      </c>
      <c r="H236" s="419">
        <f>IF('Table 1'!I236="","",'Table 1'!I236)</f>
        <v>0</v>
      </c>
      <c r="I236" s="421"/>
      <c r="J236" s="417">
        <f>'[1]Data CPIS- Banking'!$B217</f>
        <v>0</v>
      </c>
      <c r="K236" s="442">
        <f t="shared" si="18"/>
        <v>0</v>
      </c>
      <c r="L236" s="418">
        <f>'[1]Data CPIS- Insurance'!$B217</f>
        <v>0</v>
      </c>
      <c r="M236" s="418"/>
      <c r="N236" s="418">
        <f>'[1]Data CPIS-Securities'!$B217</f>
        <v>0</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3">
        <v>217</v>
      </c>
      <c r="F237" s="14" t="s">
        <v>427</v>
      </c>
      <c r="G237" s="14" t="s">
        <v>428</v>
      </c>
      <c r="H237" s="419">
        <f>IF('Table 1'!I237="","",'Table 1'!I237)</f>
        <v>4.4031289999999998</v>
      </c>
      <c r="I237" s="421"/>
      <c r="J237" s="417">
        <f>'[1]Data CPIS- Banking'!$B218</f>
        <v>0</v>
      </c>
      <c r="K237" s="442">
        <f t="shared" si="18"/>
        <v>4.4031289999999998</v>
      </c>
      <c r="L237" s="418">
        <f>'[1]Data CPIS- Insurance'!$B218</f>
        <v>0</v>
      </c>
      <c r="M237" s="418"/>
      <c r="N237" s="418">
        <f>'[1]Data CPIS-Securities'!$B218</f>
        <v>4.4031289999999998</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3">
        <v>218</v>
      </c>
      <c r="F238" s="14" t="s">
        <v>429</v>
      </c>
      <c r="G238" s="14" t="s">
        <v>430</v>
      </c>
      <c r="H238" s="419">
        <f>IF('Table 1'!I238="","",'Table 1'!I238)</f>
        <v>52.141372999999994</v>
      </c>
      <c r="I238" s="421"/>
      <c r="J238" s="417">
        <f>'[1]Data CPIS- Banking'!$B219</f>
        <v>0</v>
      </c>
      <c r="K238" s="442">
        <f t="shared" si="18"/>
        <v>52.141372999999994</v>
      </c>
      <c r="L238" s="418">
        <f>'[1]Data CPIS- Insurance'!$B219</f>
        <v>1.571372</v>
      </c>
      <c r="M238" s="418"/>
      <c r="N238" s="418">
        <f>'[1]Data CPIS-Securities'!$B219</f>
        <v>50.570000999999998</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3">
        <v>219</v>
      </c>
      <c r="F239" s="14" t="s">
        <v>431</v>
      </c>
      <c r="G239" s="14" t="s">
        <v>432</v>
      </c>
      <c r="H239" s="419">
        <f>IF('Table 1'!I239="","",'Table 1'!I239)</f>
        <v>0</v>
      </c>
      <c r="I239" s="421"/>
      <c r="J239" s="417">
        <f>'[1]Data CPIS- Banking'!$B220</f>
        <v>0</v>
      </c>
      <c r="K239" s="442">
        <f t="shared" si="18"/>
        <v>0</v>
      </c>
      <c r="L239" s="418">
        <f>'[1]Data CPIS- Insurance'!$B220</f>
        <v>0</v>
      </c>
      <c r="M239" s="418"/>
      <c r="N239" s="418">
        <f>'[1]Data CPIS-Securities'!$B220</f>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3">
        <v>220</v>
      </c>
      <c r="F240" s="14" t="s">
        <v>433</v>
      </c>
      <c r="G240" s="14" t="s">
        <v>434</v>
      </c>
      <c r="H240" s="419">
        <f>IF('Table 1'!I240="","",'Table 1'!I240)</f>
        <v>0</v>
      </c>
      <c r="I240" s="421"/>
      <c r="J240" s="417">
        <f>'[1]Data CPIS- Banking'!$B221</f>
        <v>0</v>
      </c>
      <c r="K240" s="442">
        <f t="shared" si="18"/>
        <v>0</v>
      </c>
      <c r="L240" s="418">
        <f>'[1]Data CPIS- Insurance'!$B221</f>
        <v>0</v>
      </c>
      <c r="M240" s="418"/>
      <c r="N240" s="418">
        <f>'[1]Data CPIS-Securities'!$B221</f>
        <v>0</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3">
        <v>221</v>
      </c>
      <c r="F241" s="14" t="s">
        <v>435</v>
      </c>
      <c r="G241" s="14" t="s">
        <v>436</v>
      </c>
      <c r="H241" s="419">
        <f>IF('Table 1'!I241="","",'Table 1'!I241)</f>
        <v>0</v>
      </c>
      <c r="I241" s="421"/>
      <c r="J241" s="417">
        <f>'[1]Data CPIS- Banking'!$B222</f>
        <v>0</v>
      </c>
      <c r="K241" s="442">
        <f t="shared" si="18"/>
        <v>0</v>
      </c>
      <c r="L241" s="418">
        <f>'[1]Data CPIS- Insurance'!$B222</f>
        <v>0</v>
      </c>
      <c r="M241" s="418"/>
      <c r="N241" s="418">
        <f>'[1]Data CPIS-Securities'!$B222</f>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3">
        <v>222</v>
      </c>
      <c r="F242" s="14" t="s">
        <v>437</v>
      </c>
      <c r="G242" s="14" t="s">
        <v>438</v>
      </c>
      <c r="H242" s="419">
        <f>IF('Table 1'!I242="","",'Table 1'!I242)</f>
        <v>7.5395459999999996</v>
      </c>
      <c r="I242" s="421"/>
      <c r="J242" s="417">
        <f>'[1]Data CPIS- Banking'!$B223</f>
        <v>0</v>
      </c>
      <c r="K242" s="442">
        <f t="shared" si="18"/>
        <v>7.5395459999999996</v>
      </c>
      <c r="L242" s="418">
        <f>'[1]Data CPIS- Insurance'!$B223</f>
        <v>0</v>
      </c>
      <c r="M242" s="418"/>
      <c r="N242" s="418">
        <f>'[1]Data CPIS-Securities'!$B223</f>
        <v>7.5395459999999996</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3">
        <v>223</v>
      </c>
      <c r="F243" s="14" t="s">
        <v>439</v>
      </c>
      <c r="G243" s="14" t="s">
        <v>440</v>
      </c>
      <c r="H243" s="419">
        <f>IF('Table 1'!I243="","",'Table 1'!I243)</f>
        <v>45.252986</v>
      </c>
      <c r="I243" s="421"/>
      <c r="J243" s="417">
        <f>'[1]Data CPIS- Banking'!$B224</f>
        <v>0</v>
      </c>
      <c r="K243" s="442">
        <f t="shared" si="18"/>
        <v>45.252986</v>
      </c>
      <c r="L243" s="418">
        <f>'[1]Data CPIS- Insurance'!$B224</f>
        <v>0</v>
      </c>
      <c r="M243" s="418"/>
      <c r="N243" s="418">
        <f>'[1]Data CPIS-Securities'!$B224</f>
        <v>45.252986</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3">
        <v>224</v>
      </c>
      <c r="F244" s="14" t="s">
        <v>441</v>
      </c>
      <c r="G244" s="14" t="s">
        <v>442</v>
      </c>
      <c r="H244" s="419">
        <f>IF('Table 1'!I244="","",'Table 1'!I244)</f>
        <v>504.39596899999998</v>
      </c>
      <c r="I244" s="421"/>
      <c r="J244" s="417">
        <f>'[1]Data CPIS- Banking'!$B225</f>
        <v>0</v>
      </c>
      <c r="K244" s="442">
        <f t="shared" si="18"/>
        <v>504.39596899999998</v>
      </c>
      <c r="L244" s="418">
        <f>'[1]Data CPIS- Insurance'!$B225</f>
        <v>0</v>
      </c>
      <c r="M244" s="418"/>
      <c r="N244" s="418">
        <f>'[1]Data CPIS-Securities'!$B225</f>
        <v>504.39596899999998</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3">
        <v>225</v>
      </c>
      <c r="F245" s="14" t="s">
        <v>443</v>
      </c>
      <c r="G245" s="14" t="s">
        <v>444</v>
      </c>
      <c r="H245" s="419">
        <f>IF('Table 1'!I245="","",'Table 1'!I245)</f>
        <v>26441.558067820002</v>
      </c>
      <c r="I245" s="421"/>
      <c r="J245" s="417">
        <f>'[1]Data CPIS- Banking'!$B226</f>
        <v>637</v>
      </c>
      <c r="K245" s="442">
        <f t="shared" si="18"/>
        <v>25804.558067820002</v>
      </c>
      <c r="L245" s="418">
        <f>'[1]Data CPIS- Insurance'!$B226</f>
        <v>83.79718982</v>
      </c>
      <c r="M245" s="418"/>
      <c r="N245" s="418">
        <f>'[1]Data CPIS-Securities'!$B226</f>
        <v>25720.760878000001</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3">
        <v>226</v>
      </c>
      <c r="F246" s="14" t="s">
        <v>445</v>
      </c>
      <c r="G246" s="14" t="s">
        <v>446</v>
      </c>
      <c r="H246" s="419">
        <f>IF('Table 1'!I246="","",'Table 1'!I246)</f>
        <v>964347.90015037998</v>
      </c>
      <c r="I246" s="421"/>
      <c r="J246" s="417">
        <f>'[1]Data CPIS- Banking'!$B227</f>
        <v>1678</v>
      </c>
      <c r="K246" s="442">
        <f t="shared" si="18"/>
        <v>962669.90015037998</v>
      </c>
      <c r="L246" s="418">
        <f>'[1]Data CPIS- Insurance'!$B227-M246</f>
        <v>4905.2372353800001</v>
      </c>
      <c r="M246" s="418">
        <f>601135805/1000000</f>
        <v>601.135805</v>
      </c>
      <c r="N246" s="418">
        <f>'[1]Data CPIS-Securities'!$B227</f>
        <v>957163.52711000002</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3">
        <v>227</v>
      </c>
      <c r="F247" s="14" t="s">
        <v>447</v>
      </c>
      <c r="G247" s="14" t="s">
        <v>448</v>
      </c>
      <c r="H247" s="419">
        <f>IF('Table 1'!I247="","",'Table 1'!I247)</f>
        <v>0</v>
      </c>
      <c r="I247" s="421"/>
      <c r="J247" s="417">
        <f>'[1]Data CPIS- Banking'!$B228</f>
        <v>0</v>
      </c>
      <c r="K247" s="442">
        <f t="shared" si="18"/>
        <v>0</v>
      </c>
      <c r="L247" s="418">
        <f>'[1]Data CPIS- Insurance'!$B228</f>
        <v>0</v>
      </c>
      <c r="M247" s="418"/>
      <c r="N247" s="418">
        <f>'[1]Data CPIS-Securities'!$B228</f>
        <v>0</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3">
        <v>228</v>
      </c>
      <c r="F248" s="14" t="s">
        <v>449</v>
      </c>
      <c r="G248" s="14" t="s">
        <v>450</v>
      </c>
      <c r="H248" s="419">
        <f>IF('Table 1'!I248="","",'Table 1'!I248)</f>
        <v>39.113562340000001</v>
      </c>
      <c r="I248" s="421"/>
      <c r="J248" s="417">
        <f>'[1]Data CPIS- Banking'!$B229</f>
        <v>0</v>
      </c>
      <c r="K248" s="442">
        <f t="shared" si="18"/>
        <v>39.113562340000001</v>
      </c>
      <c r="L248" s="418">
        <f>'[1]Data CPIS- Insurance'!$B229</f>
        <v>4.6121339999999997E-2</v>
      </c>
      <c r="M248" s="418"/>
      <c r="N248" s="418">
        <f>'[1]Data CPIS-Securities'!$B229</f>
        <v>39.067441000000002</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3">
        <v>229</v>
      </c>
      <c r="F249" s="14" t="s">
        <v>451</v>
      </c>
      <c r="G249" s="14" t="s">
        <v>452</v>
      </c>
      <c r="H249" s="419">
        <f>IF('Table 1'!I249="","",'Table 1'!I249)</f>
        <v>29.922450000000001</v>
      </c>
      <c r="I249" s="421"/>
      <c r="J249" s="417">
        <f>'[1]Data CPIS- Banking'!$B230</f>
        <v>0</v>
      </c>
      <c r="K249" s="442">
        <f t="shared" si="18"/>
        <v>29.922450000000001</v>
      </c>
      <c r="L249" s="418">
        <f>'[1]Data CPIS- Insurance'!$B230</f>
        <v>0</v>
      </c>
      <c r="M249" s="418"/>
      <c r="N249" s="418">
        <f>'[1]Data CPIS-Securities'!$B230</f>
        <v>29.922450000000001</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3">
        <v>230</v>
      </c>
      <c r="F250" s="14" t="s">
        <v>453</v>
      </c>
      <c r="G250" s="14" t="s">
        <v>454</v>
      </c>
      <c r="H250" s="419">
        <f>IF('Table 1'!I250="","",'Table 1'!I250)</f>
        <v>0</v>
      </c>
      <c r="I250" s="421"/>
      <c r="J250" s="417">
        <f>'[1]Data CPIS- Banking'!$B231</f>
        <v>0</v>
      </c>
      <c r="K250" s="442">
        <f t="shared" si="18"/>
        <v>0</v>
      </c>
      <c r="L250" s="418">
        <f>'[1]Data CPIS- Insurance'!$B231</f>
        <v>0</v>
      </c>
      <c r="M250" s="418"/>
      <c r="N250" s="418">
        <f>'[1]Data CPIS-Securities'!$B231</f>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3">
        <v>231</v>
      </c>
      <c r="F251" s="14" t="s">
        <v>455</v>
      </c>
      <c r="G251" s="14" t="s">
        <v>456</v>
      </c>
      <c r="H251" s="419">
        <f>IF('Table 1'!I251="","",'Table 1'!I251)</f>
        <v>0</v>
      </c>
      <c r="I251" s="421"/>
      <c r="J251" s="417">
        <f>'[1]Data CPIS- Banking'!$B232</f>
        <v>0</v>
      </c>
      <c r="K251" s="442">
        <f t="shared" si="18"/>
        <v>0</v>
      </c>
      <c r="L251" s="418">
        <f>'[1]Data CPIS- Insurance'!$B232</f>
        <v>0</v>
      </c>
      <c r="M251" s="418"/>
      <c r="N251" s="418">
        <f>'[1]Data CPIS-Securities'!$B232</f>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3">
        <v>232</v>
      </c>
      <c r="F252" s="14" t="s">
        <v>457</v>
      </c>
      <c r="G252" s="14" t="s">
        <v>458</v>
      </c>
      <c r="H252" s="419">
        <f>IF('Table 1'!I252="","",'Table 1'!I252)</f>
        <v>57.441687000000002</v>
      </c>
      <c r="I252" s="421"/>
      <c r="J252" s="417">
        <f>'[1]Data CPIS- Banking'!$B233</f>
        <v>0</v>
      </c>
      <c r="K252" s="442">
        <f t="shared" si="18"/>
        <v>57.441687000000002</v>
      </c>
      <c r="L252" s="418">
        <f>'[1]Data CPIS- Insurance'!$B233</f>
        <v>0</v>
      </c>
      <c r="M252" s="418"/>
      <c r="N252" s="418">
        <f>'[1]Data CPIS-Securities'!$B233</f>
        <v>57.441687000000002</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3">
        <v>233</v>
      </c>
      <c r="F253" s="14" t="s">
        <v>459</v>
      </c>
      <c r="G253" s="14" t="s">
        <v>460</v>
      </c>
      <c r="H253" s="419">
        <f>IF('Table 1'!I253="","",'Table 1'!I253)</f>
        <v>1840.1341090000001</v>
      </c>
      <c r="I253" s="421"/>
      <c r="J253" s="417">
        <f>'[1]Data CPIS- Banking'!$B234</f>
        <v>0</v>
      </c>
      <c r="K253" s="442">
        <f t="shared" si="18"/>
        <v>1840.1341090000001</v>
      </c>
      <c r="L253" s="418">
        <f>'[1]Data CPIS- Insurance'!$B234</f>
        <v>0.29274600000000001</v>
      </c>
      <c r="M253" s="418"/>
      <c r="N253" s="418">
        <f>'[1]Data CPIS-Securities'!$B234</f>
        <v>1839.841363</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3">
        <v>234</v>
      </c>
      <c r="F254" s="14" t="s">
        <v>461</v>
      </c>
      <c r="G254" s="14" t="s">
        <v>462</v>
      </c>
      <c r="H254" s="419">
        <f>IF('Table 1'!I254="","",'Table 1'!I254)</f>
        <v>2972.4649169999998</v>
      </c>
      <c r="I254" s="421"/>
      <c r="J254" s="417">
        <f>'[1]Data CPIS- Banking'!$B235</f>
        <v>2</v>
      </c>
      <c r="K254" s="442">
        <f t="shared" si="18"/>
        <v>2970.4649169999998</v>
      </c>
      <c r="L254" s="418">
        <f>'[1]Data CPIS- Insurance'!$B235</f>
        <v>6.3816810000000004</v>
      </c>
      <c r="M254" s="418"/>
      <c r="N254" s="418">
        <f>'[1]Data CPIS-Securities'!$B235</f>
        <v>2964.0832359999999</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3">
        <v>235</v>
      </c>
      <c r="F255" s="14" t="s">
        <v>463</v>
      </c>
      <c r="G255" s="14" t="s">
        <v>464</v>
      </c>
      <c r="H255" s="419">
        <f>IF('Table 1'!I255="","",'Table 1'!I255)</f>
        <v>17.164650000000002</v>
      </c>
      <c r="I255" s="421"/>
      <c r="J255" s="417">
        <f>'[1]Data CPIS- Banking'!$B236</f>
        <v>0</v>
      </c>
      <c r="K255" s="442">
        <f t="shared" si="18"/>
        <v>17.164650000000002</v>
      </c>
      <c r="L255" s="418">
        <f>'[1]Data CPIS- Insurance'!$B236</f>
        <v>0</v>
      </c>
      <c r="M255" s="418"/>
      <c r="N255" s="418">
        <f>'[1]Data CPIS-Securities'!$B236</f>
        <v>17.164650000000002</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3">
        <v>236</v>
      </c>
      <c r="F256" s="14" t="s">
        <v>465</v>
      </c>
      <c r="G256" s="14" t="s">
        <v>466</v>
      </c>
      <c r="H256" s="419">
        <f>IF('Table 1'!I256="","",'Table 1'!I256)</f>
        <v>0</v>
      </c>
      <c r="I256" s="421"/>
      <c r="J256" s="417">
        <f>'[1]Data CPIS- Banking'!$B237</f>
        <v>0</v>
      </c>
      <c r="K256" s="442">
        <f t="shared" si="18"/>
        <v>0</v>
      </c>
      <c r="L256" s="418">
        <f>'[1]Data CPIS- Insurance'!$B237</f>
        <v>0</v>
      </c>
      <c r="M256" s="418"/>
      <c r="N256" s="418">
        <f>'[1]Data CPIS-Securities'!$B237</f>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3">
        <v>237</v>
      </c>
      <c r="F257" s="14" t="s">
        <v>467</v>
      </c>
      <c r="G257" s="14" t="s">
        <v>468</v>
      </c>
      <c r="H257" s="419">
        <f>IF('Table 1'!I257="","",'Table 1'!I257)</f>
        <v>0</v>
      </c>
      <c r="I257" s="421"/>
      <c r="J257" s="417">
        <f>'[1]Data CPIS- Banking'!$B238</f>
        <v>0</v>
      </c>
      <c r="K257" s="442">
        <f t="shared" si="18"/>
        <v>0</v>
      </c>
      <c r="L257" s="418">
        <f>'[1]Data CPIS- Insurance'!$B238</f>
        <v>0</v>
      </c>
      <c r="M257" s="418"/>
      <c r="N257" s="418">
        <f>'[1]Data CPIS-Securities'!$B238</f>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3">
        <v>238</v>
      </c>
      <c r="F258" s="14" t="s">
        <v>469</v>
      </c>
      <c r="G258" s="14" t="s">
        <v>470</v>
      </c>
      <c r="H258" s="419">
        <f>IF('Table 1'!I258="","",'Table 1'!I258)</f>
        <v>0</v>
      </c>
      <c r="I258" s="421"/>
      <c r="J258" s="417">
        <f>'[1]Data CPIS- Banking'!$B239</f>
        <v>0</v>
      </c>
      <c r="K258" s="442">
        <f t="shared" si="18"/>
        <v>0</v>
      </c>
      <c r="L258" s="418">
        <f>'[1]Data CPIS- Insurance'!$B239</f>
        <v>0</v>
      </c>
      <c r="M258" s="418"/>
      <c r="N258" s="418">
        <f>'[1]Data CPIS-Securities'!$B239</f>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3">
        <v>239</v>
      </c>
      <c r="F259" s="14" t="s">
        <v>471</v>
      </c>
      <c r="G259" s="14" t="s">
        <v>472</v>
      </c>
      <c r="H259" s="419">
        <f>IF('Table 1'!I259="","",'Table 1'!I259)</f>
        <v>0</v>
      </c>
      <c r="I259" s="421"/>
      <c r="J259" s="417">
        <f>'[1]Data CPIS- Banking'!$B240</f>
        <v>0</v>
      </c>
      <c r="K259" s="442">
        <f t="shared" si="18"/>
        <v>0</v>
      </c>
      <c r="L259" s="418">
        <f>'[1]Data CPIS- Insurance'!$B240</f>
        <v>0</v>
      </c>
      <c r="M259" s="418"/>
      <c r="N259" s="418">
        <f>'[1]Data CPIS-Securities'!$B240</f>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3">
        <v>240</v>
      </c>
      <c r="F260" s="14" t="s">
        <v>473</v>
      </c>
      <c r="G260" s="14" t="s">
        <v>474</v>
      </c>
      <c r="H260" s="419">
        <f>IF('Table 1'!I260="","",'Table 1'!I260)</f>
        <v>27.763418000000001</v>
      </c>
      <c r="I260" s="421"/>
      <c r="J260" s="417">
        <f>'[1]Data CPIS- Banking'!$B241</f>
        <v>0</v>
      </c>
      <c r="K260" s="442">
        <f t="shared" si="18"/>
        <v>27.763418000000001</v>
      </c>
      <c r="L260" s="418">
        <f>'[1]Data CPIS- Insurance'!$B241</f>
        <v>0</v>
      </c>
      <c r="M260" s="418"/>
      <c r="N260" s="418">
        <f>'[1]Data CPIS-Securities'!$B241</f>
        <v>27.763418000000001</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3">
        <v>241</v>
      </c>
      <c r="F261" s="14" t="s">
        <v>475</v>
      </c>
      <c r="G261" s="14" t="s">
        <v>476</v>
      </c>
      <c r="H261" s="419">
        <f>IF('Table 1'!I261="","",'Table 1'!I261)</f>
        <v>47.743550999999997</v>
      </c>
      <c r="I261" s="421"/>
      <c r="J261" s="417">
        <f>'[1]Data CPIS- Banking'!$B242</f>
        <v>0</v>
      </c>
      <c r="K261" s="442">
        <f t="shared" si="18"/>
        <v>47.743550999999997</v>
      </c>
      <c r="L261" s="418">
        <f>'[1]Data CPIS- Insurance'!$B242</f>
        <v>0</v>
      </c>
      <c r="M261" s="418"/>
      <c r="N261" s="418">
        <f>'[1]Data CPIS-Securities'!$B242</f>
        <v>47.743550999999997</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3">
        <v>242</v>
      </c>
      <c r="F262" s="14" t="s">
        <v>912</v>
      </c>
      <c r="G262" s="198" t="s">
        <v>885</v>
      </c>
      <c r="H262" s="419">
        <f>IF('Table 1'!I262="","",'Table 1'!I262)</f>
        <v>0</v>
      </c>
      <c r="I262" s="421"/>
      <c r="J262" s="417">
        <f>'[1]Data CPIS- Banking'!$B243</f>
        <v>0</v>
      </c>
      <c r="K262" s="442">
        <f t="shared" si="18"/>
        <v>0</v>
      </c>
      <c r="L262" s="418">
        <f>'[1]Data CPIS- Insurance'!$B243</f>
        <v>0</v>
      </c>
      <c r="M262" s="418"/>
      <c r="N262" s="418">
        <f>'[1]Data CPIS-Securities'!$B243</f>
        <v>0</v>
      </c>
      <c r="O262" s="422"/>
      <c r="P262" s="419" t="str">
        <f t="shared" si="19"/>
        <v/>
      </c>
      <c r="Q262" s="421"/>
      <c r="R262" s="418"/>
      <c r="S262" s="418"/>
      <c r="T262" s="631"/>
      <c r="U262" s="631"/>
      <c r="V262" s="631"/>
      <c r="W262" s="631"/>
    </row>
    <row r="263" spans="1:23" x14ac:dyDescent="0.2">
      <c r="A263" s="56"/>
      <c r="B263" s="211" t="s">
        <v>861</v>
      </c>
      <c r="C263" s="208"/>
      <c r="D263" s="209" t="s">
        <v>533</v>
      </c>
      <c r="E263" s="13">
        <v>243</v>
      </c>
      <c r="F263" s="123" t="s">
        <v>477</v>
      </c>
      <c r="G263" s="123" t="s">
        <v>921</v>
      </c>
      <c r="H263" s="419">
        <f>IF('Table 1'!I263="","",'Table 1'!I263)</f>
        <v>0.82474999999999998</v>
      </c>
      <c r="I263" s="423"/>
      <c r="J263" s="417">
        <f>'[1]Data CPIS- Banking'!$B244</f>
        <v>0</v>
      </c>
      <c r="K263" s="442">
        <f t="shared" si="18"/>
        <v>0.82474999999999998</v>
      </c>
      <c r="L263" s="418">
        <f>'[1]Data CPIS- Insurance'!$B244</f>
        <v>0</v>
      </c>
      <c r="M263" s="424"/>
      <c r="N263" s="418">
        <f>'[1]Data CPIS-Securities'!$B244</f>
        <v>0.82474999999999998</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3">
        <v>244</v>
      </c>
      <c r="F264" s="72"/>
      <c r="G264" s="176" t="s">
        <v>478</v>
      </c>
      <c r="H264" s="462">
        <f>IF('Table 1'!I264="","",'Table 1'!I264)</f>
        <v>1410686.1</v>
      </c>
      <c r="I264" s="503"/>
      <c r="J264" s="463">
        <f>2817-72-9</f>
        <v>2736</v>
      </c>
      <c r="K264" s="472">
        <f t="shared" ref="K264" si="26">IF(AND(L264="",M264="",N264=""),"",IF(OR(L264="c",M264="c",N264="c"),"c",SUM(L264:N264)))</f>
        <v>1407950.0999999996</v>
      </c>
      <c r="L264" s="463">
        <f>8209.2-1414.9</f>
        <v>6794.3000000000011</v>
      </c>
      <c r="M264" s="463">
        <v>601.1</v>
      </c>
      <c r="N264" s="463">
        <f>2894975.8-1494421.1</f>
        <v>1400554.6999999997</v>
      </c>
      <c r="O264" s="638"/>
      <c r="P264" s="462" t="str">
        <f t="shared" ref="P264" si="27">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8">SUM(H21:H263)</f>
        <v>1410686.1095833294</v>
      </c>
      <c r="I265" s="415">
        <f t="shared" si="28"/>
        <v>0</v>
      </c>
      <c r="J265" s="415">
        <f t="shared" si="28"/>
        <v>2736</v>
      </c>
      <c r="K265" s="415">
        <f t="shared" si="28"/>
        <v>1407950.1095833294</v>
      </c>
      <c r="L265" s="415">
        <f t="shared" si="28"/>
        <v>6794.3078963300004</v>
      </c>
      <c r="M265" s="415">
        <f t="shared" si="28"/>
        <v>601.135805</v>
      </c>
      <c r="N265" s="415">
        <f t="shared" si="28"/>
        <v>1400554.6658819995</v>
      </c>
      <c r="O265" s="415">
        <f t="shared" si="28"/>
        <v>0</v>
      </c>
      <c r="P265" s="415">
        <f t="shared" si="28"/>
        <v>0</v>
      </c>
      <c r="Q265" s="415">
        <f t="shared" si="28"/>
        <v>0</v>
      </c>
      <c r="R265" s="415">
        <f t="shared" si="28"/>
        <v>0</v>
      </c>
      <c r="S265" s="415">
        <f t="shared" si="28"/>
        <v>0</v>
      </c>
      <c r="T265" s="409"/>
      <c r="U265" s="410"/>
      <c r="V265" s="411"/>
      <c r="W265" s="452"/>
    </row>
    <row r="266" spans="1:23" ht="24.95" customHeight="1" x14ac:dyDescent="0.2">
      <c r="A266" s="56"/>
      <c r="B266" s="1"/>
      <c r="C266" s="1"/>
      <c r="D266" s="1"/>
      <c r="E266" s="88"/>
      <c r="F266" s="73"/>
      <c r="G266" s="69" t="s">
        <v>874</v>
      </c>
      <c r="H266" s="415">
        <f t="shared" ref="H266:S266" si="29">IF(COUNTIF(H21:H263,"c")=1,"Res Disc",SUM(H264)-SUM(H265))</f>
        <v>-9.5833293162286282E-3</v>
      </c>
      <c r="I266" s="415">
        <f t="shared" si="29"/>
        <v>0</v>
      </c>
      <c r="J266" s="415">
        <f t="shared" si="29"/>
        <v>0</v>
      </c>
      <c r="K266" s="415">
        <f t="shared" si="29"/>
        <v>-9.5833297818899155E-3</v>
      </c>
      <c r="L266" s="415">
        <f t="shared" si="29"/>
        <v>-7.8963299993120017E-3</v>
      </c>
      <c r="M266" s="415">
        <f t="shared" si="29"/>
        <v>-3.5804999999982101E-2</v>
      </c>
      <c r="N266" s="415">
        <f t="shared" si="29"/>
        <v>3.4118000185117126E-2</v>
      </c>
      <c r="O266" s="415">
        <f t="shared" si="29"/>
        <v>0</v>
      </c>
      <c r="P266" s="415">
        <f t="shared" si="29"/>
        <v>0</v>
      </c>
      <c r="Q266" s="415">
        <f t="shared" si="29"/>
        <v>0</v>
      </c>
      <c r="R266" s="415">
        <f t="shared" si="29"/>
        <v>0</v>
      </c>
      <c r="S266" s="415">
        <f t="shared" si="29"/>
        <v>0</v>
      </c>
      <c r="T266" s="449"/>
      <c r="U266" s="450"/>
      <c r="V266" s="451"/>
      <c r="W266" s="453"/>
    </row>
    <row r="267" spans="1:23" x14ac:dyDescent="0.2">
      <c r="A267" s="56"/>
      <c r="B267" s="56"/>
      <c r="C267" s="56"/>
      <c r="D267" s="56"/>
      <c r="E267" s="286"/>
      <c r="F267" s="287"/>
      <c r="G267" s="432" t="s">
        <v>549</v>
      </c>
      <c r="H267" s="437"/>
      <c r="I267" s="432"/>
      <c r="J267" s="432"/>
      <c r="K267" s="432"/>
      <c r="L267" s="432"/>
      <c r="M267" s="432"/>
      <c r="N267" s="432"/>
      <c r="O267" s="432"/>
      <c r="P267" s="432"/>
      <c r="Q267" s="432"/>
      <c r="R267" s="432"/>
      <c r="S267" s="432"/>
      <c r="T267" s="432"/>
      <c r="U267" s="287"/>
      <c r="V267" s="287"/>
      <c r="W267" s="287"/>
    </row>
    <row r="268" spans="1:23" x14ac:dyDescent="0.2">
      <c r="A268" s="56"/>
      <c r="B268" s="56"/>
      <c r="C268" s="56"/>
      <c r="D268" s="56"/>
      <c r="E268" s="286"/>
      <c r="F268" s="287"/>
      <c r="G268" s="651" t="s">
        <v>582</v>
      </c>
      <c r="H268" s="681"/>
      <c r="I268" s="681"/>
      <c r="J268" s="681"/>
      <c r="K268" s="681"/>
      <c r="L268" s="681"/>
      <c r="M268" s="681"/>
      <c r="N268" s="681"/>
      <c r="O268" s="681"/>
      <c r="P268" s="681"/>
      <c r="Q268" s="681"/>
      <c r="R268" s="681"/>
      <c r="S268" s="681"/>
      <c r="T268" s="681"/>
      <c r="U268" s="287"/>
      <c r="V268" s="287"/>
      <c r="W268" s="287"/>
    </row>
    <row r="269" spans="1:23" x14ac:dyDescent="0.2">
      <c r="A269" s="56"/>
      <c r="B269" s="56"/>
      <c r="C269" s="56"/>
      <c r="D269" s="56"/>
      <c r="E269" s="286"/>
      <c r="F269" s="287"/>
      <c r="G269" s="670" t="s">
        <v>552</v>
      </c>
      <c r="H269" s="671"/>
      <c r="I269" s="671"/>
      <c r="J269" s="671"/>
      <c r="K269" s="671"/>
      <c r="L269" s="671"/>
      <c r="M269" s="671"/>
      <c r="N269" s="671"/>
      <c r="O269" s="671"/>
      <c r="P269" s="671"/>
      <c r="Q269" s="671"/>
      <c r="R269" s="671"/>
      <c r="S269" s="671"/>
      <c r="T269" s="671"/>
      <c r="U269" s="287"/>
      <c r="V269" s="287"/>
      <c r="W269" s="287"/>
    </row>
    <row r="270" spans="1:23" x14ac:dyDescent="0.2">
      <c r="E270" s="289"/>
      <c r="F270" s="289"/>
      <c r="G270" s="670" t="s">
        <v>583</v>
      </c>
      <c r="H270" s="671"/>
      <c r="I270" s="671"/>
      <c r="J270" s="671"/>
      <c r="K270" s="671"/>
      <c r="L270" s="671"/>
      <c r="M270" s="671"/>
      <c r="N270" s="671"/>
      <c r="O270" s="671"/>
      <c r="P270" s="671"/>
      <c r="Q270" s="671"/>
      <c r="R270" s="671"/>
      <c r="S270" s="671"/>
      <c r="T270" s="671"/>
      <c r="U270" s="289"/>
      <c r="V270" s="289"/>
      <c r="W270" s="289"/>
    </row>
    <row r="271" spans="1:23" hidden="1" x14ac:dyDescent="0.2"/>
    <row r="272" spans="1:23" hidden="1" x14ac:dyDescent="0.2"/>
    <row r="273" ht="12.75" customHeight="1" x14ac:dyDescent="0.2"/>
  </sheetData>
  <sheetProtection password="8F7D" sheet="1" objects="1" scenarios="1" formatCells="0" formatColumns="0" formatRows="0"/>
  <mergeCells count="14">
    <mergeCell ref="F14:F16"/>
    <mergeCell ref="G14:G16"/>
    <mergeCell ref="E14:E16"/>
    <mergeCell ref="E4:F4"/>
    <mergeCell ref="E7:F7"/>
    <mergeCell ref="W13:W16"/>
    <mergeCell ref="G268:T268"/>
    <mergeCell ref="G269:T269"/>
    <mergeCell ref="G270:T270"/>
    <mergeCell ref="T13:T16"/>
    <mergeCell ref="U13:U16"/>
    <mergeCell ref="V13:V16"/>
    <mergeCell ref="J15:J16"/>
    <mergeCell ref="I15:I16"/>
  </mergeCells>
  <conditionalFormatting sqref="T21:W264">
    <cfRule type="notContainsBlanks" dxfId="93" priority="7">
      <formula>LEN(TRIM(T21))&gt;0</formula>
    </cfRule>
  </conditionalFormatting>
  <conditionalFormatting sqref="H266:S266">
    <cfRule type="cellIs" dxfId="92" priority="6" operator="notBetween">
      <formula>-1</formula>
      <formula>1</formula>
    </cfRule>
  </conditionalFormatting>
  <conditionalFormatting sqref="H266:S266">
    <cfRule type="cellIs" dxfId="91" priority="2" operator="notBetween">
      <formula>-1</formula>
      <formula>1</formula>
    </cfRule>
  </conditionalFormatting>
  <conditionalFormatting sqref="T262:W262">
    <cfRule type="notContainsBlanks" dxfId="90" priority="1">
      <formula>LEN(TRIM(T262))&gt;0</formula>
    </cfRule>
  </conditionalFormatting>
  <pageMargins left="0.7" right="0.7" top="0.75" bottom="0.75" header="0.3" footer="0.3"/>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2">
    <tabColor rgb="FF92D050"/>
  </sheetPr>
  <dimension ref="A1:X273"/>
  <sheetViews>
    <sheetView zoomScale="90" zoomScaleNormal="90" workbookViewId="0">
      <pane xSplit="7" ySplit="20" topLeftCell="H246" activePane="bottomRight" state="frozen"/>
      <selection activeCell="G136" sqref="G136"/>
      <selection pane="topRight" activeCell="G136" sqref="G136"/>
      <selection pane="bottomLeft" activeCell="G136" sqref="G136"/>
      <selection pane="bottomRight" activeCell="J265" sqref="J265"/>
    </sheetView>
  </sheetViews>
  <sheetFormatPr defaultColWidth="9.33203125" defaultRowHeight="12.75" customHeight="1" zeroHeight="1" x14ac:dyDescent="0.2"/>
  <cols>
    <col min="1" max="1" width="6.6640625" hidden="1" customWidth="1"/>
    <col min="2" max="2" width="11.1640625" hidden="1" customWidth="1"/>
    <col min="3" max="3" width="8.83203125" hidden="1" customWidth="1"/>
    <col min="4" max="4" width="8.33203125"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4" s="364" customFormat="1" ht="24.95" customHeight="1" x14ac:dyDescent="0.2">
      <c r="A1" s="370"/>
      <c r="B1" s="363"/>
      <c r="C1" s="363"/>
      <c r="D1" s="363"/>
      <c r="E1" s="376"/>
      <c r="F1" s="376"/>
      <c r="G1" s="510"/>
      <c r="H1" s="513" t="s">
        <v>878</v>
      </c>
      <c r="I1" s="522"/>
      <c r="J1" s="522"/>
      <c r="K1" s="522"/>
      <c r="L1" s="522"/>
      <c r="M1" s="522"/>
      <c r="N1" s="522"/>
      <c r="O1" s="519"/>
      <c r="P1" s="519"/>
      <c r="Q1" s="519"/>
      <c r="R1" s="519"/>
      <c r="S1" s="519"/>
      <c r="T1" s="511"/>
      <c r="U1" s="523"/>
      <c r="V1" s="523"/>
      <c r="W1" s="524"/>
      <c r="X1" s="367"/>
    </row>
    <row r="2" spans="1:24"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 hidden="1" x14ac:dyDescent="0.2">
      <c r="A3" s="56"/>
      <c r="B3" s="56"/>
      <c r="C3" s="56"/>
      <c r="D3" s="56"/>
      <c r="E3" s="334"/>
      <c r="F3" s="220"/>
      <c r="G3" s="25"/>
      <c r="H3" s="25"/>
      <c r="I3" s="25"/>
      <c r="J3" s="25"/>
      <c r="K3" s="25"/>
      <c r="L3" s="25"/>
      <c r="M3" s="25"/>
      <c r="N3" s="24"/>
      <c r="O3" s="24"/>
      <c r="P3" s="24"/>
      <c r="Q3" s="24"/>
      <c r="R3" s="24"/>
      <c r="S3" s="26"/>
      <c r="T3" s="3"/>
      <c r="U3" s="3"/>
      <c r="V3" s="3"/>
      <c r="W3" s="3"/>
    </row>
    <row r="4" spans="1:24" ht="12" customHeight="1" x14ac:dyDescent="0.2">
      <c r="A4" s="56"/>
      <c r="B4" s="3"/>
      <c r="C4" s="3"/>
      <c r="D4" s="3"/>
      <c r="E4" s="653"/>
      <c r="F4" s="654"/>
      <c r="G4" s="78" t="s">
        <v>524</v>
      </c>
      <c r="H4" s="65" t="str">
        <f>Reporting_Country_Name</f>
        <v>Cayman Islands</v>
      </c>
      <c r="I4" s="79"/>
      <c r="J4" s="80" t="s">
        <v>528</v>
      </c>
      <c r="K4" s="141" t="str">
        <f>Reporting_Country_Code</f>
        <v>377</v>
      </c>
      <c r="L4" s="44" t="s">
        <v>620</v>
      </c>
      <c r="M4" s="170" t="str">
        <f>Reporting_Period_Code</f>
        <v>2021S2</v>
      </c>
      <c r="N4" s="48"/>
      <c r="O4" s="46"/>
      <c r="P4" s="52"/>
      <c r="Q4" s="52"/>
      <c r="R4" s="52"/>
      <c r="S4" s="52"/>
      <c r="T4" s="52"/>
      <c r="U4" s="52"/>
      <c r="V4" s="52"/>
      <c r="W4" s="52"/>
    </row>
    <row r="5" spans="1:24"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 ht="12" customHeight="1" x14ac:dyDescent="0.2">
      <c r="A7" s="56"/>
      <c r="B7" s="3"/>
      <c r="C7" s="3"/>
      <c r="D7" s="3"/>
      <c r="E7" s="680"/>
      <c r="F7" s="680"/>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 ht="12" hidden="1" customHeight="1" x14ac:dyDescent="0.2">
      <c r="A9" s="56"/>
      <c r="B9" s="3"/>
      <c r="C9" s="3"/>
      <c r="D9" s="3"/>
      <c r="E9" s="28"/>
      <c r="F9" s="8"/>
      <c r="G9" s="9"/>
      <c r="H9" s="9"/>
      <c r="I9" s="9"/>
      <c r="J9" s="9"/>
      <c r="K9" s="9"/>
      <c r="L9" s="9"/>
      <c r="M9" s="9"/>
      <c r="N9" s="8"/>
      <c r="O9" s="8"/>
      <c r="P9" s="9"/>
      <c r="Q9" s="8"/>
      <c r="R9" s="8"/>
      <c r="S9" s="8"/>
      <c r="T9" s="3"/>
      <c r="U9" s="3"/>
      <c r="V9" s="3"/>
      <c r="W9" s="3"/>
    </row>
    <row r="10" spans="1:24"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7" t="s">
        <v>887</v>
      </c>
      <c r="U13" s="672" t="s">
        <v>969</v>
      </c>
      <c r="V13" s="672" t="s">
        <v>970</v>
      </c>
      <c r="W13" s="667" t="s">
        <v>981</v>
      </c>
    </row>
    <row r="14" spans="1:24" ht="12" customHeight="1" thickTop="1" thickBot="1" x14ac:dyDescent="0.25">
      <c r="A14" s="56"/>
      <c r="B14" s="74"/>
      <c r="C14" s="74"/>
      <c r="D14" s="74"/>
      <c r="E14" s="665" t="s">
        <v>10</v>
      </c>
      <c r="F14" s="657" t="s">
        <v>9</v>
      </c>
      <c r="G14" s="665" t="s">
        <v>911</v>
      </c>
      <c r="H14" s="149"/>
      <c r="I14" s="60"/>
      <c r="J14" s="61"/>
      <c r="K14" s="61"/>
      <c r="L14" s="61"/>
      <c r="M14" s="61"/>
      <c r="N14" s="60"/>
      <c r="O14" s="61"/>
      <c r="P14" s="61"/>
      <c r="Q14" s="61"/>
      <c r="R14" s="61"/>
      <c r="S14" s="61"/>
      <c r="T14" s="668"/>
      <c r="U14" s="673"/>
      <c r="V14" s="673"/>
      <c r="W14" s="668"/>
    </row>
    <row r="15" spans="1:24" ht="12" customHeight="1" thickTop="1" thickBot="1" x14ac:dyDescent="0.25">
      <c r="A15" s="56"/>
      <c r="B15" s="74"/>
      <c r="C15" s="74"/>
      <c r="D15" s="74"/>
      <c r="E15" s="662"/>
      <c r="F15" s="658"/>
      <c r="G15" s="662"/>
      <c r="H15" s="130"/>
      <c r="I15" s="677" t="s">
        <v>585</v>
      </c>
      <c r="J15" s="675" t="s">
        <v>523</v>
      </c>
      <c r="K15" s="59"/>
      <c r="L15" s="60"/>
      <c r="M15" s="61"/>
      <c r="N15" s="62"/>
      <c r="O15" s="58"/>
      <c r="P15" s="63"/>
      <c r="Q15" s="60"/>
      <c r="R15" s="61"/>
      <c r="S15" s="61"/>
      <c r="T15" s="668"/>
      <c r="U15" s="673"/>
      <c r="V15" s="673"/>
      <c r="W15" s="668"/>
    </row>
    <row r="16" spans="1:24" ht="45.75" customHeight="1" thickTop="1" x14ac:dyDescent="0.2">
      <c r="A16" s="70"/>
      <c r="B16" s="144"/>
      <c r="C16" s="144"/>
      <c r="D16" s="144"/>
      <c r="E16" s="663"/>
      <c r="F16" s="659"/>
      <c r="G16" s="663"/>
      <c r="H16" s="505" t="s">
        <v>888</v>
      </c>
      <c r="I16" s="678"/>
      <c r="J16" s="676"/>
      <c r="K16" s="352" t="s">
        <v>515</v>
      </c>
      <c r="L16" s="353" t="s">
        <v>516</v>
      </c>
      <c r="M16" s="476" t="s">
        <v>517</v>
      </c>
      <c r="N16" s="476" t="s">
        <v>484</v>
      </c>
      <c r="O16" s="351" t="s">
        <v>486</v>
      </c>
      <c r="P16" s="352" t="s">
        <v>920</v>
      </c>
      <c r="Q16" s="353" t="s">
        <v>518</v>
      </c>
      <c r="R16" s="476" t="s">
        <v>519</v>
      </c>
      <c r="S16" s="351" t="s">
        <v>586</v>
      </c>
      <c r="T16" s="669"/>
      <c r="U16" s="674"/>
      <c r="V16" s="674"/>
      <c r="W16" s="669"/>
    </row>
    <row r="17" spans="1:23" ht="14.25" hidden="1" customHeight="1" x14ac:dyDescent="0.2">
      <c r="A17" s="70"/>
      <c r="B17" s="4" t="s">
        <v>531</v>
      </c>
      <c r="C17" s="4"/>
      <c r="D17" s="139" t="s">
        <v>532</v>
      </c>
      <c r="E17" s="153"/>
      <c r="F17" s="137"/>
      <c r="G17" s="145" t="s">
        <v>592</v>
      </c>
      <c r="H17" s="175" t="s">
        <v>600</v>
      </c>
      <c r="I17" s="175" t="s">
        <v>600</v>
      </c>
      <c r="J17" s="175" t="s">
        <v>600</v>
      </c>
      <c r="K17" s="175" t="s">
        <v>600</v>
      </c>
      <c r="L17" s="175" t="s">
        <v>600</v>
      </c>
      <c r="M17" s="175" t="s">
        <v>600</v>
      </c>
      <c r="N17" s="175" t="s">
        <v>600</v>
      </c>
      <c r="O17" s="175" t="s">
        <v>600</v>
      </c>
      <c r="P17" s="175" t="s">
        <v>600</v>
      </c>
      <c r="Q17" s="175" t="s">
        <v>600</v>
      </c>
      <c r="R17" s="175" t="s">
        <v>600</v>
      </c>
      <c r="S17" s="175" t="s">
        <v>600</v>
      </c>
      <c r="T17" s="215"/>
      <c r="U17" s="215"/>
      <c r="V17" s="215"/>
      <c r="W17" s="215"/>
    </row>
    <row r="18" spans="1:23" ht="14.25" hidden="1" customHeight="1" x14ac:dyDescent="0.2">
      <c r="A18" s="70"/>
      <c r="B18" s="4"/>
      <c r="C18" s="4"/>
      <c r="D18" s="139"/>
      <c r="E18" s="153"/>
      <c r="F18" s="137"/>
      <c r="G18" s="145" t="s">
        <v>593</v>
      </c>
      <c r="H18" s="178" t="s">
        <v>533</v>
      </c>
      <c r="I18" s="178" t="s">
        <v>534</v>
      </c>
      <c r="J18" s="178" t="s">
        <v>535</v>
      </c>
      <c r="K18" s="178" t="s">
        <v>536</v>
      </c>
      <c r="L18" s="178" t="s">
        <v>540</v>
      </c>
      <c r="M18" s="178" t="s">
        <v>597</v>
      </c>
      <c r="N18" s="178" t="s">
        <v>537</v>
      </c>
      <c r="O18" s="178" t="s">
        <v>538</v>
      </c>
      <c r="P18" s="178" t="s">
        <v>539</v>
      </c>
      <c r="Q18" s="178" t="s">
        <v>611</v>
      </c>
      <c r="R18" s="178" t="s">
        <v>612</v>
      </c>
      <c r="S18" s="179" t="s">
        <v>613</v>
      </c>
      <c r="T18" s="215"/>
      <c r="U18" s="215"/>
      <c r="V18" s="215"/>
      <c r="W18" s="215"/>
    </row>
    <row r="19" spans="1:23" ht="14.25" hidden="1" customHeight="1" x14ac:dyDescent="0.2">
      <c r="A19" s="70"/>
      <c r="B19" s="4"/>
      <c r="C19" s="4"/>
      <c r="D19" s="139"/>
      <c r="E19" s="153"/>
      <c r="F19" s="137"/>
      <c r="G19" s="172" t="s">
        <v>598</v>
      </c>
      <c r="H19" s="146" t="s">
        <v>602</v>
      </c>
      <c r="I19" s="146" t="s">
        <v>602</v>
      </c>
      <c r="J19" s="146" t="s">
        <v>602</v>
      </c>
      <c r="K19" s="146" t="s">
        <v>602</v>
      </c>
      <c r="L19" s="146" t="s">
        <v>602</v>
      </c>
      <c r="M19" s="146" t="s">
        <v>602</v>
      </c>
      <c r="N19" s="146" t="s">
        <v>602</v>
      </c>
      <c r="O19" s="146" t="s">
        <v>602</v>
      </c>
      <c r="P19" s="146" t="s">
        <v>602</v>
      </c>
      <c r="Q19" s="146" t="s">
        <v>602</v>
      </c>
      <c r="R19" s="146" t="s">
        <v>602</v>
      </c>
      <c r="S19" s="146" t="s">
        <v>602</v>
      </c>
      <c r="T19" s="215"/>
      <c r="U19" s="215"/>
      <c r="V19" s="215"/>
      <c r="W19" s="215"/>
    </row>
    <row r="20" spans="1:23" ht="14.25" hidden="1" customHeight="1" x14ac:dyDescent="0.2">
      <c r="A20" s="70"/>
      <c r="B20" s="140" t="s">
        <v>531</v>
      </c>
      <c r="C20" s="140" t="s">
        <v>595</v>
      </c>
      <c r="D20" s="140" t="s">
        <v>594</v>
      </c>
      <c r="E20" s="148"/>
      <c r="F20" s="148"/>
      <c r="G20" s="172" t="s">
        <v>594</v>
      </c>
      <c r="H20" s="174"/>
      <c r="I20" s="174"/>
      <c r="J20" s="174"/>
      <c r="K20" s="174"/>
      <c r="L20" s="174"/>
      <c r="M20" s="174"/>
      <c r="N20" s="174"/>
      <c r="O20" s="174"/>
      <c r="P20" s="174"/>
      <c r="Q20" s="174"/>
      <c r="R20" s="174"/>
      <c r="S20" s="174"/>
      <c r="T20" s="473"/>
      <c r="U20" s="473"/>
      <c r="V20" s="473"/>
      <c r="W20" s="473"/>
    </row>
    <row r="21" spans="1:23" x14ac:dyDescent="0.2">
      <c r="A21" s="56"/>
      <c r="B21" s="208" t="s">
        <v>621</v>
      </c>
      <c r="C21" s="208"/>
      <c r="D21" s="209" t="s">
        <v>533</v>
      </c>
      <c r="E21" s="16">
        <v>1</v>
      </c>
      <c r="F21" s="17" t="s">
        <v>14</v>
      </c>
      <c r="G21" s="17" t="s">
        <v>15</v>
      </c>
      <c r="H21" s="499">
        <f>'Table 1'!J21</f>
        <v>0</v>
      </c>
      <c r="I21" s="497"/>
      <c r="J21" s="417">
        <f>'[1]Data CPIS- Banking'!$E2</f>
        <v>0</v>
      </c>
      <c r="K21" s="498">
        <f>IF(AND(L21="",M21="",N21=""),"",IF(OR(L21="c",M21="c",N21="c"),"c",SUM(L21:N21)))</f>
        <v>0</v>
      </c>
      <c r="L21" s="418">
        <f>'[1]Data CPIS- Insurance'!$E2</f>
        <v>0</v>
      </c>
      <c r="M21" s="497"/>
      <c r="N21" s="420">
        <f>'[1]Data CPIS-Securities'!$E2</f>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'Table 1'!J22</f>
        <v>0</v>
      </c>
      <c r="I22" s="417"/>
      <c r="J22" s="417">
        <f>'[1]Data CPIS- Banking'!$E3</f>
        <v>0</v>
      </c>
      <c r="K22" s="442">
        <f t="shared" ref="K22:K85" si="0">IF(AND(L22="",M22="",N22=""),"",IF(OR(L22="c",M22="c",N22="c"),"c",SUM(L22:N22)))</f>
        <v>0</v>
      </c>
      <c r="L22" s="418">
        <f>'[1]Data CPIS- Insurance'!$E3</f>
        <v>0</v>
      </c>
      <c r="M22" s="417"/>
      <c r="N22" s="420">
        <f>'[1]Data CPIS-Securities'!$E3</f>
        <v>0</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'Table 1'!J23</f>
        <v>0</v>
      </c>
      <c r="I23" s="417"/>
      <c r="J23" s="417">
        <f>'[1]Data CPIS- Banking'!$E4</f>
        <v>0</v>
      </c>
      <c r="K23" s="442">
        <f t="shared" si="0"/>
        <v>0</v>
      </c>
      <c r="L23" s="418">
        <f>'[1]Data CPIS- Insurance'!$E4</f>
        <v>0</v>
      </c>
      <c r="M23" s="417"/>
      <c r="N23" s="420">
        <f>'[1]Data CPIS-Securities'!$E4</f>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'Table 1'!J24</f>
        <v>0</v>
      </c>
      <c r="I24" s="417"/>
      <c r="J24" s="417">
        <f>'[1]Data CPIS- Banking'!$E5</f>
        <v>0</v>
      </c>
      <c r="K24" s="442">
        <f t="shared" si="0"/>
        <v>0</v>
      </c>
      <c r="L24" s="418">
        <f>'[1]Data CPIS- Insurance'!$E5</f>
        <v>0</v>
      </c>
      <c r="M24" s="417"/>
      <c r="N24" s="420">
        <f>'[1]Data CPIS-Securities'!$E5</f>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'Table 1'!J25</f>
        <v>0</v>
      </c>
      <c r="I25" s="417"/>
      <c r="J25" s="417">
        <f>'[1]Data CPIS- Banking'!$E6</f>
        <v>0</v>
      </c>
      <c r="K25" s="442">
        <f t="shared" si="0"/>
        <v>0</v>
      </c>
      <c r="L25" s="418">
        <f>'[1]Data CPIS- Insurance'!$E6</f>
        <v>0</v>
      </c>
      <c r="M25" s="417"/>
      <c r="N25" s="420">
        <f>'[1]Data CPIS-Securities'!$E6</f>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'Table 1'!J26</f>
        <v>166.694084</v>
      </c>
      <c r="I26" s="417"/>
      <c r="J26" s="417">
        <f>'[1]Data CPIS- Banking'!$E7</f>
        <v>0</v>
      </c>
      <c r="K26" s="442">
        <f t="shared" si="0"/>
        <v>166.694084</v>
      </c>
      <c r="L26" s="418">
        <f>'[1]Data CPIS- Insurance'!$E7</f>
        <v>0</v>
      </c>
      <c r="M26" s="417"/>
      <c r="N26" s="420">
        <f>'[1]Data CPIS-Securities'!$E7</f>
        <v>166.694084</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'Table 1'!J27</f>
        <v>0</v>
      </c>
      <c r="I27" s="417"/>
      <c r="J27" s="417">
        <f>'[1]Data CPIS- Banking'!$E8</f>
        <v>0</v>
      </c>
      <c r="K27" s="442">
        <f t="shared" si="0"/>
        <v>0</v>
      </c>
      <c r="L27" s="418">
        <f>'[1]Data CPIS- Insurance'!$E8</f>
        <v>0</v>
      </c>
      <c r="M27" s="417"/>
      <c r="N27" s="420">
        <f>'[1]Data CPIS-Securities'!$E8</f>
        <v>0</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'Table 1'!J28</f>
        <v>6.9238390000000001</v>
      </c>
      <c r="I28" s="417"/>
      <c r="J28" s="417">
        <f>'[1]Data CPIS- Banking'!$E9</f>
        <v>0</v>
      </c>
      <c r="K28" s="442">
        <f t="shared" si="0"/>
        <v>6.9238390000000001</v>
      </c>
      <c r="L28" s="418">
        <f>'[1]Data CPIS- Insurance'!$E9</f>
        <v>0</v>
      </c>
      <c r="M28" s="417"/>
      <c r="N28" s="420">
        <f>'[1]Data CPIS-Securities'!$E9</f>
        <v>6.9238390000000001</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'Table 1'!J29</f>
        <v>3530.3838128400002</v>
      </c>
      <c r="I29" s="417"/>
      <c r="J29" s="417">
        <f>'[1]Data CPIS- Banking'!$E10</f>
        <v>9</v>
      </c>
      <c r="K29" s="442">
        <f t="shared" si="0"/>
        <v>3521.3838128400002</v>
      </c>
      <c r="L29" s="418">
        <f>'[1]Data CPIS- Insurance'!$E10</f>
        <v>16.791284839999999</v>
      </c>
      <c r="M29" s="417"/>
      <c r="N29" s="420">
        <f>'[1]Data CPIS-Securities'!$E10</f>
        <v>3504.5925280000001</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'Table 1'!J30</f>
        <v>2.6983199999999998</v>
      </c>
      <c r="I30" s="417"/>
      <c r="J30" s="417">
        <f>'[1]Data CPIS- Banking'!$E11</f>
        <v>0</v>
      </c>
      <c r="K30" s="442">
        <f t="shared" si="0"/>
        <v>2.6983199999999998</v>
      </c>
      <c r="L30" s="418">
        <f>'[1]Data CPIS- Insurance'!$E11</f>
        <v>0</v>
      </c>
      <c r="M30" s="417"/>
      <c r="N30" s="420">
        <f>'[1]Data CPIS-Securities'!$E11</f>
        <v>2.6983199999999998</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'Table 1'!J31</f>
        <v>30.479599</v>
      </c>
      <c r="I31" s="417"/>
      <c r="J31" s="417">
        <f>'[1]Data CPIS- Banking'!$E12</f>
        <v>25</v>
      </c>
      <c r="K31" s="442">
        <f t="shared" si="0"/>
        <v>5.4795990000000003</v>
      </c>
      <c r="L31" s="418">
        <f>'[1]Data CPIS- Insurance'!$E12</f>
        <v>5.4795990000000003</v>
      </c>
      <c r="M31" s="417"/>
      <c r="N31" s="420">
        <f>'[1]Data CPIS-Securities'!$E12</f>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'Table 1'!J32</f>
        <v>11031.99898511</v>
      </c>
      <c r="I32" s="417"/>
      <c r="J32" s="417">
        <f>'[1]Data CPIS- Banking'!$E13</f>
        <v>888</v>
      </c>
      <c r="K32" s="442">
        <f t="shared" si="0"/>
        <v>10143.99898511</v>
      </c>
      <c r="L32" s="418">
        <f>'[1]Data CPIS- Insurance'!$E13</f>
        <v>285.74101811000003</v>
      </c>
      <c r="M32" s="417"/>
      <c r="N32" s="420">
        <f>'[1]Data CPIS-Securities'!$E13</f>
        <v>9858.2579669999996</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'Table 1'!J33</f>
        <v>926.43141505000006</v>
      </c>
      <c r="I33" s="417"/>
      <c r="J33" s="417">
        <f>'[1]Data CPIS- Banking'!$E14</f>
        <v>263</v>
      </c>
      <c r="K33" s="442">
        <f t="shared" si="0"/>
        <v>663.43141504999994</v>
      </c>
      <c r="L33" s="418">
        <f>'[1]Data CPIS- Insurance'!$E14</f>
        <v>6.4232580499999994</v>
      </c>
      <c r="M33" s="417"/>
      <c r="N33" s="420">
        <f>'[1]Data CPIS-Securities'!$E14</f>
        <v>657.00815699999998</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'Table 1'!J34</f>
        <v>17.743962</v>
      </c>
      <c r="I34" s="417"/>
      <c r="J34" s="417">
        <f>'[1]Data CPIS- Banking'!$E15</f>
        <v>0</v>
      </c>
      <c r="K34" s="442">
        <f t="shared" si="0"/>
        <v>17.743962</v>
      </c>
      <c r="L34" s="418">
        <f>'[1]Data CPIS- Insurance'!$E15</f>
        <v>0</v>
      </c>
      <c r="M34" s="417"/>
      <c r="N34" s="420">
        <f>'[1]Data CPIS-Securities'!$E15</f>
        <v>17.743962</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'Table 1'!J35</f>
        <v>287.004974</v>
      </c>
      <c r="I35" s="417"/>
      <c r="J35" s="417">
        <f>'[1]Data CPIS- Banking'!$E16</f>
        <v>140</v>
      </c>
      <c r="K35" s="442">
        <f t="shared" si="0"/>
        <v>147.00497399999998</v>
      </c>
      <c r="L35" s="418">
        <f>'[1]Data CPIS- Insurance'!$E16</f>
        <v>0.94750999999999996</v>
      </c>
      <c r="M35" s="417"/>
      <c r="N35" s="420">
        <f>'[1]Data CPIS-Securities'!$E16</f>
        <v>146.05746399999998</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'Table 1'!J36</f>
        <v>84.128105000000005</v>
      </c>
      <c r="I36" s="417"/>
      <c r="J36" s="417">
        <f>'[1]Data CPIS- Banking'!$E17</f>
        <v>0</v>
      </c>
      <c r="K36" s="442">
        <f t="shared" si="0"/>
        <v>84.128105000000005</v>
      </c>
      <c r="L36" s="418">
        <f>'[1]Data CPIS- Insurance'!$E17</f>
        <v>0</v>
      </c>
      <c r="M36" s="417"/>
      <c r="N36" s="420">
        <f>'[1]Data CPIS-Securities'!$E17</f>
        <v>84.128105000000005</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'Table 1'!J37</f>
        <v>0</v>
      </c>
      <c r="I37" s="417"/>
      <c r="J37" s="417">
        <f>'[1]Data CPIS- Banking'!$E18</f>
        <v>0</v>
      </c>
      <c r="K37" s="442">
        <f t="shared" si="0"/>
        <v>0</v>
      </c>
      <c r="L37" s="418">
        <f>'[1]Data CPIS- Insurance'!$E18</f>
        <v>0</v>
      </c>
      <c r="M37" s="417"/>
      <c r="N37" s="420">
        <f>'[1]Data CPIS-Securities'!$E18</f>
        <v>0</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'Table 1'!J38</f>
        <v>24.643187690000001</v>
      </c>
      <c r="I38" s="417"/>
      <c r="J38" s="417">
        <f>'[1]Data CPIS- Banking'!$E19</f>
        <v>8</v>
      </c>
      <c r="K38" s="442">
        <f t="shared" si="0"/>
        <v>16.643187690000001</v>
      </c>
      <c r="L38" s="418">
        <f>'[1]Data CPIS- Insurance'!$E19</f>
        <v>14.79577469</v>
      </c>
      <c r="M38" s="417"/>
      <c r="N38" s="420">
        <f>'[1]Data CPIS-Securities'!$E19</f>
        <v>1.847413</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'Table 1'!J39</f>
        <v>14.230041999999999</v>
      </c>
      <c r="I39" s="417"/>
      <c r="J39" s="417">
        <f>'[1]Data CPIS- Banking'!$E20</f>
        <v>0</v>
      </c>
      <c r="K39" s="442">
        <f t="shared" si="0"/>
        <v>14.230041999999999</v>
      </c>
      <c r="L39" s="418">
        <f>'[1]Data CPIS- Insurance'!$E20</f>
        <v>0</v>
      </c>
      <c r="M39" s="417"/>
      <c r="N39" s="420">
        <f>'[1]Data CPIS-Securities'!$E20</f>
        <v>14.230041999999999</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'Table 1'!J40</f>
        <v>2551.1216524000001</v>
      </c>
      <c r="I40" s="417"/>
      <c r="J40" s="417">
        <f>'[1]Data CPIS- Banking'!$E21</f>
        <v>0</v>
      </c>
      <c r="K40" s="442">
        <f t="shared" si="0"/>
        <v>2551.1216523999997</v>
      </c>
      <c r="L40" s="418">
        <f>'[1]Data CPIS- Insurance'!$E21</f>
        <v>1.7633604000000001</v>
      </c>
      <c r="M40" s="417"/>
      <c r="N40" s="420">
        <f>'[1]Data CPIS-Securities'!$E21</f>
        <v>2549.3582919999999</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'Table 1'!J41</f>
        <v>0</v>
      </c>
      <c r="I41" s="417"/>
      <c r="J41" s="417">
        <f>'[1]Data CPIS- Banking'!$E22</f>
        <v>0</v>
      </c>
      <c r="K41" s="442">
        <f t="shared" si="0"/>
        <v>0</v>
      </c>
      <c r="L41" s="418">
        <f>'[1]Data CPIS- Insurance'!$E22</f>
        <v>0</v>
      </c>
      <c r="M41" s="417"/>
      <c r="N41" s="420">
        <f>'[1]Data CPIS-Securities'!$E22</f>
        <v>0</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'Table 1'!J42</f>
        <v>139.80302399999999</v>
      </c>
      <c r="I42" s="417"/>
      <c r="J42" s="417">
        <f>'[1]Data CPIS- Banking'!$E23</f>
        <v>0</v>
      </c>
      <c r="K42" s="442">
        <f t="shared" si="0"/>
        <v>139.80302399999999</v>
      </c>
      <c r="L42" s="418">
        <f>'[1]Data CPIS- Insurance'!$E23</f>
        <v>0</v>
      </c>
      <c r="M42" s="417"/>
      <c r="N42" s="420">
        <f>'[1]Data CPIS-Securities'!$E23</f>
        <v>139.80302399999999</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'Table 1'!J43</f>
        <v>1567.0398500200001</v>
      </c>
      <c r="I43" s="417"/>
      <c r="J43" s="417">
        <f>'[1]Data CPIS- Banking'!$E24</f>
        <v>39</v>
      </c>
      <c r="K43" s="442">
        <f t="shared" si="0"/>
        <v>1528.0398500199999</v>
      </c>
      <c r="L43" s="418">
        <f>'[1]Data CPIS- Insurance'!$E24</f>
        <v>162.87179802</v>
      </c>
      <c r="M43" s="417"/>
      <c r="N43" s="420">
        <f>'[1]Data CPIS-Securities'!$E24</f>
        <v>1365.168052</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'Table 1'!J44</f>
        <v>0</v>
      </c>
      <c r="I44" s="417"/>
      <c r="J44" s="417">
        <f>'[1]Data CPIS- Banking'!$E25</f>
        <v>0</v>
      </c>
      <c r="K44" s="442">
        <f t="shared" si="0"/>
        <v>0</v>
      </c>
      <c r="L44" s="418">
        <f>'[1]Data CPIS- Insurance'!$E25</f>
        <v>0</v>
      </c>
      <c r="M44" s="417"/>
      <c r="N44" s="420">
        <f>'[1]Data CPIS-Securities'!$E25</f>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'Table 1'!J45</f>
        <v>0</v>
      </c>
      <c r="I45" s="417"/>
      <c r="J45" s="417">
        <f>'[1]Data CPIS- Banking'!$E26</f>
        <v>0</v>
      </c>
      <c r="K45" s="442">
        <f t="shared" si="0"/>
        <v>0</v>
      </c>
      <c r="L45" s="418">
        <f>'[1]Data CPIS- Insurance'!$E26</f>
        <v>0</v>
      </c>
      <c r="M45" s="417"/>
      <c r="N45" s="420">
        <f>'[1]Data CPIS-Securities'!$E26</f>
        <v>0</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'Table 1'!J46</f>
        <v>0</v>
      </c>
      <c r="I46" s="417"/>
      <c r="J46" s="417">
        <f>'[1]Data CPIS- Banking'!$E27</f>
        <v>0</v>
      </c>
      <c r="K46" s="442">
        <f t="shared" si="0"/>
        <v>0</v>
      </c>
      <c r="L46" s="418">
        <f>'[1]Data CPIS- Insurance'!$E27</f>
        <v>0</v>
      </c>
      <c r="M46" s="417"/>
      <c r="N46" s="420">
        <f>'[1]Data CPIS-Securities'!$E27</f>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'Table 1'!J47</f>
        <v>0</v>
      </c>
      <c r="I47" s="417"/>
      <c r="J47" s="417">
        <f>'[1]Data CPIS- Banking'!$E28</f>
        <v>0</v>
      </c>
      <c r="K47" s="442">
        <f t="shared" si="0"/>
        <v>0</v>
      </c>
      <c r="L47" s="418">
        <f>'[1]Data CPIS- Insurance'!$E28</f>
        <v>0</v>
      </c>
      <c r="M47" s="417"/>
      <c r="N47" s="420">
        <f>'[1]Data CPIS-Securities'!$E28</f>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'Table 1'!J48</f>
        <v>10.52</v>
      </c>
      <c r="I48" s="417"/>
      <c r="J48" s="417">
        <f>'[1]Data CPIS- Banking'!$E29</f>
        <v>0</v>
      </c>
      <c r="K48" s="442">
        <f t="shared" si="0"/>
        <v>10.52</v>
      </c>
      <c r="L48" s="418">
        <f>'[1]Data CPIS- Insurance'!$E29</f>
        <v>0</v>
      </c>
      <c r="M48" s="417"/>
      <c r="N48" s="420">
        <f>'[1]Data CPIS-Securities'!$E29</f>
        <v>10.52</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'Table 1'!J49</f>
        <v>25751.377620340001</v>
      </c>
      <c r="I49" s="417"/>
      <c r="J49" s="417">
        <f>'[1]Data CPIS- Banking'!$E30</f>
        <v>21321</v>
      </c>
      <c r="K49" s="442">
        <f t="shared" si="0"/>
        <v>4430.3776203400002</v>
      </c>
      <c r="L49" s="418">
        <f>'[1]Data CPIS- Insurance'!$E30</f>
        <v>49.549444340000001</v>
      </c>
      <c r="M49" s="417"/>
      <c r="N49" s="420">
        <f>'[1]Data CPIS-Securities'!$E30</f>
        <v>4380.828176</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'Table 1'!J50</f>
        <v>132.00839400000001</v>
      </c>
      <c r="I50" s="417"/>
      <c r="J50" s="417">
        <f>'[1]Data CPIS- Banking'!$E31</f>
        <v>0</v>
      </c>
      <c r="K50" s="442">
        <f t="shared" si="0"/>
        <v>132.00839400000001</v>
      </c>
      <c r="L50" s="418">
        <f>'[1]Data CPIS- Insurance'!$E31</f>
        <v>0</v>
      </c>
      <c r="M50" s="417"/>
      <c r="N50" s="420">
        <f>'[1]Data CPIS-Securities'!$E31</f>
        <v>132.00839400000001</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'Table 1'!J51</f>
        <v>0</v>
      </c>
      <c r="I51" s="417"/>
      <c r="J51" s="417">
        <f>'[1]Data CPIS- Banking'!$E32</f>
        <v>0</v>
      </c>
      <c r="K51" s="442">
        <f t="shared" si="0"/>
        <v>0</v>
      </c>
      <c r="L51" s="418">
        <f>'[1]Data CPIS- Insurance'!$E32</f>
        <v>0</v>
      </c>
      <c r="M51" s="417"/>
      <c r="N51" s="420">
        <f>'[1]Data CPIS-Securities'!$E32</f>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'Table 1'!J52</f>
        <v>0</v>
      </c>
      <c r="I52" s="417"/>
      <c r="J52" s="417">
        <f>'[1]Data CPIS- Banking'!$E33</f>
        <v>0</v>
      </c>
      <c r="K52" s="442">
        <f t="shared" si="0"/>
        <v>0</v>
      </c>
      <c r="L52" s="418">
        <f>'[1]Data CPIS- Insurance'!$E33</f>
        <v>0</v>
      </c>
      <c r="M52" s="417"/>
      <c r="N52" s="420">
        <f>'[1]Data CPIS-Securities'!$E33</f>
        <v>0</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'Table 1'!J53</f>
        <v>10.93609</v>
      </c>
      <c r="I53" s="417"/>
      <c r="J53" s="417">
        <f>'[1]Data CPIS- Banking'!$E34</f>
        <v>0</v>
      </c>
      <c r="K53" s="442">
        <f t="shared" si="0"/>
        <v>10.93609</v>
      </c>
      <c r="L53" s="418">
        <f>'[1]Data CPIS- Insurance'!$E34</f>
        <v>0</v>
      </c>
      <c r="M53" s="417"/>
      <c r="N53" s="420">
        <f>'[1]Data CPIS-Securities'!$E34</f>
        <v>10.93609</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'Table 1'!J54</f>
        <v>0</v>
      </c>
      <c r="I54" s="417"/>
      <c r="J54" s="417">
        <f>'[1]Data CPIS- Banking'!$E35</f>
        <v>0</v>
      </c>
      <c r="K54" s="442">
        <f t="shared" si="0"/>
        <v>0</v>
      </c>
      <c r="L54" s="418">
        <f>'[1]Data CPIS- Insurance'!$E35</f>
        <v>0</v>
      </c>
      <c r="M54" s="417"/>
      <c r="N54" s="420">
        <f>'[1]Data CPIS-Securities'!$E35</f>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'Table 1'!J55</f>
        <v>0.39140000000000003</v>
      </c>
      <c r="I55" s="417"/>
      <c r="J55" s="417">
        <f>'[1]Data CPIS- Banking'!$E36</f>
        <v>0</v>
      </c>
      <c r="K55" s="442">
        <f t="shared" si="0"/>
        <v>0.39140000000000003</v>
      </c>
      <c r="L55" s="418">
        <f>'[1]Data CPIS- Insurance'!$E36</f>
        <v>0</v>
      </c>
      <c r="M55" s="417"/>
      <c r="N55" s="420">
        <f>'[1]Data CPIS-Securities'!$E36</f>
        <v>0.39140000000000003</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'Table 1'!J56</f>
        <v>5.3376469999999996</v>
      </c>
      <c r="I56" s="417"/>
      <c r="J56" s="417">
        <f>'[1]Data CPIS- Banking'!$E37</f>
        <v>0</v>
      </c>
      <c r="K56" s="442">
        <f t="shared" si="0"/>
        <v>5.3376469999999996</v>
      </c>
      <c r="L56" s="418">
        <f>'[1]Data CPIS- Insurance'!$E37</f>
        <v>0</v>
      </c>
      <c r="M56" s="417"/>
      <c r="N56" s="420">
        <f>'[1]Data CPIS-Securities'!$E37</f>
        <v>5.3376469999999996</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'Table 1'!J57</f>
        <v>3.218566</v>
      </c>
      <c r="I57" s="417"/>
      <c r="J57" s="417">
        <f>'[1]Data CPIS- Banking'!$E38</f>
        <v>0</v>
      </c>
      <c r="K57" s="442">
        <f t="shared" si="0"/>
        <v>3.218566</v>
      </c>
      <c r="L57" s="418">
        <f>'[1]Data CPIS- Insurance'!$E38</f>
        <v>0</v>
      </c>
      <c r="M57" s="417"/>
      <c r="N57" s="420">
        <f>'[1]Data CPIS-Securities'!$E38</f>
        <v>3.218566</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'Table 1'!J58</f>
        <v>29025.116380039999</v>
      </c>
      <c r="I58" s="417"/>
      <c r="J58" s="417">
        <f>'[1]Data CPIS- Banking'!$E39</f>
        <v>167</v>
      </c>
      <c r="K58" s="442">
        <f t="shared" si="0"/>
        <v>28858.116380039999</v>
      </c>
      <c r="L58" s="418">
        <f>'[1]Data CPIS- Insurance'!$E39-M58</f>
        <v>670.90339303999997</v>
      </c>
      <c r="M58" s="417">
        <f>'Table 3.2.1'!M58+'Table 3.2.2'!M58</f>
        <v>127.75275000000001</v>
      </c>
      <c r="N58" s="420">
        <f>'[1]Data CPIS-Securities'!$E39</f>
        <v>28059.460236999999</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'Table 1'!J59</f>
        <v>0</v>
      </c>
      <c r="I59" s="417"/>
      <c r="J59" s="417">
        <v>0</v>
      </c>
      <c r="K59" s="442">
        <f t="shared" si="0"/>
        <v>0</v>
      </c>
      <c r="L59" s="418">
        <v>0</v>
      </c>
      <c r="M59" s="417"/>
      <c r="N59" s="420">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'Table 1'!J60</f>
        <v>0</v>
      </c>
      <c r="I60" s="417"/>
      <c r="J60" s="417">
        <f>'[1]Data CPIS- Banking'!$E41</f>
        <v>0</v>
      </c>
      <c r="K60" s="442">
        <f t="shared" si="0"/>
        <v>0</v>
      </c>
      <c r="L60" s="418">
        <f>'[1]Data CPIS- Insurance'!$E41</f>
        <v>0</v>
      </c>
      <c r="M60" s="417"/>
      <c r="N60" s="420">
        <f>'[1]Data CPIS-Securities'!$E41</f>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'Table 1'!J61</f>
        <v>0</v>
      </c>
      <c r="I61" s="417"/>
      <c r="J61" s="417">
        <f>'[1]Data CPIS- Banking'!$E42</f>
        <v>0</v>
      </c>
      <c r="K61" s="442">
        <f t="shared" si="0"/>
        <v>0</v>
      </c>
      <c r="L61" s="418">
        <f>'[1]Data CPIS- Insurance'!$E42</f>
        <v>0</v>
      </c>
      <c r="M61" s="417"/>
      <c r="N61" s="420">
        <f>'[1]Data CPIS-Securities'!$E42</f>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'Table 1'!J62</f>
        <v>375.52961050000005</v>
      </c>
      <c r="I62" s="417"/>
      <c r="J62" s="417">
        <f>'[1]Data CPIS- Banking'!$E43</f>
        <v>203</v>
      </c>
      <c r="K62" s="442">
        <f t="shared" si="0"/>
        <v>172.52961049999999</v>
      </c>
      <c r="L62" s="418">
        <f>'[1]Data CPIS- Insurance'!$E43</f>
        <v>58.785782499999996</v>
      </c>
      <c r="M62" s="417"/>
      <c r="N62" s="420">
        <f>'[1]Data CPIS-Securities'!$E43</f>
        <v>113.74382799999999</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'Table 1'!J63</f>
        <v>3640.437375</v>
      </c>
      <c r="I63" s="417"/>
      <c r="J63" s="417">
        <f>'[1]Data CPIS- Banking'!$E44</f>
        <v>0</v>
      </c>
      <c r="K63" s="442">
        <f t="shared" si="0"/>
        <v>3640.437375</v>
      </c>
      <c r="L63" s="418">
        <f>'[1]Data CPIS- Insurance'!$E44</f>
        <v>29.732053000000001</v>
      </c>
      <c r="M63" s="417"/>
      <c r="N63" s="420">
        <f>'[1]Data CPIS-Securities'!$E44</f>
        <v>3610.7053219999998</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'Table 1'!J64</f>
        <v>51.71537</v>
      </c>
      <c r="I64" s="417"/>
      <c r="J64" s="417">
        <f>'[1]Data CPIS- Banking'!$E45</f>
        <v>0</v>
      </c>
      <c r="K64" s="442">
        <f t="shared" si="0"/>
        <v>51.71537</v>
      </c>
      <c r="L64" s="418">
        <f>'[1]Data CPIS- Insurance'!$E45</f>
        <v>1.5925499999999999</v>
      </c>
      <c r="M64" s="417"/>
      <c r="N64" s="420">
        <f>'[1]Data CPIS-Securities'!$E45</f>
        <v>50.122819999999997</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'Table 1'!J65</f>
        <v>31310.921236080001</v>
      </c>
      <c r="I65" s="417"/>
      <c r="J65" s="417">
        <f>'[1]Data CPIS- Banking'!$E46</f>
        <v>170</v>
      </c>
      <c r="K65" s="442">
        <f t="shared" si="0"/>
        <v>31140.921236080001</v>
      </c>
      <c r="L65" s="418">
        <f>'[1]Data CPIS- Insurance'!$E46</f>
        <v>26.472235080000001</v>
      </c>
      <c r="M65" s="417"/>
      <c r="N65" s="420">
        <f>'[1]Data CPIS-Securities'!$E46</f>
        <v>31114.449001000001</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'Table 1'!J66</f>
        <v>25.679247</v>
      </c>
      <c r="I66" s="417"/>
      <c r="J66" s="417">
        <f>'[1]Data CPIS- Banking'!$E47</f>
        <v>0</v>
      </c>
      <c r="K66" s="442">
        <f t="shared" si="0"/>
        <v>25.679247</v>
      </c>
      <c r="L66" s="418">
        <f>'[1]Data CPIS- Insurance'!$E47</f>
        <v>0</v>
      </c>
      <c r="M66" s="417"/>
      <c r="N66" s="420">
        <f>'[1]Data CPIS-Securities'!$E47</f>
        <v>25.679247</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'Table 1'!J67</f>
        <v>0</v>
      </c>
      <c r="I67" s="417"/>
      <c r="J67" s="417">
        <f>'[1]Data CPIS- Banking'!$E48</f>
        <v>0</v>
      </c>
      <c r="K67" s="442">
        <f t="shared" si="0"/>
        <v>0</v>
      </c>
      <c r="L67" s="418">
        <f>'[1]Data CPIS- Insurance'!$E48</f>
        <v>0</v>
      </c>
      <c r="M67" s="417"/>
      <c r="N67" s="420">
        <f>'[1]Data CPIS-Securities'!$E48</f>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'Table 1'!J68</f>
        <v>14885.786446609998</v>
      </c>
      <c r="I68" s="417"/>
      <c r="J68" s="417">
        <f>'[1]Data CPIS- Banking'!$E49</f>
        <v>67</v>
      </c>
      <c r="K68" s="442">
        <f t="shared" si="0"/>
        <v>14818.786446609998</v>
      </c>
      <c r="L68" s="418">
        <f>'[1]Data CPIS- Insurance'!$E49</f>
        <v>20.96201061</v>
      </c>
      <c r="M68" s="417"/>
      <c r="N68" s="420">
        <f>'[1]Data CPIS-Securities'!$E49</f>
        <v>14797.824435999999</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'Table 1'!J69</f>
        <v>0</v>
      </c>
      <c r="I69" s="417"/>
      <c r="J69" s="417">
        <f>'[1]Data CPIS- Banking'!$E50</f>
        <v>0</v>
      </c>
      <c r="K69" s="442">
        <f t="shared" si="0"/>
        <v>0</v>
      </c>
      <c r="L69" s="418">
        <f>'[1]Data CPIS- Insurance'!$E50</f>
        <v>0</v>
      </c>
      <c r="M69" s="417"/>
      <c r="N69" s="420">
        <f>'[1]Data CPIS-Securities'!$E50</f>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'Table 1'!J70</f>
        <v>20.089929000000001</v>
      </c>
      <c r="I70" s="417"/>
      <c r="J70" s="417">
        <f>'[1]Data CPIS- Banking'!$E51</f>
        <v>0</v>
      </c>
      <c r="K70" s="442">
        <f t="shared" si="0"/>
        <v>20.089929000000001</v>
      </c>
      <c r="L70" s="418">
        <f>'[1]Data CPIS- Insurance'!$E51</f>
        <v>0</v>
      </c>
      <c r="M70" s="417"/>
      <c r="N70" s="420">
        <f>'[1]Data CPIS-Securities'!$E51</f>
        <v>20.089929000000001</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'Table 1'!J71</f>
        <v>0</v>
      </c>
      <c r="I71" s="417"/>
      <c r="J71" s="417">
        <f>'[1]Data CPIS- Banking'!$E52</f>
        <v>0</v>
      </c>
      <c r="K71" s="442">
        <f t="shared" si="0"/>
        <v>0</v>
      </c>
      <c r="L71" s="418">
        <f>'[1]Data CPIS- Insurance'!$E52</f>
        <v>0</v>
      </c>
      <c r="M71" s="417"/>
      <c r="N71" s="420">
        <f>'[1]Data CPIS-Securities'!$E52</f>
        <v>0</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'Table 1'!J72</f>
        <v>0</v>
      </c>
      <c r="I72" s="417"/>
      <c r="J72" s="417">
        <f>'[1]Data CPIS- Banking'!$E53</f>
        <v>0</v>
      </c>
      <c r="K72" s="442">
        <f t="shared" si="0"/>
        <v>0</v>
      </c>
      <c r="L72" s="418">
        <f>'[1]Data CPIS- Insurance'!$E53</f>
        <v>0</v>
      </c>
      <c r="M72" s="417"/>
      <c r="N72" s="420">
        <f>'[1]Data CPIS-Securities'!$E53</f>
        <v>0</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'Table 1'!J73</f>
        <v>7.3353196799999996</v>
      </c>
      <c r="I73" s="417"/>
      <c r="J73" s="417">
        <f>'[1]Data CPIS- Banking'!$E54</f>
        <v>0</v>
      </c>
      <c r="K73" s="442">
        <f t="shared" si="0"/>
        <v>7.3353196799999996</v>
      </c>
      <c r="L73" s="418">
        <f>'[1]Data CPIS- Insurance'!$E54</f>
        <v>7.0033376799999996</v>
      </c>
      <c r="M73" s="417"/>
      <c r="N73" s="420">
        <f>'[1]Data CPIS-Securities'!$E54</f>
        <v>0.331982</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'Table 1'!J74</f>
        <v>150.87044406999999</v>
      </c>
      <c r="I74" s="417"/>
      <c r="J74" s="417">
        <f>'[1]Data CPIS- Banking'!$E55</f>
        <v>0</v>
      </c>
      <c r="K74" s="442">
        <f t="shared" si="0"/>
        <v>150.87044406999999</v>
      </c>
      <c r="L74" s="418">
        <f>'[1]Data CPIS- Insurance'!$E55</f>
        <v>0.17137107000000001</v>
      </c>
      <c r="M74" s="417"/>
      <c r="N74" s="420">
        <f>'[1]Data CPIS-Securities'!$E55</f>
        <v>150.699073</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'Table 1'!J75</f>
        <v>0.65705099999999994</v>
      </c>
      <c r="I75" s="417"/>
      <c r="J75" s="417">
        <f>'[1]Data CPIS- Banking'!$E56</f>
        <v>0</v>
      </c>
      <c r="K75" s="442">
        <f t="shared" si="0"/>
        <v>0.65705099999999994</v>
      </c>
      <c r="L75" s="418">
        <f>'[1]Data CPIS- Insurance'!$E56</f>
        <v>0</v>
      </c>
      <c r="M75" s="417"/>
      <c r="N75" s="420">
        <f>'[1]Data CPIS-Securities'!$E56</f>
        <v>0.65705099999999994</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'Table 1'!J76</f>
        <v>0</v>
      </c>
      <c r="I76" s="417"/>
      <c r="J76" s="417">
        <f>'[1]Data CPIS- Banking'!$E57</f>
        <v>0</v>
      </c>
      <c r="K76" s="442">
        <f t="shared" si="0"/>
        <v>0</v>
      </c>
      <c r="L76" s="418">
        <f>'[1]Data CPIS- Insurance'!$E57</f>
        <v>0</v>
      </c>
      <c r="M76" s="417"/>
      <c r="N76" s="420">
        <f>'[1]Data CPIS-Securities'!$E57</f>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'Table 1'!J77</f>
        <v>2.6742685000000002</v>
      </c>
      <c r="I77" s="417"/>
      <c r="J77" s="417">
        <f>'[1]Data CPIS- Banking'!$E58</f>
        <v>0</v>
      </c>
      <c r="K77" s="442">
        <f t="shared" si="0"/>
        <v>2.6742685000000002</v>
      </c>
      <c r="L77" s="418">
        <f>'[1]Data CPIS- Insurance'!$E58</f>
        <v>2.4982500000000001E-2</v>
      </c>
      <c r="M77" s="417"/>
      <c r="N77" s="420">
        <f>'[1]Data CPIS-Securities'!$E58</f>
        <v>2.649286</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'Table 1'!J78</f>
        <v>260.17631999999998</v>
      </c>
      <c r="I78" s="417"/>
      <c r="J78" s="417">
        <f>'[1]Data CPIS- Banking'!$E59</f>
        <v>0</v>
      </c>
      <c r="K78" s="442">
        <f t="shared" si="0"/>
        <v>260.17631999999998</v>
      </c>
      <c r="L78" s="418">
        <f>'[1]Data CPIS- Insurance'!$E59</f>
        <v>0</v>
      </c>
      <c r="M78" s="417"/>
      <c r="N78" s="420">
        <f>'[1]Data CPIS-Securities'!$E59</f>
        <v>260.17631999999998</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'Table 1'!J79</f>
        <v>1.675608</v>
      </c>
      <c r="I79" s="417"/>
      <c r="J79" s="417">
        <f>'[1]Data CPIS- Banking'!$E60</f>
        <v>0</v>
      </c>
      <c r="K79" s="442">
        <f t="shared" si="0"/>
        <v>1.675608</v>
      </c>
      <c r="L79" s="418">
        <f>'[1]Data CPIS- Insurance'!$E60</f>
        <v>0</v>
      </c>
      <c r="M79" s="417"/>
      <c r="N79" s="420">
        <f>'[1]Data CPIS-Securities'!$E60</f>
        <v>1.675608</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'Table 1'!J80</f>
        <v>5752.3044673000004</v>
      </c>
      <c r="I80" s="417"/>
      <c r="J80" s="417">
        <f>'[1]Data CPIS- Banking'!$E61</f>
        <v>237</v>
      </c>
      <c r="K80" s="442">
        <f t="shared" si="0"/>
        <v>5515.3044673000004</v>
      </c>
      <c r="L80" s="418">
        <f>'[1]Data CPIS- Insurance'!$E61</f>
        <v>1.8609563</v>
      </c>
      <c r="M80" s="417"/>
      <c r="N80" s="420">
        <f>'[1]Data CPIS-Securities'!$E61</f>
        <v>5513.4435110000004</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'Table 1'!J81</f>
        <v>0</v>
      </c>
      <c r="I81" s="417"/>
      <c r="J81" s="417">
        <f>'[1]Data CPIS- Banking'!$E62</f>
        <v>0</v>
      </c>
      <c r="K81" s="442">
        <f t="shared" si="0"/>
        <v>0</v>
      </c>
      <c r="L81" s="418">
        <f>'[1]Data CPIS- Insurance'!$E62</f>
        <v>0</v>
      </c>
      <c r="M81" s="417"/>
      <c r="N81" s="420">
        <f>'[1]Data CPIS-Securities'!$E62</f>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'Table 1'!J82</f>
        <v>14.616235</v>
      </c>
      <c r="I82" s="417"/>
      <c r="J82" s="417">
        <f>'[1]Data CPIS- Banking'!$E63</f>
        <v>0</v>
      </c>
      <c r="K82" s="442">
        <f t="shared" si="0"/>
        <v>14.616235</v>
      </c>
      <c r="L82" s="418">
        <f>'[1]Data CPIS- Insurance'!$E63</f>
        <v>0</v>
      </c>
      <c r="M82" s="417"/>
      <c r="N82" s="420">
        <f>'[1]Data CPIS-Securities'!$E63</f>
        <v>14.616235</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'Table 1'!J83</f>
        <v>105.55885499999999</v>
      </c>
      <c r="I83" s="417"/>
      <c r="J83" s="417">
        <f>'[1]Data CPIS- Banking'!$E64</f>
        <v>1</v>
      </c>
      <c r="K83" s="442">
        <f t="shared" si="0"/>
        <v>104.55885499999999</v>
      </c>
      <c r="L83" s="418">
        <f>'[1]Data CPIS- Insurance'!$E64</f>
        <v>0</v>
      </c>
      <c r="M83" s="417"/>
      <c r="N83" s="420">
        <f>'[1]Data CPIS-Securities'!$E64</f>
        <v>104.55885499999999</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'Table 1'!J84</f>
        <v>65.605384000000001</v>
      </c>
      <c r="I84" s="417"/>
      <c r="J84" s="417">
        <f>'[1]Data CPIS- Banking'!$E65</f>
        <v>0</v>
      </c>
      <c r="K84" s="442">
        <f t="shared" si="0"/>
        <v>65.605384000000001</v>
      </c>
      <c r="L84" s="418">
        <f>'[1]Data CPIS- Insurance'!$E65</f>
        <v>0</v>
      </c>
      <c r="M84" s="417"/>
      <c r="N84" s="420">
        <f>'[1]Data CPIS-Securities'!$E65</f>
        <v>65.605384000000001</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'Table 1'!J85</f>
        <v>1492.1911210000003</v>
      </c>
      <c r="I85" s="417"/>
      <c r="J85" s="417">
        <f>'[1]Data CPIS- Banking'!$E66</f>
        <v>0</v>
      </c>
      <c r="K85" s="442">
        <f t="shared" si="0"/>
        <v>1492.1911210000003</v>
      </c>
      <c r="L85" s="418">
        <f>'[1]Data CPIS- Insurance'!$E66</f>
        <v>0.48550100000000002</v>
      </c>
      <c r="M85" s="417"/>
      <c r="N85" s="420">
        <f>'[1]Data CPIS-Securities'!$E66</f>
        <v>1491.7056200000002</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'Table 1'!J86</f>
        <v>7</v>
      </c>
      <c r="I86" s="417"/>
      <c r="J86" s="417">
        <f>'[1]Data CPIS- Banking'!$E67</f>
        <v>7</v>
      </c>
      <c r="K86" s="442">
        <f t="shared" ref="K86:K150" si="6">IF(AND(L86="",M86="",N86=""),"",IF(OR(L86="c",M86="c",N86="c"),"c",SUM(L86:N86)))</f>
        <v>0</v>
      </c>
      <c r="L86" s="418">
        <f>'[1]Data CPIS- Insurance'!$E67</f>
        <v>0</v>
      </c>
      <c r="M86" s="417"/>
      <c r="N86" s="420">
        <f>'[1]Data CPIS-Securities'!$E67</f>
        <v>0</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'Table 1'!J87</f>
        <v>0</v>
      </c>
      <c r="I87" s="417"/>
      <c r="J87" s="417">
        <f>'[1]Data CPIS- Banking'!$E68</f>
        <v>0</v>
      </c>
      <c r="K87" s="442">
        <f t="shared" si="6"/>
        <v>0</v>
      </c>
      <c r="L87" s="418">
        <f>'[1]Data CPIS- Insurance'!$E68</f>
        <v>0</v>
      </c>
      <c r="M87" s="417"/>
      <c r="N87" s="420">
        <f>'[1]Data CPIS-Securities'!$E68</f>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'Table 1'!J88</f>
        <v>0</v>
      </c>
      <c r="I88" s="417"/>
      <c r="J88" s="417">
        <f>'[1]Data CPIS- Banking'!$E69</f>
        <v>0</v>
      </c>
      <c r="K88" s="442">
        <f t="shared" si="6"/>
        <v>0</v>
      </c>
      <c r="L88" s="418">
        <f>'[1]Data CPIS- Insurance'!$E69</f>
        <v>0</v>
      </c>
      <c r="M88" s="417"/>
      <c r="N88" s="420">
        <f>'[1]Data CPIS-Securities'!$E69</f>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'Table 1'!J89</f>
        <v>61.655906999999999</v>
      </c>
      <c r="I89" s="417"/>
      <c r="J89" s="417">
        <f>'[1]Data CPIS- Banking'!$E70</f>
        <v>0</v>
      </c>
      <c r="K89" s="442">
        <f t="shared" si="6"/>
        <v>61.655906999999999</v>
      </c>
      <c r="L89" s="418">
        <f>'[1]Data CPIS- Insurance'!$E70</f>
        <v>1.6406149999999999</v>
      </c>
      <c r="M89" s="417"/>
      <c r="N89" s="420">
        <f>'[1]Data CPIS-Securities'!$E70</f>
        <v>60.015292000000002</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989</v>
      </c>
      <c r="H90" s="419">
        <f>'Table 1'!J90</f>
        <v>3.3682539999999999</v>
      </c>
      <c r="I90" s="421"/>
      <c r="J90" s="417">
        <f>'[1]Data CPIS- Banking'!$E71</f>
        <v>0</v>
      </c>
      <c r="K90" s="442">
        <f>IF(AND(L90="",M90="",N90=""),"",IF(OR(L90="c",M90="c",N90="c"),"c",SUM(L90:N90)))</f>
        <v>3.3682539999999999</v>
      </c>
      <c r="L90" s="418">
        <f>'[1]Data CPIS- Insurance'!$E71</f>
        <v>3.3682539999999999</v>
      </c>
      <c r="M90" s="418"/>
      <c r="N90" s="420">
        <f>'[1]Data CPIS-Securities'!$E71</f>
        <v>0</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'Table 1'!J91</f>
        <v>0</v>
      </c>
      <c r="I91" s="417"/>
      <c r="J91" s="417">
        <f>'[1]Data CPIS- Banking'!$E72</f>
        <v>0</v>
      </c>
      <c r="K91" s="442">
        <f t="shared" si="6"/>
        <v>0</v>
      </c>
      <c r="L91" s="418">
        <f>'[1]Data CPIS- Insurance'!$E72</f>
        <v>0</v>
      </c>
      <c r="M91" s="417"/>
      <c r="N91" s="420">
        <f>'[1]Data CPIS-Securities'!$E72</f>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'Table 1'!J92</f>
        <v>0</v>
      </c>
      <c r="I92" s="417"/>
      <c r="J92" s="417">
        <f>'[1]Data CPIS- Banking'!$E73</f>
        <v>0</v>
      </c>
      <c r="K92" s="442">
        <f t="shared" si="6"/>
        <v>0</v>
      </c>
      <c r="L92" s="418">
        <f>'[1]Data CPIS- Insurance'!$E73</f>
        <v>0</v>
      </c>
      <c r="M92" s="417"/>
      <c r="N92" s="420">
        <f>'[1]Data CPIS-Securities'!$E73</f>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'Table 1'!J93</f>
        <v>0</v>
      </c>
      <c r="I93" s="417"/>
      <c r="J93" s="417">
        <f>'[1]Data CPIS- Banking'!$E74</f>
        <v>0</v>
      </c>
      <c r="K93" s="442">
        <f t="shared" si="6"/>
        <v>0</v>
      </c>
      <c r="L93" s="418">
        <f>'[1]Data CPIS- Insurance'!$E74</f>
        <v>0</v>
      </c>
      <c r="M93" s="417"/>
      <c r="N93" s="420">
        <f>'[1]Data CPIS-Securities'!$E74</f>
        <v>0</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'Table 1'!J94</f>
        <v>0</v>
      </c>
      <c r="I94" s="417"/>
      <c r="J94" s="417">
        <f>'[1]Data CPIS- Banking'!$E75</f>
        <v>0</v>
      </c>
      <c r="K94" s="442">
        <f t="shared" si="6"/>
        <v>0</v>
      </c>
      <c r="L94" s="418">
        <f>'[1]Data CPIS- Insurance'!$E75</f>
        <v>0</v>
      </c>
      <c r="M94" s="417"/>
      <c r="N94" s="420">
        <f>'[1]Data CPIS-Securities'!$E75</f>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'Table 1'!J95</f>
        <v>1804.8013218000001</v>
      </c>
      <c r="I95" s="417"/>
      <c r="J95" s="417">
        <f>'[1]Data CPIS- Banking'!$E76</f>
        <v>284</v>
      </c>
      <c r="K95" s="442">
        <f t="shared" si="6"/>
        <v>1520.8013218000001</v>
      </c>
      <c r="L95" s="418">
        <f>'[1]Data CPIS- Insurance'!$E76</f>
        <v>5.4776948000000001</v>
      </c>
      <c r="M95" s="417"/>
      <c r="N95" s="420">
        <f>'[1]Data CPIS-Securities'!$E76</f>
        <v>1515.323627</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'Table 1'!J96</f>
        <v>65983.64999197</v>
      </c>
      <c r="I96" s="417"/>
      <c r="J96" s="417">
        <f>'[1]Data CPIS- Banking'!$E77</f>
        <v>2085</v>
      </c>
      <c r="K96" s="442">
        <f t="shared" si="6"/>
        <v>63898.64999197</v>
      </c>
      <c r="L96" s="418">
        <f>'[1]Data CPIS- Insurance'!$E77</f>
        <v>66.618181969999995</v>
      </c>
      <c r="M96" s="417"/>
      <c r="N96" s="420">
        <f>'[1]Data CPIS-Securities'!$E77</f>
        <v>63832.03181</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'Table 1'!J97</f>
        <v>0</v>
      </c>
      <c r="I97" s="417"/>
      <c r="J97" s="417">
        <f>'[1]Data CPIS- Banking'!$E78</f>
        <v>0</v>
      </c>
      <c r="K97" s="442">
        <f t="shared" si="6"/>
        <v>0</v>
      </c>
      <c r="L97" s="418">
        <f>'[1]Data CPIS- Insurance'!$E78</f>
        <v>0</v>
      </c>
      <c r="M97" s="417"/>
      <c r="N97" s="420">
        <f>'[1]Data CPIS-Securities'!$E78</f>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'Table 1'!J98</f>
        <v>0</v>
      </c>
      <c r="I98" s="417"/>
      <c r="J98" s="417">
        <f>'[1]Data CPIS- Banking'!$E79</f>
        <v>0</v>
      </c>
      <c r="K98" s="442">
        <f t="shared" si="6"/>
        <v>0</v>
      </c>
      <c r="L98" s="418">
        <f>'[1]Data CPIS- Insurance'!$E79</f>
        <v>0</v>
      </c>
      <c r="M98" s="417"/>
      <c r="N98" s="420">
        <f>'[1]Data CPIS-Securities'!$E79</f>
        <v>0</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'Table 1'!J99</f>
        <v>0</v>
      </c>
      <c r="I99" s="417"/>
      <c r="J99" s="417">
        <f>'[1]Data CPIS- Banking'!$E80</f>
        <v>0</v>
      </c>
      <c r="K99" s="442">
        <f t="shared" si="6"/>
        <v>0</v>
      </c>
      <c r="L99" s="418">
        <f>'[1]Data CPIS- Insurance'!$E80</f>
        <v>0</v>
      </c>
      <c r="M99" s="417"/>
      <c r="N99" s="420">
        <f>'[1]Data CPIS-Securities'!$E80</f>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'Table 1'!J100</f>
        <v>0</v>
      </c>
      <c r="I100" s="417"/>
      <c r="J100" s="417">
        <f>'[1]Data CPIS- Banking'!$E81</f>
        <v>0</v>
      </c>
      <c r="K100" s="442">
        <f t="shared" si="6"/>
        <v>0</v>
      </c>
      <c r="L100" s="418">
        <f>'[1]Data CPIS- Insurance'!$E81</f>
        <v>0</v>
      </c>
      <c r="M100" s="417"/>
      <c r="N100" s="420">
        <f>'[1]Data CPIS-Securities'!$E81</f>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'Table 1'!J101</f>
        <v>0</v>
      </c>
      <c r="I101" s="417"/>
      <c r="J101" s="417">
        <f>'[1]Data CPIS- Banking'!$E82</f>
        <v>0</v>
      </c>
      <c r="K101" s="442">
        <f t="shared" si="6"/>
        <v>0</v>
      </c>
      <c r="L101" s="418">
        <f>'[1]Data CPIS- Insurance'!$E82</f>
        <v>0</v>
      </c>
      <c r="M101" s="417"/>
      <c r="N101" s="420">
        <f>'[1]Data CPIS-Securities'!$E82</f>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'Table 1'!J102</f>
        <v>18.524896999999999</v>
      </c>
      <c r="I102" s="417"/>
      <c r="J102" s="417">
        <f>'[1]Data CPIS- Banking'!$E83</f>
        <v>0</v>
      </c>
      <c r="K102" s="442">
        <f t="shared" si="6"/>
        <v>18.524896999999999</v>
      </c>
      <c r="L102" s="418">
        <f>'[1]Data CPIS- Insurance'!$E83</f>
        <v>0</v>
      </c>
      <c r="M102" s="417"/>
      <c r="N102" s="420">
        <f>'[1]Data CPIS-Securities'!$E83</f>
        <v>18.524896999999999</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'Table 1'!J103</f>
        <v>41529.68956916</v>
      </c>
      <c r="I103" s="417"/>
      <c r="J103" s="417">
        <f>'[1]Data CPIS- Banking'!$E84</f>
        <v>1943</v>
      </c>
      <c r="K103" s="442">
        <f t="shared" si="6"/>
        <v>39586.68956916</v>
      </c>
      <c r="L103" s="418">
        <f>'[1]Data CPIS- Insurance'!$E84</f>
        <v>143.94111115999999</v>
      </c>
      <c r="M103" s="417"/>
      <c r="N103" s="420">
        <f>'[1]Data CPIS-Securities'!$E84</f>
        <v>39442.748458000002</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'Table 1'!J104</f>
        <v>308.92317400000002</v>
      </c>
      <c r="I104" s="417"/>
      <c r="J104" s="417">
        <f>'[1]Data CPIS- Banking'!$E85</f>
        <v>0</v>
      </c>
      <c r="K104" s="442">
        <f t="shared" si="6"/>
        <v>308.92317400000002</v>
      </c>
      <c r="L104" s="418">
        <f>'[1]Data CPIS- Insurance'!$E85</f>
        <v>0.2525</v>
      </c>
      <c r="M104" s="417"/>
      <c r="N104" s="420">
        <f>'[1]Data CPIS-Securities'!$E85</f>
        <v>308.67067400000002</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'Table 1'!J105</f>
        <v>0</v>
      </c>
      <c r="I105" s="417"/>
      <c r="J105" s="417">
        <f>'[1]Data CPIS- Banking'!$E86</f>
        <v>0</v>
      </c>
      <c r="K105" s="442">
        <f t="shared" si="6"/>
        <v>0</v>
      </c>
      <c r="L105" s="418">
        <f>'[1]Data CPIS- Insurance'!$E86</f>
        <v>0</v>
      </c>
      <c r="M105" s="417"/>
      <c r="N105" s="420">
        <f>'[1]Data CPIS-Securities'!$E86</f>
        <v>0</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'Table 1'!J106</f>
        <v>116.01295400000001</v>
      </c>
      <c r="I106" s="417"/>
      <c r="J106" s="417">
        <f>'[1]Data CPIS- Banking'!$E87</f>
        <v>0</v>
      </c>
      <c r="K106" s="442">
        <f t="shared" si="6"/>
        <v>116.01295400000001</v>
      </c>
      <c r="L106" s="418">
        <f>'[1]Data CPIS- Insurance'!$E87</f>
        <v>24.162322</v>
      </c>
      <c r="M106" s="417"/>
      <c r="N106" s="420">
        <f>'[1]Data CPIS-Securities'!$E87</f>
        <v>91.850632000000004</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'Table 1'!J107</f>
        <v>0</v>
      </c>
      <c r="I107" s="417"/>
      <c r="J107" s="417">
        <f>'[1]Data CPIS- Banking'!$E88</f>
        <v>0</v>
      </c>
      <c r="K107" s="442">
        <f t="shared" si="6"/>
        <v>0</v>
      </c>
      <c r="L107" s="418">
        <f>'[1]Data CPIS- Insurance'!$E88</f>
        <v>0</v>
      </c>
      <c r="M107" s="417"/>
      <c r="N107" s="420">
        <f>'[1]Data CPIS-Securities'!$E88</f>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'Table 1'!J108</f>
        <v>0</v>
      </c>
      <c r="I108" s="417"/>
      <c r="J108" s="417">
        <f>'[1]Data CPIS- Banking'!$E89</f>
        <v>0</v>
      </c>
      <c r="K108" s="442">
        <f t="shared" si="6"/>
        <v>0</v>
      </c>
      <c r="L108" s="418">
        <f>'[1]Data CPIS- Insurance'!$E89</f>
        <v>0</v>
      </c>
      <c r="M108" s="417"/>
      <c r="N108" s="420">
        <f>'[1]Data CPIS-Securities'!$E89</f>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'Table 1'!J109</f>
        <v>0</v>
      </c>
      <c r="I109" s="417"/>
      <c r="J109" s="417">
        <f>'[1]Data CPIS- Banking'!$E90</f>
        <v>0</v>
      </c>
      <c r="K109" s="442">
        <f t="shared" si="6"/>
        <v>0</v>
      </c>
      <c r="L109" s="418">
        <f>'[1]Data CPIS- Insurance'!$E90</f>
        <v>0</v>
      </c>
      <c r="M109" s="417"/>
      <c r="N109" s="420">
        <f>'[1]Data CPIS-Securities'!$E90</f>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'Table 1'!J110</f>
        <v>0</v>
      </c>
      <c r="I110" s="417"/>
      <c r="J110" s="417">
        <f>'[1]Data CPIS- Banking'!$E91</f>
        <v>0</v>
      </c>
      <c r="K110" s="442">
        <f t="shared" si="6"/>
        <v>0</v>
      </c>
      <c r="L110" s="418">
        <f>'[1]Data CPIS- Insurance'!$E91</f>
        <v>0</v>
      </c>
      <c r="M110" s="417"/>
      <c r="N110" s="420">
        <f>'[1]Data CPIS-Securities'!$E91</f>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'Table 1'!J111</f>
        <v>16.572204899999999</v>
      </c>
      <c r="I111" s="417"/>
      <c r="J111" s="417">
        <f>'[1]Data CPIS- Banking'!$E92</f>
        <v>3</v>
      </c>
      <c r="K111" s="442">
        <f t="shared" si="6"/>
        <v>13.572204900000001</v>
      </c>
      <c r="L111" s="418">
        <f>'[1]Data CPIS- Insurance'!$E92</f>
        <v>11.270504900000001</v>
      </c>
      <c r="M111" s="417"/>
      <c r="N111" s="420">
        <f>'[1]Data CPIS-Securities'!$E92</f>
        <v>2.3016999999999999</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'Table 1'!J112</f>
        <v>48.200627849999996</v>
      </c>
      <c r="I112" s="417"/>
      <c r="J112" s="417">
        <f>'[1]Data CPIS- Banking'!$E93</f>
        <v>1</v>
      </c>
      <c r="K112" s="442">
        <f t="shared" si="6"/>
        <v>47.200627850000004</v>
      </c>
      <c r="L112" s="418">
        <f>'[1]Data CPIS- Insurance'!$E93</f>
        <v>4.8944888500000001</v>
      </c>
      <c r="M112" s="417"/>
      <c r="N112" s="420">
        <f>'[1]Data CPIS-Securities'!$E93</f>
        <v>42.306139000000002</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'Table 1'!J113</f>
        <v>0</v>
      </c>
      <c r="I113" s="417"/>
      <c r="J113" s="417">
        <f>'[1]Data CPIS- Banking'!$E94</f>
        <v>0</v>
      </c>
      <c r="K113" s="442">
        <f t="shared" si="6"/>
        <v>0</v>
      </c>
      <c r="L113" s="418">
        <f>'[1]Data CPIS- Insurance'!$E94</f>
        <v>0</v>
      </c>
      <c r="M113" s="417"/>
      <c r="N113" s="420">
        <f>'[1]Data CPIS-Securities'!$E94</f>
        <v>0</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'Table 1'!J114</f>
        <v>0</v>
      </c>
      <c r="I114" s="417"/>
      <c r="J114" s="417">
        <f>'[1]Data CPIS- Banking'!$E95</f>
        <v>0</v>
      </c>
      <c r="K114" s="442">
        <f t="shared" si="6"/>
        <v>0</v>
      </c>
      <c r="L114" s="418">
        <f>'[1]Data CPIS- Insurance'!$E95</f>
        <v>0</v>
      </c>
      <c r="M114" s="417"/>
      <c r="N114" s="420">
        <f>'[1]Data CPIS-Securities'!$E95</f>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'Table 1'!J115</f>
        <v>0</v>
      </c>
      <c r="I115" s="417"/>
      <c r="J115" s="417">
        <f>'[1]Data CPIS- Banking'!$E96</f>
        <v>0</v>
      </c>
      <c r="K115" s="442">
        <f t="shared" si="6"/>
        <v>0</v>
      </c>
      <c r="L115" s="418">
        <f>'[1]Data CPIS- Insurance'!$E96</f>
        <v>0</v>
      </c>
      <c r="M115" s="417"/>
      <c r="N115" s="420">
        <f>'[1]Data CPIS-Securities'!$E96</f>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'Table 1'!J116</f>
        <v>0</v>
      </c>
      <c r="I116" s="417"/>
      <c r="J116" s="417">
        <f>'[1]Data CPIS- Banking'!$E97</f>
        <v>0</v>
      </c>
      <c r="K116" s="442">
        <f t="shared" si="6"/>
        <v>0</v>
      </c>
      <c r="L116" s="418">
        <f>'[1]Data CPIS- Insurance'!$E97</f>
        <v>0</v>
      </c>
      <c r="M116" s="417"/>
      <c r="N116" s="420">
        <f>'[1]Data CPIS-Securities'!$E97</f>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'Table 1'!J117</f>
        <v>0</v>
      </c>
      <c r="I117" s="417"/>
      <c r="J117" s="417">
        <f>'[1]Data CPIS- Banking'!$E98</f>
        <v>0</v>
      </c>
      <c r="K117" s="442">
        <f t="shared" si="6"/>
        <v>0</v>
      </c>
      <c r="L117" s="418">
        <f>'[1]Data CPIS- Insurance'!$E98</f>
        <v>0</v>
      </c>
      <c r="M117" s="417"/>
      <c r="N117" s="420">
        <f>'[1]Data CPIS-Securities'!$E98</f>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'Table 1'!J118</f>
        <v>3.797698</v>
      </c>
      <c r="I118" s="417"/>
      <c r="J118" s="417">
        <f>'[1]Data CPIS- Banking'!$E99</f>
        <v>0</v>
      </c>
      <c r="K118" s="442">
        <f t="shared" si="6"/>
        <v>3.797698</v>
      </c>
      <c r="L118" s="418">
        <f>'[1]Data CPIS- Insurance'!$E99</f>
        <v>3.797698</v>
      </c>
      <c r="M118" s="417"/>
      <c r="N118" s="420">
        <f>'[1]Data CPIS-Securities'!$E99</f>
        <v>0</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'Table 1'!J119</f>
        <v>10.29299928</v>
      </c>
      <c r="I119" s="417"/>
      <c r="J119" s="417">
        <f>'[1]Data CPIS- Banking'!$E100</f>
        <v>0</v>
      </c>
      <c r="K119" s="442">
        <f t="shared" si="6"/>
        <v>10.29299928</v>
      </c>
      <c r="L119" s="418">
        <f>'[1]Data CPIS- Insurance'!$E100</f>
        <v>4.1852799999999996E-3</v>
      </c>
      <c r="M119" s="417"/>
      <c r="N119" s="420">
        <f>'[1]Data CPIS-Securities'!$E100</f>
        <v>10.288814</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'Table 1'!J120</f>
        <v>2221.4644205999998</v>
      </c>
      <c r="I120" s="417"/>
      <c r="J120" s="417">
        <f>'[1]Data CPIS- Banking'!$E101</f>
        <v>106</v>
      </c>
      <c r="K120" s="442">
        <f t="shared" si="6"/>
        <v>2115.4644205999998</v>
      </c>
      <c r="L120" s="418">
        <f>'[1]Data CPIS- Insurance'!$E101</f>
        <v>12.194109599999999</v>
      </c>
      <c r="M120" s="417"/>
      <c r="N120" s="420">
        <f>'[1]Data CPIS-Securities'!$E101</f>
        <v>2103.2703109999998</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'Table 1'!J121</f>
        <v>2375.1429380999998</v>
      </c>
      <c r="I121" s="417"/>
      <c r="J121" s="417">
        <f>'[1]Data CPIS- Banking'!$E102</f>
        <v>333</v>
      </c>
      <c r="K121" s="442">
        <f t="shared" si="6"/>
        <v>2042.1429380999998</v>
      </c>
      <c r="L121" s="418">
        <f>'[1]Data CPIS- Insurance'!$E102</f>
        <v>35.424087100000001</v>
      </c>
      <c r="M121" s="417"/>
      <c r="N121" s="420">
        <f>'[1]Data CPIS-Securities'!$E102</f>
        <v>2006.7188509999999</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'Table 1'!J122</f>
        <v>0</v>
      </c>
      <c r="I122" s="417"/>
      <c r="J122" s="417">
        <f>'[1]Data CPIS- Banking'!$E103</f>
        <v>0</v>
      </c>
      <c r="K122" s="442">
        <f t="shared" si="6"/>
        <v>0</v>
      </c>
      <c r="L122" s="418">
        <f>'[1]Data CPIS- Insurance'!$E103</f>
        <v>0</v>
      </c>
      <c r="M122" s="417"/>
      <c r="N122" s="420">
        <f>'[1]Data CPIS-Securities'!$E103</f>
        <v>0</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'Table 1'!J123</f>
        <v>18.277138999999998</v>
      </c>
      <c r="I123" s="417"/>
      <c r="J123" s="417">
        <f>'[1]Data CPIS- Banking'!$E104</f>
        <v>0</v>
      </c>
      <c r="K123" s="442">
        <f t="shared" si="6"/>
        <v>18.277138999999998</v>
      </c>
      <c r="L123" s="418">
        <f>'[1]Data CPIS- Insurance'!$E104</f>
        <v>0</v>
      </c>
      <c r="M123" s="417"/>
      <c r="N123" s="420">
        <f>'[1]Data CPIS-Securities'!$E104</f>
        <v>18.277138999999998</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'Table 1'!J124</f>
        <v>12618.17222201</v>
      </c>
      <c r="I124" s="417"/>
      <c r="J124" s="417">
        <f>'[1]Data CPIS- Banking'!$E105</f>
        <v>507</v>
      </c>
      <c r="K124" s="442">
        <f t="shared" si="6"/>
        <v>12111.17222201</v>
      </c>
      <c r="L124" s="418">
        <f>'[1]Data CPIS- Insurance'!$E105</f>
        <v>480.95020500999999</v>
      </c>
      <c r="M124" s="417"/>
      <c r="N124" s="420">
        <f>'[1]Data CPIS-Securities'!$E105</f>
        <v>11630.222017</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'Table 1'!J125</f>
        <v>4.9729646999999995</v>
      </c>
      <c r="I125" s="417"/>
      <c r="J125" s="417">
        <f>'[1]Data CPIS- Banking'!$E106</f>
        <v>1</v>
      </c>
      <c r="K125" s="442">
        <f t="shared" si="6"/>
        <v>3.9729646999999999</v>
      </c>
      <c r="L125" s="418">
        <f>'[1]Data CPIS- Insurance'!$E106</f>
        <v>3.61287E-2</v>
      </c>
      <c r="M125" s="417"/>
      <c r="N125" s="420">
        <f>'[1]Data CPIS-Securities'!$E106</f>
        <v>3.936836</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'Table 1'!J126</f>
        <v>1233.1717939999999</v>
      </c>
      <c r="I126" s="417"/>
      <c r="J126" s="417">
        <f>'[1]Data CPIS- Banking'!$E107</f>
        <v>0</v>
      </c>
      <c r="K126" s="442">
        <f t="shared" si="6"/>
        <v>1233.1717940000001</v>
      </c>
      <c r="L126" s="418">
        <f>'[1]Data CPIS- Insurance'!$E107</f>
        <v>0.67037199999999997</v>
      </c>
      <c r="M126" s="417"/>
      <c r="N126" s="420">
        <f>'[1]Data CPIS-Securities'!$E107</f>
        <v>1232.501422</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'Table 1'!J127</f>
        <v>27991.99740231</v>
      </c>
      <c r="I127" s="417"/>
      <c r="J127" s="417">
        <f>'[1]Data CPIS- Banking'!$E108</f>
        <v>84</v>
      </c>
      <c r="K127" s="442">
        <f t="shared" si="6"/>
        <v>27907.997402309997</v>
      </c>
      <c r="L127" s="418">
        <f>'[1]Data CPIS- Insurance'!$E108</f>
        <v>11.23640531</v>
      </c>
      <c r="M127" s="417"/>
      <c r="N127" s="420">
        <f>'[1]Data CPIS-Securities'!$E108</f>
        <v>27896.760996999998</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'Table 1'!J128</f>
        <v>117.82422500000001</v>
      </c>
      <c r="I128" s="417"/>
      <c r="J128" s="417">
        <f>'[1]Data CPIS- Banking'!$E109</f>
        <v>53</v>
      </c>
      <c r="K128" s="442">
        <f t="shared" si="6"/>
        <v>64.824224999999998</v>
      </c>
      <c r="L128" s="418">
        <f>'[1]Data CPIS- Insurance'!$E109</f>
        <v>10.993048</v>
      </c>
      <c r="M128" s="417"/>
      <c r="N128" s="420">
        <f>'[1]Data CPIS-Securities'!$E109</f>
        <v>53.831177000000004</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'Table 1'!J129</f>
        <v>91146.902310360005</v>
      </c>
      <c r="I129" s="417"/>
      <c r="J129" s="417">
        <f>'[1]Data CPIS- Banking'!$E110</f>
        <v>452</v>
      </c>
      <c r="K129" s="442">
        <f t="shared" si="6"/>
        <v>90694.902310360005</v>
      </c>
      <c r="L129" s="418">
        <f>'[1]Data CPIS- Insurance'!$E110</f>
        <v>128.50005736</v>
      </c>
      <c r="M129" s="417"/>
      <c r="N129" s="420">
        <f>'[1]Data CPIS-Securities'!$E110</f>
        <v>90566.402253000007</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'Table 1'!J130</f>
        <v>162.25482217000001</v>
      </c>
      <c r="I130" s="417"/>
      <c r="J130" s="417">
        <f>'[1]Data CPIS- Banking'!$E111</f>
        <v>0</v>
      </c>
      <c r="K130" s="442">
        <f t="shared" si="6"/>
        <v>162.25482216999998</v>
      </c>
      <c r="L130" s="418">
        <f>'[1]Data CPIS- Insurance'!$E111</f>
        <v>5.2120301700000002</v>
      </c>
      <c r="M130" s="417"/>
      <c r="N130" s="420">
        <f>'[1]Data CPIS-Securities'!$E111</f>
        <v>157.04279199999999</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'Table 1'!J131</f>
        <v>0.90098900000000004</v>
      </c>
      <c r="I131" s="417"/>
      <c r="J131" s="417">
        <f>'[1]Data CPIS- Banking'!$E112</f>
        <v>0</v>
      </c>
      <c r="K131" s="442">
        <f t="shared" si="6"/>
        <v>0.90098900000000004</v>
      </c>
      <c r="L131" s="418">
        <f>'[1]Data CPIS- Insurance'!$E112</f>
        <v>0</v>
      </c>
      <c r="M131" s="417"/>
      <c r="N131" s="420">
        <f>'[1]Data CPIS-Securities'!$E112</f>
        <v>0.90098900000000004</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'Table 1'!J132</f>
        <v>14.697555999999999</v>
      </c>
      <c r="I132" s="417"/>
      <c r="J132" s="417">
        <f>'[1]Data CPIS- Banking'!$E113</f>
        <v>0</v>
      </c>
      <c r="K132" s="442">
        <f t="shared" si="6"/>
        <v>14.697555999999999</v>
      </c>
      <c r="L132" s="418">
        <f>'[1]Data CPIS- Insurance'!$E113</f>
        <v>0.23907999999999999</v>
      </c>
      <c r="M132" s="417"/>
      <c r="N132" s="420">
        <f>'[1]Data CPIS-Securities'!$E113</f>
        <v>14.458475999999999</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'Table 1'!J133</f>
        <v>7.9443040000000007</v>
      </c>
      <c r="I133" s="417"/>
      <c r="J133" s="417">
        <f>'[1]Data CPIS- Banking'!$E114</f>
        <v>0</v>
      </c>
      <c r="K133" s="442">
        <f t="shared" si="6"/>
        <v>7.9443039999999998</v>
      </c>
      <c r="L133" s="418">
        <f>'[1]Data CPIS- Insurance'!$E114</f>
        <v>0.22045799999999999</v>
      </c>
      <c r="M133" s="417"/>
      <c r="N133" s="420">
        <f>'[1]Data CPIS-Securities'!$E114</f>
        <v>7.723846</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'Table 1'!J134</f>
        <v>0</v>
      </c>
      <c r="I134" s="417"/>
      <c r="J134" s="417">
        <f>'[1]Data CPIS- Banking'!$E115</f>
        <v>0</v>
      </c>
      <c r="K134" s="442">
        <f t="shared" si="6"/>
        <v>0</v>
      </c>
      <c r="L134" s="418">
        <f>'[1]Data CPIS- Insurance'!$E115</f>
        <v>0</v>
      </c>
      <c r="M134" s="417"/>
      <c r="N134" s="420">
        <f>'[1]Data CPIS-Securities'!$E115</f>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'Table 1'!J135</f>
        <v>0</v>
      </c>
      <c r="I135" s="417"/>
      <c r="J135" s="417">
        <f>'[1]Data CPIS- Banking'!$E116</f>
        <v>0</v>
      </c>
      <c r="K135" s="442">
        <f t="shared" si="6"/>
        <v>0</v>
      </c>
      <c r="L135" s="418">
        <f>'[1]Data CPIS- Insurance'!$E116</f>
        <v>0</v>
      </c>
      <c r="M135" s="417"/>
      <c r="N135" s="420">
        <f>'[1]Data CPIS-Securities'!$E116</f>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'Table 1'!J136</f>
        <v>2841.038517</v>
      </c>
      <c r="I136" s="417"/>
      <c r="J136" s="417">
        <f>'[1]Data CPIS- Banking'!$E117</f>
        <v>215</v>
      </c>
      <c r="K136" s="442">
        <f t="shared" si="6"/>
        <v>2626.038517</v>
      </c>
      <c r="L136" s="418">
        <f>'[1]Data CPIS- Insurance'!$E117</f>
        <v>146.18550400000001</v>
      </c>
      <c r="M136" s="417"/>
      <c r="N136" s="420">
        <f>'[1]Data CPIS-Securities'!$E117</f>
        <v>2479.8530129999999</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'Table 1'!J137</f>
        <v>0</v>
      </c>
      <c r="I137" s="417"/>
      <c r="J137" s="417">
        <f>'[1]Data CPIS- Banking'!$E118</f>
        <v>0</v>
      </c>
      <c r="K137" s="442">
        <f t="shared" si="6"/>
        <v>0</v>
      </c>
      <c r="L137" s="418">
        <f>'[1]Data CPIS- Insurance'!$E118</f>
        <v>0</v>
      </c>
      <c r="M137" s="417"/>
      <c r="N137" s="420">
        <f>'[1]Data CPIS-Securities'!$E118</f>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'Table 1'!J138</f>
        <v>47.741107700000001</v>
      </c>
      <c r="I138" s="417"/>
      <c r="J138" s="417">
        <f>'[1]Data CPIS- Banking'!$E119</f>
        <v>0</v>
      </c>
      <c r="K138" s="442">
        <f t="shared" si="6"/>
        <v>47.741107700000008</v>
      </c>
      <c r="L138" s="418">
        <f>'[1]Data CPIS- Insurance'!$E119</f>
        <v>1.0599447</v>
      </c>
      <c r="M138" s="417"/>
      <c r="N138" s="420">
        <f>'[1]Data CPIS-Securities'!$E119</f>
        <v>46.681163000000005</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'Table 1'!J139</f>
        <v>0</v>
      </c>
      <c r="I139" s="417"/>
      <c r="J139" s="417">
        <f>'[1]Data CPIS- Banking'!$E120</f>
        <v>0</v>
      </c>
      <c r="K139" s="442">
        <f t="shared" si="6"/>
        <v>0</v>
      </c>
      <c r="L139" s="418">
        <f>'[1]Data CPIS- Insurance'!$E120</f>
        <v>0</v>
      </c>
      <c r="M139" s="417"/>
      <c r="N139" s="420">
        <f>'[1]Data CPIS-Securities'!$E120</f>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'Table 1'!J140</f>
        <v>0</v>
      </c>
      <c r="I140" s="417"/>
      <c r="J140" s="417">
        <f>'[1]Data CPIS- Banking'!$E121</f>
        <v>0</v>
      </c>
      <c r="K140" s="442">
        <f t="shared" si="6"/>
        <v>0</v>
      </c>
      <c r="L140" s="418">
        <f>'[1]Data CPIS- Insurance'!$E121</f>
        <v>0</v>
      </c>
      <c r="M140" s="417"/>
      <c r="N140" s="420">
        <f>'[1]Data CPIS-Securities'!$E121</f>
        <v>0</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'Table 1'!J141</f>
        <v>0</v>
      </c>
      <c r="I141" s="417"/>
      <c r="J141" s="417">
        <f>'[1]Data CPIS- Banking'!$E122</f>
        <v>0</v>
      </c>
      <c r="K141" s="442">
        <f t="shared" si="6"/>
        <v>0</v>
      </c>
      <c r="L141" s="418">
        <f>'[1]Data CPIS- Insurance'!$E122</f>
        <v>0</v>
      </c>
      <c r="M141" s="417"/>
      <c r="N141" s="420">
        <f>'[1]Data CPIS-Securities'!$E122</f>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'Table 1'!J142</f>
        <v>62.743766999999998</v>
      </c>
      <c r="I142" s="417"/>
      <c r="J142" s="417">
        <f>'[1]Data CPIS- Banking'!$E123</f>
        <v>0</v>
      </c>
      <c r="K142" s="442">
        <f t="shared" si="6"/>
        <v>62.743766999999998</v>
      </c>
      <c r="L142" s="418">
        <f>'[1]Data CPIS- Insurance'!$E123</f>
        <v>0</v>
      </c>
      <c r="M142" s="417"/>
      <c r="N142" s="420">
        <f>'[1]Data CPIS-Securities'!$E123</f>
        <v>62.743766999999998</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'Table 1'!J143</f>
        <v>0</v>
      </c>
      <c r="I143" s="417"/>
      <c r="J143" s="417">
        <f>'[1]Data CPIS- Banking'!$E124</f>
        <v>0</v>
      </c>
      <c r="K143" s="442">
        <f t="shared" si="6"/>
        <v>0</v>
      </c>
      <c r="L143" s="418">
        <f>'[1]Data CPIS- Insurance'!$E124</f>
        <v>0</v>
      </c>
      <c r="M143" s="417"/>
      <c r="N143" s="420">
        <f>'[1]Data CPIS-Securities'!$E124</f>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'Table 1'!J144</f>
        <v>40.370713600000002</v>
      </c>
      <c r="I144" s="417"/>
      <c r="J144" s="417">
        <f>'[1]Data CPIS- Banking'!$E125</f>
        <v>0</v>
      </c>
      <c r="K144" s="442">
        <f t="shared" si="6"/>
        <v>40.370713600000002</v>
      </c>
      <c r="L144" s="418">
        <f>'[1]Data CPIS- Insurance'!$E125</f>
        <v>0.15446360000000001</v>
      </c>
      <c r="M144" s="417"/>
      <c r="N144" s="420">
        <f>'[1]Data CPIS-Securities'!$E125</f>
        <v>40.216250000000002</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'Table 1'!J145</f>
        <v>0</v>
      </c>
      <c r="I145" s="417"/>
      <c r="J145" s="417">
        <f>'[1]Data CPIS- Banking'!$E126</f>
        <v>0</v>
      </c>
      <c r="K145" s="442">
        <f t="shared" si="6"/>
        <v>0</v>
      </c>
      <c r="L145" s="418">
        <f>'[1]Data CPIS- Insurance'!$E126</f>
        <v>0</v>
      </c>
      <c r="M145" s="417"/>
      <c r="N145" s="420">
        <f>'[1]Data CPIS-Securities'!$E126</f>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'Table 1'!J146</f>
        <v>0</v>
      </c>
      <c r="I146" s="417"/>
      <c r="J146" s="417">
        <f>'[1]Data CPIS- Banking'!$E127</f>
        <v>0</v>
      </c>
      <c r="K146" s="442">
        <f t="shared" si="6"/>
        <v>0</v>
      </c>
      <c r="L146" s="418">
        <f>'[1]Data CPIS- Insurance'!$E127</f>
        <v>0</v>
      </c>
      <c r="M146" s="417"/>
      <c r="N146" s="420">
        <f>'[1]Data CPIS-Securities'!$E127</f>
        <v>0</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'Table 1'!J147</f>
        <v>8.0375380000000014</v>
      </c>
      <c r="I147" s="417"/>
      <c r="J147" s="417">
        <f>'[1]Data CPIS- Banking'!$E128</f>
        <v>0</v>
      </c>
      <c r="K147" s="442">
        <f t="shared" si="6"/>
        <v>8.0375380000000014</v>
      </c>
      <c r="L147" s="418">
        <f>'[1]Data CPIS- Insurance'!$E128</f>
        <v>0</v>
      </c>
      <c r="M147" s="417"/>
      <c r="N147" s="420">
        <f>'[1]Data CPIS-Securities'!$E128</f>
        <v>8.0375380000000014</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'Table 1'!J148</f>
        <v>7800.8830526199999</v>
      </c>
      <c r="I148" s="417"/>
      <c r="J148" s="417">
        <f>'[1]Data CPIS- Banking'!$E129</f>
        <v>613</v>
      </c>
      <c r="K148" s="442">
        <f t="shared" si="6"/>
        <v>7187.8830526199999</v>
      </c>
      <c r="L148" s="418">
        <f>'[1]Data CPIS- Insurance'!$E129</f>
        <v>163.36031862000002</v>
      </c>
      <c r="M148" s="417"/>
      <c r="N148" s="420">
        <f>'[1]Data CPIS-Securities'!$E129</f>
        <v>7024.5227340000001</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'Table 1'!J149</f>
        <v>24.458956000000001</v>
      </c>
      <c r="I149" s="417"/>
      <c r="J149" s="417">
        <f>'[1]Data CPIS- Banking'!$E130</f>
        <v>0</v>
      </c>
      <c r="K149" s="442">
        <f t="shared" si="6"/>
        <v>24.458956000000001</v>
      </c>
      <c r="L149" s="418">
        <f>'[1]Data CPIS- Insurance'!$E130</f>
        <v>0</v>
      </c>
      <c r="M149" s="417"/>
      <c r="N149" s="420">
        <f>'[1]Data CPIS-Securities'!$E130</f>
        <v>24.458956000000001</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'Table 1'!J150</f>
        <v>0</v>
      </c>
      <c r="I150" s="417"/>
      <c r="J150" s="417">
        <f>'[1]Data CPIS- Banking'!$E131</f>
        <v>0</v>
      </c>
      <c r="K150" s="442">
        <f t="shared" si="6"/>
        <v>0</v>
      </c>
      <c r="L150" s="418">
        <f>'[1]Data CPIS- Insurance'!$E131</f>
        <v>0</v>
      </c>
      <c r="M150" s="417"/>
      <c r="N150" s="420">
        <f>'[1]Data CPIS-Securities'!$E131</f>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'Table 1'!J151</f>
        <v>620.47632799999997</v>
      </c>
      <c r="I151" s="417"/>
      <c r="J151" s="417">
        <f>'[1]Data CPIS- Banking'!$E132</f>
        <v>2</v>
      </c>
      <c r="K151" s="442">
        <f t="shared" ref="K151:K214" si="12">IF(AND(L151="",M151="",N151=""),"",IF(OR(L151="c",M151="c",N151="c"),"c",SUM(L151:N151)))</f>
        <v>618.47632799999997</v>
      </c>
      <c r="L151" s="418">
        <f>'[1]Data CPIS- Insurance'!$E132</f>
        <v>6.851178</v>
      </c>
      <c r="M151" s="417"/>
      <c r="N151" s="420">
        <f>'[1]Data CPIS-Securities'!$E132</f>
        <v>611.62514999999996</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'Table 1'!J152</f>
        <v>5.1611609999999999</v>
      </c>
      <c r="I152" s="417"/>
      <c r="J152" s="417">
        <f>'[1]Data CPIS- Banking'!$E133</f>
        <v>0</v>
      </c>
      <c r="K152" s="442">
        <f t="shared" si="12"/>
        <v>5.1611609999999999</v>
      </c>
      <c r="L152" s="418">
        <f>'[1]Data CPIS- Insurance'!$E133</f>
        <v>0</v>
      </c>
      <c r="M152" s="417"/>
      <c r="N152" s="420">
        <f>'[1]Data CPIS-Securities'!$E133</f>
        <v>5.1611609999999999</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'Table 1'!J153</f>
        <v>0</v>
      </c>
      <c r="I153" s="417"/>
      <c r="J153" s="417">
        <f>'[1]Data CPIS- Banking'!$E134</f>
        <v>0</v>
      </c>
      <c r="K153" s="442">
        <f t="shared" si="12"/>
        <v>0</v>
      </c>
      <c r="L153" s="418">
        <f>'[1]Data CPIS- Insurance'!$E134</f>
        <v>0</v>
      </c>
      <c r="M153" s="417"/>
      <c r="N153" s="420">
        <f>'[1]Data CPIS-Securities'!$E134</f>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'Table 1'!J154</f>
        <v>260.03057200000001</v>
      </c>
      <c r="I154" s="417"/>
      <c r="J154" s="417">
        <f>'[1]Data CPIS- Banking'!$E135</f>
        <v>0</v>
      </c>
      <c r="K154" s="442">
        <f t="shared" si="12"/>
        <v>260.03057200000001</v>
      </c>
      <c r="L154" s="418">
        <f>'[1]Data CPIS- Insurance'!$E135-M154</f>
        <v>-56.297381000000001</v>
      </c>
      <c r="M154" s="417">
        <f>'Table 3.2.2'!M154</f>
        <v>57.331243000000001</v>
      </c>
      <c r="N154" s="420">
        <f>'[1]Data CPIS-Securities'!$E135</f>
        <v>258.99671000000001</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'Table 1'!J155</f>
        <v>12.752823449999999</v>
      </c>
      <c r="I155" s="417"/>
      <c r="J155" s="417">
        <f>'[1]Data CPIS- Banking'!$E136</f>
        <v>0</v>
      </c>
      <c r="K155" s="442">
        <f t="shared" si="12"/>
        <v>12.752823449999999</v>
      </c>
      <c r="L155" s="418">
        <f>'[1]Data CPIS- Insurance'!$E136</f>
        <v>0.34534845000000003</v>
      </c>
      <c r="M155" s="417"/>
      <c r="N155" s="420">
        <f>'[1]Data CPIS-Securities'!$E136</f>
        <v>12.407475</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'Table 1'!J156</f>
        <v>0</v>
      </c>
      <c r="I156" s="417"/>
      <c r="J156" s="417">
        <f>'[1]Data CPIS- Banking'!$E137</f>
        <v>0</v>
      </c>
      <c r="K156" s="442">
        <f t="shared" si="12"/>
        <v>0</v>
      </c>
      <c r="L156" s="418">
        <f>'[1]Data CPIS- Insurance'!$E137</f>
        <v>0</v>
      </c>
      <c r="M156" s="417"/>
      <c r="N156" s="420">
        <f>'[1]Data CPIS-Securities'!$E137</f>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'Table 1'!J157</f>
        <v>0</v>
      </c>
      <c r="I157" s="417"/>
      <c r="J157" s="417">
        <f>'[1]Data CPIS- Banking'!$E138</f>
        <v>0</v>
      </c>
      <c r="K157" s="442">
        <f t="shared" si="12"/>
        <v>0</v>
      </c>
      <c r="L157" s="418">
        <f>'[1]Data CPIS- Insurance'!$E138</f>
        <v>0</v>
      </c>
      <c r="M157" s="417"/>
      <c r="N157" s="420">
        <f>'[1]Data CPIS-Securities'!$E138</f>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'Table 1'!J158</f>
        <v>8.1720670000000002</v>
      </c>
      <c r="I158" s="417"/>
      <c r="J158" s="417">
        <f>'[1]Data CPIS- Banking'!$E139</f>
        <v>2</v>
      </c>
      <c r="K158" s="442">
        <f t="shared" si="12"/>
        <v>6.1720670000000002</v>
      </c>
      <c r="L158" s="418">
        <f>'[1]Data CPIS- Insurance'!$E139</f>
        <v>3.4154230000000001</v>
      </c>
      <c r="M158" s="417"/>
      <c r="N158" s="420">
        <f>'[1]Data CPIS-Securities'!$E139</f>
        <v>2.7566440000000001</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'Table 1'!J159</f>
        <v>0</v>
      </c>
      <c r="I159" s="417"/>
      <c r="J159" s="417">
        <f>'[1]Data CPIS- Banking'!$E140</f>
        <v>0</v>
      </c>
      <c r="K159" s="442">
        <f t="shared" si="12"/>
        <v>0</v>
      </c>
      <c r="L159" s="418">
        <f>'[1]Data CPIS- Insurance'!$E140</f>
        <v>0</v>
      </c>
      <c r="M159" s="417"/>
      <c r="N159" s="420">
        <f>'[1]Data CPIS-Securities'!$E140</f>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'Table 1'!J160</f>
        <v>3633.2992134400001</v>
      </c>
      <c r="I160" s="417"/>
      <c r="J160" s="417">
        <f>'[1]Data CPIS- Banking'!$E141</f>
        <v>992</v>
      </c>
      <c r="K160" s="442">
        <f t="shared" si="12"/>
        <v>2641.2992134400001</v>
      </c>
      <c r="L160" s="418">
        <f>'[1]Data CPIS- Insurance'!$E141</f>
        <v>55.28824444</v>
      </c>
      <c r="M160" s="417"/>
      <c r="N160" s="420">
        <f>'[1]Data CPIS-Securities'!$E141</f>
        <v>2586.0109689999999</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'Table 1'!J161</f>
        <v>0</v>
      </c>
      <c r="I161" s="417"/>
      <c r="J161" s="417">
        <f>'[1]Data CPIS- Banking'!$E142</f>
        <v>0</v>
      </c>
      <c r="K161" s="442">
        <f t="shared" si="12"/>
        <v>0</v>
      </c>
      <c r="L161" s="418">
        <f>'[1]Data CPIS- Insurance'!$E142</f>
        <v>0</v>
      </c>
      <c r="M161" s="417"/>
      <c r="N161" s="420">
        <f>'[1]Data CPIS-Securities'!$E142</f>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'Table 1'!J162</f>
        <v>9.1087729999999993</v>
      </c>
      <c r="I162" s="417"/>
      <c r="J162" s="417">
        <f>'[1]Data CPIS- Banking'!$E143</f>
        <v>0</v>
      </c>
      <c r="K162" s="442">
        <f t="shared" si="12"/>
        <v>9.1087729999999993</v>
      </c>
      <c r="L162" s="418">
        <f>'[1]Data CPIS- Insurance'!$E143</f>
        <v>0</v>
      </c>
      <c r="M162" s="417"/>
      <c r="N162" s="420">
        <f>'[1]Data CPIS-Securities'!$E143</f>
        <v>9.1087729999999993</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'Table 1'!J163</f>
        <v>2.567987</v>
      </c>
      <c r="I163" s="417"/>
      <c r="J163" s="417">
        <f>'[1]Data CPIS- Banking'!$E144</f>
        <v>0</v>
      </c>
      <c r="K163" s="442">
        <f t="shared" si="12"/>
        <v>2.567987</v>
      </c>
      <c r="L163" s="418">
        <f>'[1]Data CPIS- Insurance'!$E144</f>
        <v>0</v>
      </c>
      <c r="M163" s="417"/>
      <c r="N163" s="420">
        <f>'[1]Data CPIS-Securities'!$E144</f>
        <v>2.567987</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'Table 1'!J164</f>
        <v>0.19892799999999999</v>
      </c>
      <c r="I164" s="417"/>
      <c r="J164" s="417">
        <f>'[1]Data CPIS- Banking'!$E145</f>
        <v>0</v>
      </c>
      <c r="K164" s="442">
        <f t="shared" si="12"/>
        <v>0.19892799999999999</v>
      </c>
      <c r="L164" s="418">
        <f>'[1]Data CPIS- Insurance'!$E145</f>
        <v>0</v>
      </c>
      <c r="M164" s="417"/>
      <c r="N164" s="420">
        <f>'[1]Data CPIS-Securities'!$E145</f>
        <v>0.19892799999999999</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'Table 1'!J165</f>
        <v>0</v>
      </c>
      <c r="I165" s="417"/>
      <c r="J165" s="417">
        <f>'[1]Data CPIS- Banking'!$E146</f>
        <v>0</v>
      </c>
      <c r="K165" s="442">
        <f t="shared" si="12"/>
        <v>0</v>
      </c>
      <c r="L165" s="418">
        <f>'[1]Data CPIS- Insurance'!$E146</f>
        <v>0</v>
      </c>
      <c r="M165" s="417"/>
      <c r="N165" s="420">
        <f>'[1]Data CPIS-Securities'!$E146</f>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'Table 1'!J166</f>
        <v>0</v>
      </c>
      <c r="I166" s="417"/>
      <c r="J166" s="417">
        <f>'[1]Data CPIS- Banking'!$E147</f>
        <v>0</v>
      </c>
      <c r="K166" s="442">
        <f t="shared" si="12"/>
        <v>0</v>
      </c>
      <c r="L166" s="418">
        <f>'[1]Data CPIS- Insurance'!$E147</f>
        <v>0</v>
      </c>
      <c r="M166" s="417"/>
      <c r="N166" s="420">
        <f>'[1]Data CPIS-Securities'!$E147</f>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'Table 1'!J167</f>
        <v>52.286585199999998</v>
      </c>
      <c r="I167" s="417"/>
      <c r="J167" s="417">
        <f>'[1]Data CPIS- Banking'!$E148</f>
        <v>0</v>
      </c>
      <c r="K167" s="442">
        <f t="shared" si="12"/>
        <v>52.286585199999998</v>
      </c>
      <c r="L167" s="418">
        <f>'[1]Data CPIS- Insurance'!$E148</f>
        <v>0.21620720000000002</v>
      </c>
      <c r="M167" s="417"/>
      <c r="N167" s="420">
        <f>'[1]Data CPIS-Securities'!$E148</f>
        <v>52.070377999999998</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'Table 1'!J168</f>
        <v>0</v>
      </c>
      <c r="I168" s="417"/>
      <c r="J168" s="417">
        <f>'[1]Data CPIS- Banking'!$E149</f>
        <v>0</v>
      </c>
      <c r="K168" s="442">
        <f t="shared" si="12"/>
        <v>0</v>
      </c>
      <c r="L168" s="418">
        <f>'[1]Data CPIS- Insurance'!$E149</f>
        <v>0</v>
      </c>
      <c r="M168" s="417"/>
      <c r="N168" s="420">
        <f>'[1]Data CPIS-Securities'!$E149</f>
        <v>0</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'Table 1'!J169</f>
        <v>2.0444800000000001</v>
      </c>
      <c r="I169" s="417"/>
      <c r="J169" s="417">
        <f>'[1]Data CPIS- Banking'!$E150</f>
        <v>0</v>
      </c>
      <c r="K169" s="442">
        <f t="shared" si="12"/>
        <v>2.0444800000000001</v>
      </c>
      <c r="L169" s="418">
        <f>'[1]Data CPIS- Insurance'!$E150</f>
        <v>0</v>
      </c>
      <c r="M169" s="417"/>
      <c r="N169" s="420">
        <f>'[1]Data CPIS-Securities'!$E150</f>
        <v>2.0444800000000001</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'Table 1'!J170</f>
        <v>2.7205E-2</v>
      </c>
      <c r="I170" s="417"/>
      <c r="J170" s="417">
        <f>'[1]Data CPIS- Banking'!$E151</f>
        <v>0</v>
      </c>
      <c r="K170" s="442">
        <f t="shared" si="12"/>
        <v>2.7205E-2</v>
      </c>
      <c r="L170" s="418">
        <f>'[1]Data CPIS- Insurance'!$E151</f>
        <v>0</v>
      </c>
      <c r="M170" s="417"/>
      <c r="N170" s="420">
        <f>'[1]Data CPIS-Securities'!$E151</f>
        <v>2.7205E-2</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'Table 1'!J171</f>
        <v>0</v>
      </c>
      <c r="I171" s="417"/>
      <c r="J171" s="417">
        <f>'[1]Data CPIS- Banking'!$E152</f>
        <v>0</v>
      </c>
      <c r="K171" s="442">
        <f t="shared" si="12"/>
        <v>0</v>
      </c>
      <c r="L171" s="418">
        <f>'[1]Data CPIS- Insurance'!$E152</f>
        <v>0</v>
      </c>
      <c r="M171" s="417"/>
      <c r="N171" s="420">
        <f>'[1]Data CPIS-Securities'!$E152</f>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'Table 1'!J172</f>
        <v>0</v>
      </c>
      <c r="I172" s="417"/>
      <c r="J172" s="417">
        <f>'[1]Data CPIS- Banking'!$E153</f>
        <v>0</v>
      </c>
      <c r="K172" s="442">
        <f t="shared" si="12"/>
        <v>0</v>
      </c>
      <c r="L172" s="418">
        <f>'[1]Data CPIS- Insurance'!$E153</f>
        <v>0</v>
      </c>
      <c r="M172" s="417"/>
      <c r="N172" s="420">
        <f>'[1]Data CPIS-Securities'!$E153</f>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'Table 1'!J173</f>
        <v>16544.58798113</v>
      </c>
      <c r="I173" s="417"/>
      <c r="J173" s="417">
        <f>'[1]Data CPIS- Banking'!$E154</f>
        <v>1071</v>
      </c>
      <c r="K173" s="442">
        <f t="shared" si="12"/>
        <v>15473.587981129998</v>
      </c>
      <c r="L173" s="418">
        <f>'[1]Data CPIS- Insurance'!$E154</f>
        <v>91.912757129999989</v>
      </c>
      <c r="M173" s="417"/>
      <c r="N173" s="420">
        <f>'[1]Data CPIS-Securities'!$E154</f>
        <v>15381.675223999999</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'Table 1'!J174</f>
        <v>0</v>
      </c>
      <c r="I174" s="417"/>
      <c r="J174" s="417">
        <f>'[1]Data CPIS- Banking'!$E155</f>
        <v>0</v>
      </c>
      <c r="K174" s="442">
        <f t="shared" si="12"/>
        <v>0</v>
      </c>
      <c r="L174" s="418">
        <f>'[1]Data CPIS- Insurance'!$E155</f>
        <v>0</v>
      </c>
      <c r="M174" s="417"/>
      <c r="N174" s="420">
        <f>'[1]Data CPIS-Securities'!$E155</f>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'Table 1'!J175</f>
        <v>679.31868799999995</v>
      </c>
      <c r="I175" s="417"/>
      <c r="J175" s="417">
        <f>'[1]Data CPIS- Banking'!$E156</f>
        <v>3</v>
      </c>
      <c r="K175" s="442">
        <f t="shared" si="12"/>
        <v>676.31868799999995</v>
      </c>
      <c r="L175" s="418">
        <f>'[1]Data CPIS- Insurance'!$E156</f>
        <v>75.105562000000006</v>
      </c>
      <c r="M175" s="417"/>
      <c r="N175" s="420">
        <f>'[1]Data CPIS-Securities'!$E156</f>
        <v>601.21312599999999</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'Table 1'!J176</f>
        <v>0</v>
      </c>
      <c r="I176" s="417"/>
      <c r="J176" s="417">
        <f>'[1]Data CPIS- Banking'!$E157</f>
        <v>0</v>
      </c>
      <c r="K176" s="442">
        <f t="shared" si="12"/>
        <v>0</v>
      </c>
      <c r="L176" s="418">
        <f>'[1]Data CPIS- Insurance'!$E157</f>
        <v>0</v>
      </c>
      <c r="M176" s="417"/>
      <c r="N176" s="420">
        <f>'[1]Data CPIS-Securities'!$E157</f>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'Table 1'!J177</f>
        <v>33.533259000000001</v>
      </c>
      <c r="I177" s="417"/>
      <c r="J177" s="417">
        <f>'[1]Data CPIS- Banking'!$E158</f>
        <v>0</v>
      </c>
      <c r="K177" s="442">
        <f t="shared" si="12"/>
        <v>33.533259000000001</v>
      </c>
      <c r="L177" s="418">
        <f>'[1]Data CPIS- Insurance'!$E158</f>
        <v>0</v>
      </c>
      <c r="M177" s="417"/>
      <c r="N177" s="420">
        <f>'[1]Data CPIS-Securities'!$E158</f>
        <v>33.533259000000001</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'Table 1'!J178</f>
        <v>259.58878764999997</v>
      </c>
      <c r="I178" s="417"/>
      <c r="J178" s="417">
        <f>'[1]Data CPIS- Banking'!$E159</f>
        <v>98</v>
      </c>
      <c r="K178" s="442">
        <f t="shared" si="12"/>
        <v>161.58878765</v>
      </c>
      <c r="L178" s="418">
        <f>'[1]Data CPIS- Insurance'!$E159</f>
        <v>0.22681365000000001</v>
      </c>
      <c r="M178" s="417"/>
      <c r="N178" s="420">
        <f>'[1]Data CPIS-Securities'!$E159</f>
        <v>161.361974</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'Table 1'!J179</f>
        <v>0</v>
      </c>
      <c r="I179" s="417"/>
      <c r="J179" s="417">
        <f>'[1]Data CPIS- Banking'!$E160</f>
        <v>0</v>
      </c>
      <c r="K179" s="442">
        <f t="shared" si="12"/>
        <v>0</v>
      </c>
      <c r="L179" s="418">
        <f>'[1]Data CPIS- Insurance'!$E160</f>
        <v>0</v>
      </c>
      <c r="M179" s="417"/>
      <c r="N179" s="420">
        <f>'[1]Data CPIS-Securities'!$E160</f>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'Table 1'!J180</f>
        <v>0</v>
      </c>
      <c r="I180" s="417"/>
      <c r="J180" s="417">
        <f>'[1]Data CPIS- Banking'!$E161</f>
        <v>0</v>
      </c>
      <c r="K180" s="442">
        <f t="shared" si="12"/>
        <v>0</v>
      </c>
      <c r="L180" s="418">
        <f>'[1]Data CPIS- Insurance'!$E161</f>
        <v>0</v>
      </c>
      <c r="M180" s="417"/>
      <c r="N180" s="420">
        <f>'[1]Data CPIS-Securities'!$E161</f>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'Table 1'!J181</f>
        <v>0</v>
      </c>
      <c r="I181" s="417"/>
      <c r="J181" s="417">
        <f>'[1]Data CPIS- Banking'!$E162</f>
        <v>0</v>
      </c>
      <c r="K181" s="442">
        <f t="shared" si="12"/>
        <v>0</v>
      </c>
      <c r="L181" s="418">
        <f>'[1]Data CPIS- Insurance'!$E162</f>
        <v>0</v>
      </c>
      <c r="M181" s="417"/>
      <c r="N181" s="420">
        <f>'[1]Data CPIS-Securities'!$E162</f>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'Table 1'!J182</f>
        <v>3122.20115502</v>
      </c>
      <c r="I182" s="417"/>
      <c r="J182" s="417">
        <f>'[1]Data CPIS- Banking'!$E163</f>
        <v>241</v>
      </c>
      <c r="K182" s="442">
        <f t="shared" si="12"/>
        <v>2881.20115502</v>
      </c>
      <c r="L182" s="418">
        <f>'[1]Data CPIS- Insurance'!$E163</f>
        <v>6.9924780200000001</v>
      </c>
      <c r="M182" s="417"/>
      <c r="N182" s="420">
        <f>'[1]Data CPIS-Securities'!$E163</f>
        <v>2874.2086770000001</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'Table 1'!J183</f>
        <v>121.57341399999999</v>
      </c>
      <c r="I183" s="417"/>
      <c r="J183" s="417">
        <f>'[1]Data CPIS- Banking'!$E164</f>
        <v>3</v>
      </c>
      <c r="K183" s="442">
        <f t="shared" si="12"/>
        <v>118.57341399999999</v>
      </c>
      <c r="L183" s="418">
        <f>'[1]Data CPIS- Insurance'!$E164</f>
        <v>0</v>
      </c>
      <c r="M183" s="417"/>
      <c r="N183" s="420">
        <f>'[1]Data CPIS-Securities'!$E164</f>
        <v>118.57341399999999</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'Table 1'!J184</f>
        <v>1.615216</v>
      </c>
      <c r="I184" s="417"/>
      <c r="J184" s="417">
        <f>'[1]Data CPIS- Banking'!$E165</f>
        <v>0</v>
      </c>
      <c r="K184" s="442">
        <f t="shared" si="12"/>
        <v>1.615216</v>
      </c>
      <c r="L184" s="418">
        <f>'[1]Data CPIS- Insurance'!$E165</f>
        <v>0</v>
      </c>
      <c r="M184" s="417"/>
      <c r="N184" s="420">
        <f>'[1]Data CPIS-Securities'!$E165</f>
        <v>1.615216</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'Table 1'!J185</f>
        <v>0</v>
      </c>
      <c r="I185" s="417"/>
      <c r="J185" s="417">
        <f>'[1]Data CPIS- Banking'!$E166</f>
        <v>0</v>
      </c>
      <c r="K185" s="442">
        <f t="shared" si="12"/>
        <v>0</v>
      </c>
      <c r="L185" s="418">
        <f>'[1]Data CPIS- Insurance'!$E166</f>
        <v>0</v>
      </c>
      <c r="M185" s="417"/>
      <c r="N185" s="420">
        <f>'[1]Data CPIS-Securities'!$E166</f>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'Table 1'!J186</f>
        <v>131.81307258000001</v>
      </c>
      <c r="I186" s="417"/>
      <c r="J186" s="417">
        <f>'[1]Data CPIS- Banking'!$E167</f>
        <v>89</v>
      </c>
      <c r="K186" s="442">
        <f t="shared" si="12"/>
        <v>42.813072579999996</v>
      </c>
      <c r="L186" s="418">
        <f>'[1]Data CPIS- Insurance'!$E167</f>
        <v>11.32802658</v>
      </c>
      <c r="M186" s="417"/>
      <c r="N186" s="420">
        <f>'[1]Data CPIS-Securities'!$E167</f>
        <v>31.485046000000001</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'Table 1'!J187</f>
        <v>0</v>
      </c>
      <c r="I187" s="417"/>
      <c r="J187" s="417">
        <f>'[1]Data CPIS- Banking'!$E168</f>
        <v>0</v>
      </c>
      <c r="K187" s="442">
        <f t="shared" si="12"/>
        <v>0</v>
      </c>
      <c r="L187" s="418">
        <f>'[1]Data CPIS- Insurance'!$E168</f>
        <v>0</v>
      </c>
      <c r="M187" s="417"/>
      <c r="N187" s="420">
        <f>'[1]Data CPIS-Securities'!$E168</f>
        <v>0</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'Table 1'!J188</f>
        <v>2.1882980000000001</v>
      </c>
      <c r="I188" s="417"/>
      <c r="J188" s="417">
        <f>'[1]Data CPIS- Banking'!$E169</f>
        <v>0</v>
      </c>
      <c r="K188" s="442">
        <f t="shared" si="12"/>
        <v>2.1882980000000001</v>
      </c>
      <c r="L188" s="418">
        <f>'[1]Data CPIS- Insurance'!$E169</f>
        <v>0</v>
      </c>
      <c r="M188" s="417"/>
      <c r="N188" s="420">
        <f>'[1]Data CPIS-Securities'!$E169</f>
        <v>2.1882980000000001</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'Table 1'!J189</f>
        <v>562.90534280999998</v>
      </c>
      <c r="I189" s="417"/>
      <c r="J189" s="417">
        <f>'[1]Data CPIS- Banking'!$E170</f>
        <v>82</v>
      </c>
      <c r="K189" s="442">
        <f t="shared" si="12"/>
        <v>480.90534281000004</v>
      </c>
      <c r="L189" s="418">
        <f>'[1]Data CPIS- Insurance'!$E170</f>
        <v>6.8630498099999997</v>
      </c>
      <c r="M189" s="417"/>
      <c r="N189" s="420">
        <f>'[1]Data CPIS-Securities'!$E170</f>
        <v>474.04229300000003</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'Table 1'!J190</f>
        <v>226.20678836000002</v>
      </c>
      <c r="I190" s="417"/>
      <c r="J190" s="417">
        <f>'[1]Data CPIS- Banking'!$E171</f>
        <v>10</v>
      </c>
      <c r="K190" s="442">
        <f t="shared" si="12"/>
        <v>216.20678836000002</v>
      </c>
      <c r="L190" s="418">
        <f>'[1]Data CPIS- Insurance'!$E171</f>
        <v>5.6461003600000002</v>
      </c>
      <c r="M190" s="417"/>
      <c r="N190" s="420">
        <f>'[1]Data CPIS-Securities'!$E171</f>
        <v>210.56068800000003</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'Table 1'!J191</f>
        <v>0</v>
      </c>
      <c r="I191" s="417"/>
      <c r="J191" s="417">
        <f>'[1]Data CPIS- Banking'!$E172</f>
        <v>0</v>
      </c>
      <c r="K191" s="442">
        <f t="shared" si="12"/>
        <v>0</v>
      </c>
      <c r="L191" s="418">
        <f>'[1]Data CPIS- Insurance'!$E172</f>
        <v>0</v>
      </c>
      <c r="M191" s="417"/>
      <c r="N191" s="420">
        <f>'[1]Data CPIS-Securities'!$E172</f>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'Table 1'!J192</f>
        <v>201.89394096000001</v>
      </c>
      <c r="I192" s="417"/>
      <c r="J192" s="417">
        <f>'[1]Data CPIS- Banking'!$E173</f>
        <v>0</v>
      </c>
      <c r="K192" s="442">
        <f t="shared" si="12"/>
        <v>201.89394096000001</v>
      </c>
      <c r="L192" s="418">
        <f>'[1]Data CPIS- Insurance'!$E173</f>
        <v>0.15237096</v>
      </c>
      <c r="M192" s="417"/>
      <c r="N192" s="420">
        <f>'[1]Data CPIS-Securities'!$E173</f>
        <v>201.74157</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'Table 1'!J193</f>
        <v>54.282302890000004</v>
      </c>
      <c r="I193" s="417"/>
      <c r="J193" s="417">
        <f>'[1]Data CPIS- Banking'!$E174</f>
        <v>1</v>
      </c>
      <c r="K193" s="442">
        <f t="shared" si="12"/>
        <v>53.282302889999997</v>
      </c>
      <c r="L193" s="418">
        <f>'[1]Data CPIS- Insurance'!$E174</f>
        <v>0.39289288999999999</v>
      </c>
      <c r="M193" s="417"/>
      <c r="N193" s="420">
        <f>'[1]Data CPIS-Securities'!$E174</f>
        <v>52.889409999999998</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'Table 1'!J194</f>
        <v>797.82455600000003</v>
      </c>
      <c r="I194" s="417"/>
      <c r="J194" s="417">
        <f>'[1]Data CPIS- Banking'!$E175</f>
        <v>0</v>
      </c>
      <c r="K194" s="442">
        <f t="shared" si="12"/>
        <v>797.82455599999992</v>
      </c>
      <c r="L194" s="418">
        <f>'[1]Data CPIS- Insurance'!$E175</f>
        <v>2.7416000000000003E-2</v>
      </c>
      <c r="M194" s="417"/>
      <c r="N194" s="420">
        <f>'[1]Data CPIS-Securities'!$E175</f>
        <v>797.7971399999999</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'Table 1'!J195</f>
        <v>705.81933275999995</v>
      </c>
      <c r="I195" s="417"/>
      <c r="J195" s="417">
        <f>'[1]Data CPIS- Banking'!$E176</f>
        <v>620</v>
      </c>
      <c r="K195" s="442">
        <f t="shared" si="12"/>
        <v>85.819332759999995</v>
      </c>
      <c r="L195" s="418">
        <f>'[1]Data CPIS- Insurance'!$E176</f>
        <v>4.1315107599999994</v>
      </c>
      <c r="M195" s="417"/>
      <c r="N195" s="420">
        <f>'[1]Data CPIS-Securities'!$E176</f>
        <v>81.687821999999997</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'Table 1'!J196</f>
        <v>0</v>
      </c>
      <c r="I196" s="417"/>
      <c r="J196" s="417">
        <f>'[1]Data CPIS- Banking'!$E177</f>
        <v>0</v>
      </c>
      <c r="K196" s="442">
        <f t="shared" si="12"/>
        <v>0</v>
      </c>
      <c r="L196" s="418">
        <f>'[1]Data CPIS- Insurance'!$E177</f>
        <v>0</v>
      </c>
      <c r="M196" s="417"/>
      <c r="N196" s="420">
        <f>'[1]Data CPIS-Securities'!$E177</f>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'Table 1'!J197</f>
        <v>93.601015840000002</v>
      </c>
      <c r="I197" s="417"/>
      <c r="J197" s="417">
        <f>'[1]Data CPIS- Banking'!$E178</f>
        <v>1</v>
      </c>
      <c r="K197" s="442">
        <f t="shared" si="12"/>
        <v>92.601015840000002</v>
      </c>
      <c r="L197" s="418">
        <f>'[1]Data CPIS- Insurance'!$E178</f>
        <v>1.2291488400000001</v>
      </c>
      <c r="M197" s="417"/>
      <c r="N197" s="420">
        <f>'[1]Data CPIS-Securities'!$E178</f>
        <v>91.371867000000009</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'Table 1'!J198</f>
        <v>1304.3715828600002</v>
      </c>
      <c r="I198" s="417"/>
      <c r="J198" s="417">
        <f>'[1]Data CPIS- Banking'!$E179</f>
        <v>10</v>
      </c>
      <c r="K198" s="442">
        <f t="shared" si="12"/>
        <v>1294.3715828600002</v>
      </c>
      <c r="L198" s="418">
        <f>'[1]Data CPIS- Insurance'!$E179</f>
        <v>1.0677848599999999</v>
      </c>
      <c r="M198" s="417"/>
      <c r="N198" s="420">
        <f>'[1]Data CPIS-Securities'!$E179</f>
        <v>1293.3037980000001</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'Table 1'!J199</f>
        <v>0</v>
      </c>
      <c r="I199" s="417"/>
      <c r="J199" s="417">
        <f>'[1]Data CPIS- Banking'!$E180</f>
        <v>0</v>
      </c>
      <c r="K199" s="442">
        <f t="shared" si="12"/>
        <v>0</v>
      </c>
      <c r="L199" s="418">
        <f>'[1]Data CPIS- Insurance'!$E180</f>
        <v>0</v>
      </c>
      <c r="M199" s="417"/>
      <c r="N199" s="420">
        <f>'[1]Data CPIS-Securities'!$E180</f>
        <v>0</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'Table 1'!J200</f>
        <v>0</v>
      </c>
      <c r="I200" s="417"/>
      <c r="J200" s="417">
        <f>'[1]Data CPIS- Banking'!$E181</f>
        <v>0</v>
      </c>
      <c r="K200" s="442">
        <f t="shared" si="12"/>
        <v>0</v>
      </c>
      <c r="L200" s="418">
        <f>'[1]Data CPIS- Insurance'!$E181</f>
        <v>0</v>
      </c>
      <c r="M200" s="417"/>
      <c r="N200" s="420">
        <f>'[1]Data CPIS-Securities'!$E181</f>
        <v>0</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'Table 1'!J201</f>
        <v>0</v>
      </c>
      <c r="I201" s="417"/>
      <c r="J201" s="417">
        <f>'[1]Data CPIS- Banking'!$E182</f>
        <v>0</v>
      </c>
      <c r="K201" s="442">
        <f t="shared" si="12"/>
        <v>0</v>
      </c>
      <c r="L201" s="418">
        <f>'[1]Data CPIS- Insurance'!$E182</f>
        <v>0</v>
      </c>
      <c r="M201" s="417"/>
      <c r="N201" s="420">
        <f>'[1]Data CPIS-Securities'!$E182</f>
        <v>0</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'Table 1'!J202</f>
        <v>0</v>
      </c>
      <c r="I202" s="417"/>
      <c r="J202" s="417">
        <f>'[1]Data CPIS- Banking'!$E183</f>
        <v>0</v>
      </c>
      <c r="K202" s="442">
        <f t="shared" si="12"/>
        <v>0</v>
      </c>
      <c r="L202" s="418">
        <f>'[1]Data CPIS- Insurance'!$E183</f>
        <v>0</v>
      </c>
      <c r="M202" s="417"/>
      <c r="N202" s="420">
        <f>'[1]Data CPIS-Securities'!$E183</f>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'Table 1'!J203</f>
        <v>959.91615521999995</v>
      </c>
      <c r="I203" s="417"/>
      <c r="J203" s="417">
        <f>'[1]Data CPIS- Banking'!$E184</f>
        <v>632</v>
      </c>
      <c r="K203" s="442">
        <f t="shared" si="12"/>
        <v>327.91615522000001</v>
      </c>
      <c r="L203" s="418">
        <f>'[1]Data CPIS- Insurance'!$E184</f>
        <v>12.62772522</v>
      </c>
      <c r="M203" s="417"/>
      <c r="N203" s="420">
        <f>'[1]Data CPIS-Securities'!$E184</f>
        <v>315.28843000000001</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'Table 1'!J204</f>
        <v>30.020671</v>
      </c>
      <c r="I204" s="417"/>
      <c r="J204" s="417">
        <f>'[1]Data CPIS- Banking'!$E185</f>
        <v>0</v>
      </c>
      <c r="K204" s="442">
        <f t="shared" si="12"/>
        <v>30.020671</v>
      </c>
      <c r="L204" s="418">
        <f>'[1]Data CPIS- Insurance'!$E185</f>
        <v>0</v>
      </c>
      <c r="M204" s="417"/>
      <c r="N204" s="420">
        <f>'[1]Data CPIS-Securities'!$E185</f>
        <v>30.020671</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'Table 1'!J205</f>
        <v>6.8977440000000003</v>
      </c>
      <c r="I205" s="417"/>
      <c r="J205" s="417">
        <f>'[1]Data CPIS- Banking'!$E186</f>
        <v>0</v>
      </c>
      <c r="K205" s="442">
        <f t="shared" si="12"/>
        <v>6.8977440000000003</v>
      </c>
      <c r="L205" s="418">
        <f>'[1]Data CPIS- Insurance'!$E186</f>
        <v>0</v>
      </c>
      <c r="M205" s="417"/>
      <c r="N205" s="420">
        <f>'[1]Data CPIS-Securities'!$E186</f>
        <v>6.8977440000000003</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'Table 1'!J206</f>
        <v>0</v>
      </c>
      <c r="I206" s="417"/>
      <c r="J206" s="417">
        <f>'[1]Data CPIS- Banking'!$E187</f>
        <v>0</v>
      </c>
      <c r="K206" s="442">
        <f t="shared" si="12"/>
        <v>0</v>
      </c>
      <c r="L206" s="418">
        <f>'[1]Data CPIS- Insurance'!$E187</f>
        <v>0</v>
      </c>
      <c r="M206" s="417"/>
      <c r="N206" s="420">
        <f>'[1]Data CPIS-Securities'!$E187</f>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'Table 1'!J207</f>
        <v>0</v>
      </c>
      <c r="I207" s="417"/>
      <c r="J207" s="417">
        <f>'[1]Data CPIS- Banking'!$E188</f>
        <v>0</v>
      </c>
      <c r="K207" s="442">
        <f t="shared" si="12"/>
        <v>0</v>
      </c>
      <c r="L207" s="418">
        <f>'[1]Data CPIS- Insurance'!$E188</f>
        <v>0</v>
      </c>
      <c r="M207" s="417"/>
      <c r="N207" s="420">
        <f>'[1]Data CPIS-Securities'!$E188</f>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'Table 1'!J208</f>
        <v>1972.7385784400001</v>
      </c>
      <c r="I208" s="417"/>
      <c r="J208" s="417">
        <f>'[1]Data CPIS- Banking'!$E189</f>
        <v>83</v>
      </c>
      <c r="K208" s="442">
        <f t="shared" si="12"/>
        <v>1889.7385784400001</v>
      </c>
      <c r="L208" s="418">
        <f>'[1]Data CPIS- Insurance'!$E189</f>
        <v>20.616197440000001</v>
      </c>
      <c r="M208" s="417"/>
      <c r="N208" s="420">
        <f>'[1]Data CPIS-Securities'!$E189</f>
        <v>1869.1223810000001</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'Table 1'!J209</f>
        <v>0</v>
      </c>
      <c r="I209" s="417"/>
      <c r="J209" s="417">
        <f>'[1]Data CPIS- Banking'!$E190</f>
        <v>0</v>
      </c>
      <c r="K209" s="442">
        <f t="shared" si="12"/>
        <v>0</v>
      </c>
      <c r="L209" s="418">
        <f>'[1]Data CPIS- Insurance'!$E190</f>
        <v>0</v>
      </c>
      <c r="M209" s="417"/>
      <c r="N209" s="420">
        <f>'[1]Data CPIS-Securities'!$E190</f>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'Table 1'!J210</f>
        <v>0.15330935999999998</v>
      </c>
      <c r="I210" s="417"/>
      <c r="J210" s="417">
        <f>'[1]Data CPIS- Banking'!$E191</f>
        <v>0</v>
      </c>
      <c r="K210" s="442">
        <f t="shared" si="12"/>
        <v>0.15330935999999998</v>
      </c>
      <c r="L210" s="418">
        <f>'[1]Data CPIS- Insurance'!$E191</f>
        <v>0.15330935999999998</v>
      </c>
      <c r="M210" s="417"/>
      <c r="N210" s="420">
        <f>'[1]Data CPIS-Securities'!$E191</f>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'Table 1'!J211</f>
        <v>1.532313</v>
      </c>
      <c r="I211" s="417"/>
      <c r="J211" s="417">
        <f>'[1]Data CPIS- Banking'!$E192</f>
        <v>0</v>
      </c>
      <c r="K211" s="442">
        <f t="shared" si="12"/>
        <v>1.532313</v>
      </c>
      <c r="L211" s="418">
        <f>'[1]Data CPIS- Insurance'!$E192</f>
        <v>0</v>
      </c>
      <c r="M211" s="417"/>
      <c r="N211" s="420">
        <f>'[1]Data CPIS-Securities'!$E192</f>
        <v>1.532313</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'Table 1'!J212</f>
        <v>0</v>
      </c>
      <c r="I212" s="417"/>
      <c r="J212" s="417">
        <f>'[1]Data CPIS- Banking'!$E193</f>
        <v>0</v>
      </c>
      <c r="K212" s="442">
        <f t="shared" si="12"/>
        <v>0</v>
      </c>
      <c r="L212" s="418">
        <f>'[1]Data CPIS- Insurance'!$E193</f>
        <v>0</v>
      </c>
      <c r="M212" s="417"/>
      <c r="N212" s="420">
        <f>'[1]Data CPIS-Securities'!$E193</f>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'Table 1'!J213</f>
        <v>0</v>
      </c>
      <c r="I213" s="417"/>
      <c r="J213" s="417">
        <f>'[1]Data CPIS- Banking'!$E194</f>
        <v>0</v>
      </c>
      <c r="K213" s="442">
        <f t="shared" si="12"/>
        <v>0</v>
      </c>
      <c r="L213" s="418">
        <f>'[1]Data CPIS- Insurance'!$E194</f>
        <v>0</v>
      </c>
      <c r="M213" s="417"/>
      <c r="N213" s="420">
        <f>'[1]Data CPIS-Securities'!$E194</f>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'Table 1'!J214</f>
        <v>2118.1374511399999</v>
      </c>
      <c r="I214" s="417"/>
      <c r="J214" s="417">
        <f>'[1]Data CPIS- Banking'!$E195</f>
        <v>0</v>
      </c>
      <c r="K214" s="442">
        <f t="shared" si="12"/>
        <v>2118.1374511399999</v>
      </c>
      <c r="L214" s="418">
        <f>'[1]Data CPIS- Insurance'!$E195</f>
        <v>3.4955131400000004</v>
      </c>
      <c r="M214" s="417"/>
      <c r="N214" s="420">
        <f>'[1]Data CPIS-Securities'!$E195</f>
        <v>2114.6419379999998</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'Table 1'!J215</f>
        <v>0</v>
      </c>
      <c r="I215" s="417"/>
      <c r="J215" s="417">
        <f>'[1]Data CPIS- Banking'!$E196</f>
        <v>0</v>
      </c>
      <c r="K215" s="442">
        <f t="shared" ref="K215:K263" si="18">IF(AND(L215="",M215="",N215=""),"",IF(OR(L215="c",M215="c",N215="c"),"c",SUM(L215:N215)))</f>
        <v>0</v>
      </c>
      <c r="L215" s="418">
        <f>'[1]Data CPIS- Insurance'!$E196</f>
        <v>0</v>
      </c>
      <c r="M215" s="417"/>
      <c r="N215" s="420">
        <f>'[1]Data CPIS-Securities'!$E196</f>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'Table 1'!J216</f>
        <v>7409.9333949600004</v>
      </c>
      <c r="I216" s="417"/>
      <c r="J216" s="417">
        <f>'[1]Data CPIS- Banking'!$E197</f>
        <v>8</v>
      </c>
      <c r="K216" s="442">
        <f t="shared" si="18"/>
        <v>7401.9333949599995</v>
      </c>
      <c r="L216" s="418">
        <f>'[1]Data CPIS- Insurance'!$E197</f>
        <v>5.6381319599999999</v>
      </c>
      <c r="M216" s="417"/>
      <c r="N216" s="420">
        <f>'[1]Data CPIS-Securities'!$E197</f>
        <v>7396.295263</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'Table 1'!J217</f>
        <v>6.3394935099999996</v>
      </c>
      <c r="I217" s="417"/>
      <c r="J217" s="417">
        <f>'[1]Data CPIS- Banking'!$E198</f>
        <v>0</v>
      </c>
      <c r="K217" s="442">
        <f t="shared" si="18"/>
        <v>6.3394935099999996</v>
      </c>
      <c r="L217" s="418">
        <f>'[1]Data CPIS- Insurance'!$E198</f>
        <v>3.3516405099999997</v>
      </c>
      <c r="M217" s="417"/>
      <c r="N217" s="420">
        <f>'[1]Data CPIS-Securities'!$E198</f>
        <v>2.9878529999999999</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'Table 1'!J218</f>
        <v>0</v>
      </c>
      <c r="I218" s="417"/>
      <c r="J218" s="417">
        <f>'[1]Data CPIS- Banking'!$E199</f>
        <v>0</v>
      </c>
      <c r="K218" s="442">
        <f t="shared" si="18"/>
        <v>0</v>
      </c>
      <c r="L218" s="418">
        <f>'[1]Data CPIS- Insurance'!$E199</f>
        <v>0</v>
      </c>
      <c r="M218" s="417"/>
      <c r="N218" s="420">
        <f>'[1]Data CPIS-Securities'!$E199</f>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'Table 1'!J219</f>
        <v>0</v>
      </c>
      <c r="I219" s="421"/>
      <c r="J219" s="417">
        <f>'[1]Data CPIS- Banking'!$E200</f>
        <v>0</v>
      </c>
      <c r="K219" s="442">
        <f t="shared" si="18"/>
        <v>0</v>
      </c>
      <c r="L219" s="418">
        <f>'[1]Data CPIS- Insurance'!$E200</f>
        <v>0</v>
      </c>
      <c r="M219" s="418"/>
      <c r="N219" s="420">
        <f>'[1]Data CPIS-Securities'!$E200</f>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'Table 1'!J220</f>
        <v>2</v>
      </c>
      <c r="I220" s="417"/>
      <c r="J220" s="417">
        <f>'[1]Data CPIS- Banking'!$E201</f>
        <v>2</v>
      </c>
      <c r="K220" s="442">
        <f t="shared" si="18"/>
        <v>0</v>
      </c>
      <c r="L220" s="418">
        <f>'[1]Data CPIS- Insurance'!$E201</f>
        <v>0</v>
      </c>
      <c r="M220" s="417"/>
      <c r="N220" s="420">
        <f>'[1]Data CPIS-Securities'!$E201</f>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'Table 1'!J221</f>
        <v>0</v>
      </c>
      <c r="I221" s="417"/>
      <c r="J221" s="417">
        <f>'[1]Data CPIS- Banking'!$E202</f>
        <v>0</v>
      </c>
      <c r="K221" s="442">
        <f t="shared" si="18"/>
        <v>0</v>
      </c>
      <c r="L221" s="418">
        <f>'[1]Data CPIS- Insurance'!$E202</f>
        <v>0</v>
      </c>
      <c r="M221" s="417"/>
      <c r="N221" s="420">
        <f>'[1]Data CPIS-Securities'!$E202</f>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'Table 1'!J222</f>
        <v>0</v>
      </c>
      <c r="I222" s="417"/>
      <c r="J222" s="417">
        <f>'[1]Data CPIS- Banking'!$E203</f>
        <v>0</v>
      </c>
      <c r="K222" s="442">
        <f t="shared" si="18"/>
        <v>0</v>
      </c>
      <c r="L222" s="418">
        <f>'[1]Data CPIS- Insurance'!$E203</f>
        <v>0</v>
      </c>
      <c r="M222" s="417"/>
      <c r="N222" s="420">
        <f>'[1]Data CPIS-Securities'!$E203</f>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'Table 1'!J223</f>
        <v>39.032398000000001</v>
      </c>
      <c r="I223" s="421"/>
      <c r="J223" s="417">
        <f>'[1]Data CPIS- Banking'!$E204</f>
        <v>0</v>
      </c>
      <c r="K223" s="442">
        <f t="shared" si="18"/>
        <v>39.032398000000001</v>
      </c>
      <c r="L223" s="418">
        <f>'[1]Data CPIS- Insurance'!$E204</f>
        <v>0</v>
      </c>
      <c r="M223" s="418"/>
      <c r="N223" s="420">
        <f>'[1]Data CPIS-Securities'!$E204</f>
        <v>39.032398000000001</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'Table 1'!J224</f>
        <v>0</v>
      </c>
      <c r="I224" s="421"/>
      <c r="J224" s="417">
        <f>'[1]Data CPIS- Banking'!$E205</f>
        <v>0</v>
      </c>
      <c r="K224" s="442">
        <f t="shared" si="18"/>
        <v>0</v>
      </c>
      <c r="L224" s="418">
        <f>'[1]Data CPIS- Insurance'!$E205</f>
        <v>0</v>
      </c>
      <c r="M224" s="418"/>
      <c r="N224" s="420">
        <f>'[1]Data CPIS-Securities'!$E205</f>
        <v>0</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3">
        <v>205</v>
      </c>
      <c r="F225" s="14" t="s">
        <v>404</v>
      </c>
      <c r="G225" s="14" t="s">
        <v>405</v>
      </c>
      <c r="H225" s="419">
        <f>'Table 1'!J225</f>
        <v>1833.40506471</v>
      </c>
      <c r="I225" s="421"/>
      <c r="J225" s="417">
        <f>'[1]Data CPIS- Banking'!$E206</f>
        <v>496</v>
      </c>
      <c r="K225" s="442">
        <f t="shared" si="18"/>
        <v>1337.4050647099998</v>
      </c>
      <c r="L225" s="418">
        <f>'[1]Data CPIS- Insurance'!$E206</f>
        <v>80.338881709999995</v>
      </c>
      <c r="M225" s="418"/>
      <c r="N225" s="420">
        <f>'[1]Data CPIS-Securities'!$E206</f>
        <v>1257.0661829999999</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3">
        <v>206</v>
      </c>
      <c r="F226" s="14" t="s">
        <v>406</v>
      </c>
      <c r="G226" s="14" t="s">
        <v>407</v>
      </c>
      <c r="H226" s="419">
        <f>'Table 1'!J226</f>
        <v>4291.5780565200002</v>
      </c>
      <c r="I226" s="421"/>
      <c r="J226" s="417">
        <f>'[1]Data CPIS- Banking'!$E207</f>
        <v>15</v>
      </c>
      <c r="K226" s="442">
        <f t="shared" si="18"/>
        <v>4276.5780565200002</v>
      </c>
      <c r="L226" s="418">
        <f>'[1]Data CPIS- Insurance'!$E207</f>
        <v>25.437836520000001</v>
      </c>
      <c r="M226" s="418"/>
      <c r="N226" s="420">
        <f>'[1]Data CPIS-Securities'!$E207</f>
        <v>4251.1402200000002</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3">
        <v>207</v>
      </c>
      <c r="F227" s="14" t="s">
        <v>408</v>
      </c>
      <c r="G227" s="14" t="s">
        <v>409</v>
      </c>
      <c r="H227" s="419">
        <f>'Table 1'!J227</f>
        <v>0</v>
      </c>
      <c r="I227" s="421"/>
      <c r="J227" s="417">
        <f>'[1]Data CPIS- Banking'!$E208</f>
        <v>0</v>
      </c>
      <c r="K227" s="442">
        <f t="shared" si="18"/>
        <v>0</v>
      </c>
      <c r="L227" s="418">
        <f>'[1]Data CPIS- Insurance'!$E208</f>
        <v>0</v>
      </c>
      <c r="M227" s="418"/>
      <c r="N227" s="420">
        <f>'[1]Data CPIS-Securities'!$E208</f>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3">
        <v>208</v>
      </c>
      <c r="F228" s="14" t="s">
        <v>410</v>
      </c>
      <c r="G228" s="14" t="s">
        <v>411</v>
      </c>
      <c r="H228" s="419">
        <f>'Table 1'!J228</f>
        <v>0</v>
      </c>
      <c r="I228" s="421"/>
      <c r="J228" s="417">
        <f>'[1]Data CPIS- Banking'!$E209</f>
        <v>0</v>
      </c>
      <c r="K228" s="442">
        <f t="shared" si="18"/>
        <v>0</v>
      </c>
      <c r="L228" s="418">
        <f>'[1]Data CPIS- Insurance'!$E209</f>
        <v>0</v>
      </c>
      <c r="M228" s="418"/>
      <c r="N228" s="420">
        <f>'[1]Data CPIS-Securities'!$E209</f>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3">
        <v>209</v>
      </c>
      <c r="F229" s="14" t="s">
        <v>412</v>
      </c>
      <c r="G229" s="14" t="s">
        <v>413</v>
      </c>
      <c r="H229" s="419">
        <f>'Table 1'!J229</f>
        <v>1.3301149999999999</v>
      </c>
      <c r="I229" s="421"/>
      <c r="J229" s="417">
        <f>'[1]Data CPIS- Banking'!$E210</f>
        <v>0</v>
      </c>
      <c r="K229" s="442">
        <f t="shared" si="18"/>
        <v>1.3301149999999999</v>
      </c>
      <c r="L229" s="418">
        <f>'[1]Data CPIS- Insurance'!$E210</f>
        <v>0</v>
      </c>
      <c r="M229" s="418"/>
      <c r="N229" s="420">
        <f>'[1]Data CPIS-Securities'!$E210</f>
        <v>1.3301149999999999</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3">
        <v>210</v>
      </c>
      <c r="F230" s="14" t="s">
        <v>414</v>
      </c>
      <c r="G230" s="14" t="s">
        <v>415</v>
      </c>
      <c r="H230" s="419">
        <f>'Table 1'!J230</f>
        <v>31.232348999999999</v>
      </c>
      <c r="I230" s="421"/>
      <c r="J230" s="417">
        <f>'[1]Data CPIS- Banking'!$E211</f>
        <v>0</v>
      </c>
      <c r="K230" s="442">
        <f t="shared" si="18"/>
        <v>31.232348999999999</v>
      </c>
      <c r="L230" s="418">
        <f>'[1]Data CPIS- Insurance'!$E211</f>
        <v>0</v>
      </c>
      <c r="M230" s="418"/>
      <c r="N230" s="420">
        <f>'[1]Data CPIS-Securities'!$E211</f>
        <v>31.232348999999999</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3">
        <v>211</v>
      </c>
      <c r="F231" s="14" t="s">
        <v>416</v>
      </c>
      <c r="G231" s="14" t="s">
        <v>417</v>
      </c>
      <c r="H231" s="419">
        <f>'Table 1'!J231</f>
        <v>341.50198499999999</v>
      </c>
      <c r="I231" s="421"/>
      <c r="J231" s="417">
        <f>'[1]Data CPIS- Banking'!$E212</f>
        <v>0</v>
      </c>
      <c r="K231" s="442">
        <f t="shared" si="18"/>
        <v>341.50198499999999</v>
      </c>
      <c r="L231" s="418">
        <f>'[1]Data CPIS- Insurance'!$E212</f>
        <v>7.7759900000000002</v>
      </c>
      <c r="M231" s="418"/>
      <c r="N231" s="420">
        <f>'[1]Data CPIS-Securities'!$E212</f>
        <v>333.72599500000001</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3">
        <v>212</v>
      </c>
      <c r="F232" s="14" t="s">
        <v>947</v>
      </c>
      <c r="G232" s="14" t="s">
        <v>418</v>
      </c>
      <c r="H232" s="419">
        <f>'Table 1'!J232</f>
        <v>0</v>
      </c>
      <c r="I232" s="421"/>
      <c r="J232" s="417">
        <f>'[1]Data CPIS- Banking'!$E213</f>
        <v>0</v>
      </c>
      <c r="K232" s="442">
        <f t="shared" si="18"/>
        <v>0</v>
      </c>
      <c r="L232" s="418">
        <f>'[1]Data CPIS- Insurance'!$E213</f>
        <v>0</v>
      </c>
      <c r="M232" s="418"/>
      <c r="N232" s="420">
        <f>'[1]Data CPIS-Securities'!$E213</f>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3">
        <v>213</v>
      </c>
      <c r="F233" s="14" t="s">
        <v>419</v>
      </c>
      <c r="G233" s="14" t="s">
        <v>420</v>
      </c>
      <c r="H233" s="419">
        <f>'Table 1'!J233</f>
        <v>2.491679</v>
      </c>
      <c r="I233" s="421"/>
      <c r="J233" s="417">
        <f>'[1]Data CPIS- Banking'!$E214</f>
        <v>0</v>
      </c>
      <c r="K233" s="442">
        <f t="shared" si="18"/>
        <v>2.491679</v>
      </c>
      <c r="L233" s="418">
        <f>'[1]Data CPIS- Insurance'!$E214</f>
        <v>0</v>
      </c>
      <c r="M233" s="418"/>
      <c r="N233" s="420">
        <f>'[1]Data CPIS-Securities'!$E214</f>
        <v>2.491679</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3">
        <v>214</v>
      </c>
      <c r="F234" s="14" t="s">
        <v>421</v>
      </c>
      <c r="G234" s="14" t="s">
        <v>422</v>
      </c>
      <c r="H234" s="419">
        <f>'Table 1'!J234</f>
        <v>0</v>
      </c>
      <c r="I234" s="421"/>
      <c r="J234" s="417">
        <f>'[1]Data CPIS- Banking'!$E215</f>
        <v>0</v>
      </c>
      <c r="K234" s="442">
        <f t="shared" si="18"/>
        <v>0</v>
      </c>
      <c r="L234" s="418">
        <f>'[1]Data CPIS- Insurance'!$E215</f>
        <v>0</v>
      </c>
      <c r="M234" s="418"/>
      <c r="N234" s="420">
        <f>'[1]Data CPIS-Securities'!$E215</f>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3">
        <v>215</v>
      </c>
      <c r="F235" s="14" t="s">
        <v>423</v>
      </c>
      <c r="G235" s="14" t="s">
        <v>424</v>
      </c>
      <c r="H235" s="419">
        <f>'Table 1'!J235</f>
        <v>0</v>
      </c>
      <c r="I235" s="421"/>
      <c r="J235" s="417">
        <f>'[1]Data CPIS- Banking'!$E216</f>
        <v>0</v>
      </c>
      <c r="K235" s="442">
        <f t="shared" si="18"/>
        <v>0</v>
      </c>
      <c r="L235" s="418">
        <f>'[1]Data CPIS- Insurance'!$E216</f>
        <v>0</v>
      </c>
      <c r="M235" s="418"/>
      <c r="N235" s="420">
        <f>'[1]Data CPIS-Securities'!$E216</f>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3">
        <v>216</v>
      </c>
      <c r="F236" s="14" t="s">
        <v>425</v>
      </c>
      <c r="G236" s="14" t="s">
        <v>426</v>
      </c>
      <c r="H236" s="419">
        <f>'Table 1'!J236</f>
        <v>102.424982</v>
      </c>
      <c r="I236" s="421"/>
      <c r="J236" s="417">
        <f>'[1]Data CPIS- Banking'!$E217</f>
        <v>52</v>
      </c>
      <c r="K236" s="442">
        <f t="shared" si="18"/>
        <v>50.424982</v>
      </c>
      <c r="L236" s="418">
        <f>'[1]Data CPIS- Insurance'!$E217</f>
        <v>50.424982</v>
      </c>
      <c r="M236" s="418"/>
      <c r="N236" s="420">
        <f>'[1]Data CPIS-Securities'!$E217</f>
        <v>0</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3">
        <v>217</v>
      </c>
      <c r="F237" s="14" t="s">
        <v>427</v>
      </c>
      <c r="G237" s="14" t="s">
        <v>428</v>
      </c>
      <c r="H237" s="419">
        <f>'Table 1'!J237</f>
        <v>0</v>
      </c>
      <c r="I237" s="421"/>
      <c r="J237" s="417">
        <f>'[1]Data CPIS- Banking'!$E218</f>
        <v>0</v>
      </c>
      <c r="K237" s="442">
        <f t="shared" si="18"/>
        <v>0</v>
      </c>
      <c r="L237" s="418">
        <f>'[1]Data CPIS- Insurance'!$E218</f>
        <v>0</v>
      </c>
      <c r="M237" s="418"/>
      <c r="N237" s="420">
        <f>'[1]Data CPIS-Securities'!$E218</f>
        <v>0</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3">
        <v>218</v>
      </c>
      <c r="F238" s="14" t="s">
        <v>429</v>
      </c>
      <c r="G238" s="14" t="s">
        <v>430</v>
      </c>
      <c r="H238" s="419">
        <f>'Table 1'!J238</f>
        <v>344.78019105999999</v>
      </c>
      <c r="I238" s="421"/>
      <c r="J238" s="417">
        <f>'[1]Data CPIS- Banking'!$E219</f>
        <v>0</v>
      </c>
      <c r="K238" s="442">
        <f t="shared" si="18"/>
        <v>344.78019105999999</v>
      </c>
      <c r="L238" s="418">
        <f>'[1]Data CPIS- Insurance'!$E219-M238</f>
        <v>-58.538960940000003</v>
      </c>
      <c r="M238" s="418">
        <f>'Table 3.2.2'!M238</f>
        <v>62.510209000000003</v>
      </c>
      <c r="N238" s="420">
        <f>'[1]Data CPIS-Securities'!$E219</f>
        <v>340.808943</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3">
        <v>219</v>
      </c>
      <c r="F239" s="14" t="s">
        <v>431</v>
      </c>
      <c r="G239" s="14" t="s">
        <v>432</v>
      </c>
      <c r="H239" s="419">
        <f>'Table 1'!J239</f>
        <v>0</v>
      </c>
      <c r="I239" s="421"/>
      <c r="J239" s="417">
        <f>'[1]Data CPIS- Banking'!$E220</f>
        <v>0</v>
      </c>
      <c r="K239" s="442">
        <f t="shared" si="18"/>
        <v>0</v>
      </c>
      <c r="L239" s="418">
        <f>'[1]Data CPIS- Insurance'!$E220</f>
        <v>0</v>
      </c>
      <c r="M239" s="418"/>
      <c r="N239" s="420">
        <f>'[1]Data CPIS-Securities'!$E220</f>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3">
        <v>220</v>
      </c>
      <c r="F240" s="14" t="s">
        <v>433</v>
      </c>
      <c r="G240" s="14" t="s">
        <v>434</v>
      </c>
      <c r="H240" s="419">
        <f>'Table 1'!J240</f>
        <v>170.92670899999999</v>
      </c>
      <c r="I240" s="421"/>
      <c r="J240" s="417">
        <f>'[1]Data CPIS- Banking'!$E221</f>
        <v>0</v>
      </c>
      <c r="K240" s="442">
        <f t="shared" si="18"/>
        <v>170.92670899999999</v>
      </c>
      <c r="L240" s="418">
        <f>'[1]Data CPIS- Insurance'!$E221</f>
        <v>0</v>
      </c>
      <c r="M240" s="418"/>
      <c r="N240" s="420">
        <f>'[1]Data CPIS-Securities'!$E221</f>
        <v>170.92670899999999</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3">
        <v>221</v>
      </c>
      <c r="F241" s="14" t="s">
        <v>435</v>
      </c>
      <c r="G241" s="14" t="s">
        <v>436</v>
      </c>
      <c r="H241" s="419">
        <f>'Table 1'!J241</f>
        <v>0</v>
      </c>
      <c r="I241" s="421"/>
      <c r="J241" s="417">
        <f>'[1]Data CPIS- Banking'!$E222</f>
        <v>0</v>
      </c>
      <c r="K241" s="442">
        <f t="shared" si="18"/>
        <v>0</v>
      </c>
      <c r="L241" s="418">
        <f>'[1]Data CPIS- Insurance'!$E222</f>
        <v>0</v>
      </c>
      <c r="M241" s="418"/>
      <c r="N241" s="420">
        <f>'[1]Data CPIS-Securities'!$E222</f>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3">
        <v>222</v>
      </c>
      <c r="F242" s="14" t="s">
        <v>437</v>
      </c>
      <c r="G242" s="14" t="s">
        <v>438</v>
      </c>
      <c r="H242" s="419">
        <f>'Table 1'!J242</f>
        <v>36.162177</v>
      </c>
      <c r="I242" s="421"/>
      <c r="J242" s="417">
        <f>'[1]Data CPIS- Banking'!$E223</f>
        <v>0</v>
      </c>
      <c r="K242" s="442">
        <f t="shared" si="18"/>
        <v>36.162177</v>
      </c>
      <c r="L242" s="418">
        <f>'[1]Data CPIS- Insurance'!$E223</f>
        <v>0</v>
      </c>
      <c r="M242" s="418"/>
      <c r="N242" s="420">
        <f>'[1]Data CPIS-Securities'!$E223</f>
        <v>36.162177</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3">
        <v>223</v>
      </c>
      <c r="F243" s="14" t="s">
        <v>439</v>
      </c>
      <c r="G243" s="14" t="s">
        <v>440</v>
      </c>
      <c r="H243" s="419">
        <f>'Table 1'!J243</f>
        <v>2106.4354229999999</v>
      </c>
      <c r="I243" s="421"/>
      <c r="J243" s="417">
        <f>'[1]Data CPIS- Banking'!$E224</f>
        <v>0</v>
      </c>
      <c r="K243" s="442">
        <f t="shared" si="18"/>
        <v>2106.4354229999999</v>
      </c>
      <c r="L243" s="418">
        <f>'[1]Data CPIS- Insurance'!$E224</f>
        <v>0</v>
      </c>
      <c r="M243" s="418"/>
      <c r="N243" s="420">
        <f>'[1]Data CPIS-Securities'!$E224</f>
        <v>2106.4354229999999</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3">
        <v>224</v>
      </c>
      <c r="F244" s="14" t="s">
        <v>441</v>
      </c>
      <c r="G244" s="14" t="s">
        <v>442</v>
      </c>
      <c r="H244" s="419">
        <f>'Table 1'!J244</f>
        <v>1914.6320139999998</v>
      </c>
      <c r="I244" s="421"/>
      <c r="J244" s="417">
        <f>'[1]Data CPIS- Banking'!$E225</f>
        <v>323</v>
      </c>
      <c r="K244" s="442">
        <f t="shared" si="18"/>
        <v>1591.632014</v>
      </c>
      <c r="L244" s="418">
        <f>'[1]Data CPIS- Insurance'!$E225</f>
        <v>32.140003999999998</v>
      </c>
      <c r="M244" s="418"/>
      <c r="N244" s="420">
        <f>'[1]Data CPIS-Securities'!$E225</f>
        <v>1559.4920099999999</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3">
        <v>225</v>
      </c>
      <c r="F245" s="14" t="s">
        <v>443</v>
      </c>
      <c r="G245" s="14" t="s">
        <v>444</v>
      </c>
      <c r="H245" s="419">
        <f>'Table 1'!J245</f>
        <v>62092.442796989999</v>
      </c>
      <c r="I245" s="421"/>
      <c r="J245" s="417">
        <f>'[1]Data CPIS- Banking'!$E226</f>
        <v>2585</v>
      </c>
      <c r="K245" s="442">
        <f t="shared" si="18"/>
        <v>59507.442796989999</v>
      </c>
      <c r="L245" s="418">
        <f>'[1]Data CPIS- Insurance'!$E226</f>
        <v>123.42319299</v>
      </c>
      <c r="M245" s="418"/>
      <c r="N245" s="420">
        <f>'[1]Data CPIS-Securities'!$E226</f>
        <v>59384.019604000001</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3">
        <v>226</v>
      </c>
      <c r="F246" s="14" t="s">
        <v>445</v>
      </c>
      <c r="G246" s="14" t="s">
        <v>446</v>
      </c>
      <c r="H246" s="419">
        <f>'Table 1'!J246</f>
        <v>964534.77109091007</v>
      </c>
      <c r="I246" s="421"/>
      <c r="J246" s="417">
        <f>'[1]Data CPIS- Banking'!$E227</f>
        <v>18506</v>
      </c>
      <c r="K246" s="442">
        <f t="shared" si="18"/>
        <v>946028.87109091005</v>
      </c>
      <c r="L246" s="418">
        <f>'[1]Data CPIS- Insurance'!$E227-M246+0.1</f>
        <v>14532.082299910002</v>
      </c>
      <c r="M246" s="418">
        <f>'Table 3.2.1'!M246</f>
        <v>13.867889</v>
      </c>
      <c r="N246" s="420">
        <f>'[1]Data CPIS-Securities'!$E227</f>
        <v>931482.92090200004</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3">
        <v>227</v>
      </c>
      <c r="F247" s="14" t="s">
        <v>447</v>
      </c>
      <c r="G247" s="14" t="s">
        <v>448</v>
      </c>
      <c r="H247" s="419">
        <f>'Table 1'!J247</f>
        <v>1574.6307430000002</v>
      </c>
      <c r="I247" s="421"/>
      <c r="J247" s="417">
        <f>'[1]Data CPIS- Banking'!$E228</f>
        <v>0</v>
      </c>
      <c r="K247" s="442">
        <f t="shared" si="18"/>
        <v>1574.6307430000002</v>
      </c>
      <c r="L247" s="418">
        <f>'[1]Data CPIS- Insurance'!$E228</f>
        <v>0</v>
      </c>
      <c r="M247" s="418"/>
      <c r="N247" s="420">
        <f>'[1]Data CPIS-Securities'!$E228</f>
        <v>1574.6307430000002</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3">
        <v>228</v>
      </c>
      <c r="F248" s="14" t="s">
        <v>449</v>
      </c>
      <c r="G248" s="14" t="s">
        <v>450</v>
      </c>
      <c r="H248" s="419">
        <f>'Table 1'!J248</f>
        <v>11.793713220000001</v>
      </c>
      <c r="I248" s="421"/>
      <c r="J248" s="417">
        <f>'[1]Data CPIS- Banking'!$E229</f>
        <v>0</v>
      </c>
      <c r="K248" s="442">
        <f t="shared" si="18"/>
        <v>11.793713220000001</v>
      </c>
      <c r="L248" s="418">
        <f>'[1]Data CPIS- Insurance'!$E229</f>
        <v>4.7265302199999999</v>
      </c>
      <c r="M248" s="418"/>
      <c r="N248" s="420">
        <f>'[1]Data CPIS-Securities'!$E229</f>
        <v>7.067183</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3">
        <v>229</v>
      </c>
      <c r="F249" s="14" t="s">
        <v>451</v>
      </c>
      <c r="G249" s="14" t="s">
        <v>452</v>
      </c>
      <c r="H249" s="419">
        <f>'Table 1'!J249</f>
        <v>11.090263</v>
      </c>
      <c r="I249" s="421"/>
      <c r="J249" s="417">
        <f>'[1]Data CPIS- Banking'!$E230</f>
        <v>0</v>
      </c>
      <c r="K249" s="442">
        <f t="shared" si="18"/>
        <v>11.090263</v>
      </c>
      <c r="L249" s="418">
        <f>'[1]Data CPIS- Insurance'!$E230</f>
        <v>0</v>
      </c>
      <c r="M249" s="418"/>
      <c r="N249" s="420">
        <f>'[1]Data CPIS-Securities'!$E230</f>
        <v>11.090263</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3">
        <v>230</v>
      </c>
      <c r="F250" s="14" t="s">
        <v>453</v>
      </c>
      <c r="G250" s="14" t="s">
        <v>454</v>
      </c>
      <c r="H250" s="419">
        <f>'Table 1'!J250</f>
        <v>0</v>
      </c>
      <c r="I250" s="421"/>
      <c r="J250" s="417">
        <f>'[1]Data CPIS- Banking'!$E231</f>
        <v>0</v>
      </c>
      <c r="K250" s="442">
        <f t="shared" si="18"/>
        <v>0</v>
      </c>
      <c r="L250" s="418">
        <f>'[1]Data CPIS- Insurance'!$E231</f>
        <v>0</v>
      </c>
      <c r="M250" s="418"/>
      <c r="N250" s="420">
        <f>'[1]Data CPIS-Securities'!$E231</f>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3">
        <v>231</v>
      </c>
      <c r="F251" s="14" t="s">
        <v>455</v>
      </c>
      <c r="G251" s="14" t="s">
        <v>456</v>
      </c>
      <c r="H251" s="419">
        <f>'Table 1'!J251</f>
        <v>0</v>
      </c>
      <c r="I251" s="421"/>
      <c r="J251" s="417">
        <f>'[1]Data CPIS- Banking'!$E232</f>
        <v>0</v>
      </c>
      <c r="K251" s="442">
        <f t="shared" si="18"/>
        <v>0</v>
      </c>
      <c r="L251" s="418">
        <f>'[1]Data CPIS- Insurance'!$E232</f>
        <v>0</v>
      </c>
      <c r="M251" s="418"/>
      <c r="N251" s="420">
        <f>'[1]Data CPIS-Securities'!$E232</f>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3">
        <v>232</v>
      </c>
      <c r="F252" s="14" t="s">
        <v>457</v>
      </c>
      <c r="G252" s="14" t="s">
        <v>458</v>
      </c>
      <c r="H252" s="419">
        <f>'Table 1'!J252</f>
        <v>248.36098373999999</v>
      </c>
      <c r="I252" s="421"/>
      <c r="J252" s="417">
        <f>'[1]Data CPIS- Banking'!$E233</f>
        <v>0</v>
      </c>
      <c r="K252" s="442">
        <f t="shared" si="18"/>
        <v>248.36098373999999</v>
      </c>
      <c r="L252" s="418">
        <f>'[1]Data CPIS- Insurance'!$E233</f>
        <v>0.50454673999999999</v>
      </c>
      <c r="M252" s="418"/>
      <c r="N252" s="420">
        <f>'[1]Data CPIS-Securities'!$E233</f>
        <v>247.856437</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3">
        <v>233</v>
      </c>
      <c r="F253" s="14" t="s">
        <v>459</v>
      </c>
      <c r="G253" s="14" t="s">
        <v>460</v>
      </c>
      <c r="H253" s="419">
        <f>'Table 1'!J253</f>
        <v>2.4168319999999999</v>
      </c>
      <c r="I253" s="421"/>
      <c r="J253" s="417">
        <f>'[1]Data CPIS- Banking'!$E234</f>
        <v>0</v>
      </c>
      <c r="K253" s="442">
        <f t="shared" si="18"/>
        <v>2.4168319999999999</v>
      </c>
      <c r="L253" s="418">
        <f>'[1]Data CPIS- Insurance'!$E234</f>
        <v>0</v>
      </c>
      <c r="M253" s="418"/>
      <c r="N253" s="420">
        <f>'[1]Data CPIS-Securities'!$E234</f>
        <v>2.4168319999999999</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3">
        <v>234</v>
      </c>
      <c r="F254" s="14" t="s">
        <v>461</v>
      </c>
      <c r="G254" s="14" t="s">
        <v>462</v>
      </c>
      <c r="H254" s="419">
        <f>'Table 1'!J254</f>
        <v>2734.1329299999998</v>
      </c>
      <c r="I254" s="421"/>
      <c r="J254" s="417">
        <f>'[1]Data CPIS- Banking'!$E235</f>
        <v>10</v>
      </c>
      <c r="K254" s="442">
        <f t="shared" si="18"/>
        <v>2724.1329299999998</v>
      </c>
      <c r="L254" s="418">
        <f>'[1]Data CPIS- Insurance'!$E235</f>
        <v>100.936643</v>
      </c>
      <c r="M254" s="418"/>
      <c r="N254" s="420">
        <f>'[1]Data CPIS-Securities'!$E235</f>
        <v>2623.1962869999998</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3">
        <v>235</v>
      </c>
      <c r="F255" s="14" t="s">
        <v>463</v>
      </c>
      <c r="G255" s="14" t="s">
        <v>464</v>
      </c>
      <c r="H255" s="419">
        <f>'Table 1'!J255</f>
        <v>1.3901520000000001</v>
      </c>
      <c r="I255" s="421"/>
      <c r="J255" s="417">
        <f>'[1]Data CPIS- Banking'!$E236</f>
        <v>0</v>
      </c>
      <c r="K255" s="442">
        <f t="shared" si="18"/>
        <v>1.3901520000000001</v>
      </c>
      <c r="L255" s="418">
        <f>'[1]Data CPIS- Insurance'!$E236</f>
        <v>0</v>
      </c>
      <c r="M255" s="418"/>
      <c r="N255" s="420">
        <f>'[1]Data CPIS-Securities'!$E236</f>
        <v>1.3901520000000001</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3">
        <v>236</v>
      </c>
      <c r="F256" s="14" t="s">
        <v>465</v>
      </c>
      <c r="G256" s="14" t="s">
        <v>466</v>
      </c>
      <c r="H256" s="419">
        <f>'Table 1'!J256</f>
        <v>0</v>
      </c>
      <c r="I256" s="421"/>
      <c r="J256" s="417">
        <f>'[1]Data CPIS- Banking'!$E237</f>
        <v>0</v>
      </c>
      <c r="K256" s="442">
        <f t="shared" si="18"/>
        <v>0</v>
      </c>
      <c r="L256" s="418">
        <f>'[1]Data CPIS- Insurance'!$E237</f>
        <v>0</v>
      </c>
      <c r="M256" s="418"/>
      <c r="N256" s="420">
        <f>'[1]Data CPIS-Securities'!$E237</f>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3">
        <v>237</v>
      </c>
      <c r="F257" s="14" t="s">
        <v>467</v>
      </c>
      <c r="G257" s="14" t="s">
        <v>468</v>
      </c>
      <c r="H257" s="419">
        <f>'Table 1'!J257</f>
        <v>0</v>
      </c>
      <c r="I257" s="421"/>
      <c r="J257" s="417">
        <f>'[1]Data CPIS- Banking'!$E238</f>
        <v>0</v>
      </c>
      <c r="K257" s="442">
        <f t="shared" si="18"/>
        <v>0</v>
      </c>
      <c r="L257" s="418">
        <f>'[1]Data CPIS- Insurance'!$E238</f>
        <v>0</v>
      </c>
      <c r="M257" s="418"/>
      <c r="N257" s="420">
        <f>'[1]Data CPIS-Securities'!$E238</f>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3">
        <v>238</v>
      </c>
      <c r="F258" s="14" t="s">
        <v>469</v>
      </c>
      <c r="G258" s="14" t="s">
        <v>470</v>
      </c>
      <c r="H258" s="419">
        <f>'Table 1'!J258</f>
        <v>0</v>
      </c>
      <c r="I258" s="421"/>
      <c r="J258" s="417">
        <f>'[1]Data CPIS- Banking'!$E239</f>
        <v>0</v>
      </c>
      <c r="K258" s="442">
        <f t="shared" si="18"/>
        <v>0</v>
      </c>
      <c r="L258" s="418">
        <f>'[1]Data CPIS- Insurance'!$E239</f>
        <v>0</v>
      </c>
      <c r="M258" s="418"/>
      <c r="N258" s="420">
        <f>'[1]Data CPIS-Securities'!$E239</f>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3">
        <v>239</v>
      </c>
      <c r="F259" s="14" t="s">
        <v>471</v>
      </c>
      <c r="G259" s="14" t="s">
        <v>472</v>
      </c>
      <c r="H259" s="419">
        <f>'Table 1'!J259</f>
        <v>0</v>
      </c>
      <c r="I259" s="421"/>
      <c r="J259" s="417">
        <f>'[1]Data CPIS- Banking'!$E240</f>
        <v>0</v>
      </c>
      <c r="K259" s="442">
        <f t="shared" si="18"/>
        <v>0</v>
      </c>
      <c r="L259" s="418">
        <f>'[1]Data CPIS- Insurance'!$E240</f>
        <v>0</v>
      </c>
      <c r="M259" s="418"/>
      <c r="N259" s="420">
        <f>'[1]Data CPIS-Securities'!$E240</f>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3">
        <v>240</v>
      </c>
      <c r="F260" s="14" t="s">
        <v>473</v>
      </c>
      <c r="G260" s="14" t="s">
        <v>474</v>
      </c>
      <c r="H260" s="419">
        <f>'Table 1'!J260</f>
        <v>365.93953399999998</v>
      </c>
      <c r="I260" s="421"/>
      <c r="J260" s="417">
        <f>'[1]Data CPIS- Banking'!$E241</f>
        <v>0</v>
      </c>
      <c r="K260" s="442">
        <f t="shared" si="18"/>
        <v>365.93953399999998</v>
      </c>
      <c r="L260" s="418">
        <f>'[1]Data CPIS- Insurance'!$E241</f>
        <v>0</v>
      </c>
      <c r="M260" s="418"/>
      <c r="N260" s="420">
        <f>'[1]Data CPIS-Securities'!$E241</f>
        <v>365.93953399999998</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3">
        <v>241</v>
      </c>
      <c r="F261" s="14" t="s">
        <v>475</v>
      </c>
      <c r="G261" s="14" t="s">
        <v>476</v>
      </c>
      <c r="H261" s="419">
        <f>'Table 1'!J261</f>
        <v>2.8170000000000001E-3</v>
      </c>
      <c r="I261" s="421"/>
      <c r="J261" s="417">
        <f>'[1]Data CPIS- Banking'!$E242</f>
        <v>0</v>
      </c>
      <c r="K261" s="442">
        <f t="shared" si="18"/>
        <v>2.8170000000000001E-3</v>
      </c>
      <c r="L261" s="418">
        <f>'[1]Data CPIS- Insurance'!$E242</f>
        <v>0</v>
      </c>
      <c r="M261" s="418"/>
      <c r="N261" s="420">
        <f>'[1]Data CPIS-Securities'!$E242</f>
        <v>2.8170000000000001E-3</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3">
        <v>242</v>
      </c>
      <c r="F262" s="14" t="s">
        <v>912</v>
      </c>
      <c r="G262" s="198" t="s">
        <v>885</v>
      </c>
      <c r="H262" s="419">
        <f>'Table 1'!J262</f>
        <v>0</v>
      </c>
      <c r="I262" s="421"/>
      <c r="J262" s="417">
        <f>'[1]Data CPIS- Banking'!$E243</f>
        <v>0</v>
      </c>
      <c r="K262" s="442">
        <f t="shared" si="18"/>
        <v>0</v>
      </c>
      <c r="L262" s="418">
        <f>'[1]Data CPIS- Insurance'!$E243</f>
        <v>0</v>
      </c>
      <c r="M262" s="418"/>
      <c r="N262" s="420">
        <f>'[1]Data CPIS-Securities'!$E243</f>
        <v>0</v>
      </c>
      <c r="O262" s="422"/>
      <c r="P262" s="419" t="str">
        <f t="shared" si="19"/>
        <v/>
      </c>
      <c r="Q262" s="421"/>
      <c r="R262" s="418"/>
      <c r="S262" s="418"/>
      <c r="T262" s="631"/>
      <c r="U262" s="631"/>
      <c r="V262" s="631"/>
      <c r="W262" s="631"/>
    </row>
    <row r="263" spans="1:23" x14ac:dyDescent="0.2">
      <c r="A263" s="56"/>
      <c r="B263" s="211" t="s">
        <v>861</v>
      </c>
      <c r="C263" s="208"/>
      <c r="D263" s="209" t="s">
        <v>533</v>
      </c>
      <c r="E263" s="13">
        <v>243</v>
      </c>
      <c r="F263" s="123" t="s">
        <v>477</v>
      </c>
      <c r="G263" s="123" t="s">
        <v>921</v>
      </c>
      <c r="H263" s="419">
        <f>'Table 1'!J263</f>
        <v>3511.4382309999996</v>
      </c>
      <c r="I263" s="423"/>
      <c r="J263" s="417">
        <f>'[1]Data CPIS- Banking'!$E244</f>
        <v>3212</v>
      </c>
      <c r="K263" s="442">
        <f t="shared" si="18"/>
        <v>299.43823099999997</v>
      </c>
      <c r="L263" s="418">
        <f>'[1]Data CPIS- Insurance'!$E244</f>
        <v>0</v>
      </c>
      <c r="M263" s="424"/>
      <c r="N263" s="420">
        <f>'[1]Data CPIS-Securities'!$E244</f>
        <v>299.43823099999997</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3">
        <v>244</v>
      </c>
      <c r="F264" s="72"/>
      <c r="G264" s="176" t="s">
        <v>478</v>
      </c>
      <c r="H264" s="462">
        <f>'Table 1'!J264</f>
        <v>1480397</v>
      </c>
      <c r="I264" s="503"/>
      <c r="J264" s="463">
        <f>61194-1725-95</f>
        <v>59374</v>
      </c>
      <c r="K264" s="472">
        <f t="shared" ref="K264" si="26">IF(AND(L264="",M264="",N264=""),"",IF(OR(L264="c",M264="c",N264="c"),"c",SUM(L264:N264)))</f>
        <v>1421023.1500000001</v>
      </c>
      <c r="L264" s="463">
        <f>18549-764.8+0.05</f>
        <v>17784.25</v>
      </c>
      <c r="M264" s="463">
        <v>261.5</v>
      </c>
      <c r="N264" s="463">
        <f>1432832.1-29854.7</f>
        <v>1402977.4000000001</v>
      </c>
      <c r="O264" s="638"/>
      <c r="P264" s="462" t="str">
        <f t="shared" ref="P264" si="27">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8">SUM(H21:H263)</f>
        <v>1480397.0047730901</v>
      </c>
      <c r="I265" s="415">
        <f t="shared" si="28"/>
        <v>0</v>
      </c>
      <c r="J265" s="415">
        <f t="shared" si="28"/>
        <v>59374</v>
      </c>
      <c r="K265" s="415">
        <f t="shared" si="28"/>
        <v>1421023.10477309</v>
      </c>
      <c r="L265" s="415">
        <f t="shared" si="28"/>
        <v>17784.250384090006</v>
      </c>
      <c r="M265" s="415">
        <f t="shared" si="28"/>
        <v>261.46209100000004</v>
      </c>
      <c r="N265" s="415">
        <f t="shared" si="28"/>
        <v>1402977.3922979997</v>
      </c>
      <c r="O265" s="415">
        <f t="shared" si="28"/>
        <v>0</v>
      </c>
      <c r="P265" s="415">
        <f t="shared" si="28"/>
        <v>0</v>
      </c>
      <c r="Q265" s="415">
        <f t="shared" si="28"/>
        <v>0</v>
      </c>
      <c r="R265" s="415">
        <f t="shared" si="28"/>
        <v>0</v>
      </c>
      <c r="S265" s="415">
        <f t="shared" si="28"/>
        <v>0</v>
      </c>
      <c r="T265" s="409"/>
      <c r="U265" s="410"/>
      <c r="V265" s="411"/>
      <c r="W265" s="452"/>
    </row>
    <row r="266" spans="1:23" ht="24.95" customHeight="1" x14ac:dyDescent="0.2">
      <c r="A266" s="56"/>
      <c r="B266" s="1"/>
      <c r="C266" s="1"/>
      <c r="D266" s="1"/>
      <c r="E266" s="88"/>
      <c r="F266" s="73"/>
      <c r="G266" s="69" t="s">
        <v>874</v>
      </c>
      <c r="H266" s="415">
        <f t="shared" ref="H266:S266" si="29">IF(COUNTIF(H21:H263,"c")=1,"Res Disc",SUM(H264)-SUM(H265))</f>
        <v>-4.7730901278555393E-3</v>
      </c>
      <c r="I266" s="415">
        <f t="shared" si="29"/>
        <v>0</v>
      </c>
      <c r="J266" s="415">
        <f t="shared" si="29"/>
        <v>0</v>
      </c>
      <c r="K266" s="415">
        <f t="shared" si="29"/>
        <v>4.5226910151541233E-2</v>
      </c>
      <c r="L266" s="415">
        <f t="shared" si="29"/>
        <v>-3.8409000626415946E-4</v>
      </c>
      <c r="M266" s="415">
        <f t="shared" si="29"/>
        <v>3.790899999995645E-2</v>
      </c>
      <c r="N266" s="415">
        <f t="shared" si="29"/>
        <v>7.7020004391670227E-3</v>
      </c>
      <c r="O266" s="415">
        <f t="shared" si="29"/>
        <v>0</v>
      </c>
      <c r="P266" s="415">
        <f t="shared" si="29"/>
        <v>0</v>
      </c>
      <c r="Q266" s="415">
        <f t="shared" si="29"/>
        <v>0</v>
      </c>
      <c r="R266" s="415">
        <f t="shared" si="29"/>
        <v>0</v>
      </c>
      <c r="S266" s="415">
        <f t="shared" si="29"/>
        <v>0</v>
      </c>
      <c r="T266" s="449"/>
      <c r="U266" s="450"/>
      <c r="V266" s="451"/>
      <c r="W266" s="453"/>
    </row>
    <row r="267" spans="1:23" x14ac:dyDescent="0.2">
      <c r="A267" s="56"/>
      <c r="B267" s="56"/>
      <c r="C267" s="56"/>
      <c r="D267" s="56"/>
      <c r="E267" s="286"/>
      <c r="F267" s="287"/>
      <c r="G267" s="474" t="s">
        <v>549</v>
      </c>
      <c r="H267" s="477"/>
      <c r="I267" s="474"/>
      <c r="J267" s="474"/>
      <c r="K267" s="474"/>
      <c r="L267" s="474"/>
      <c r="M267" s="474"/>
      <c r="N267" s="474"/>
      <c r="O267" s="474"/>
      <c r="P267" s="474"/>
      <c r="Q267" s="474"/>
      <c r="R267" s="287"/>
      <c r="S267" s="287"/>
      <c r="T267" s="287"/>
      <c r="U267" s="287"/>
      <c r="V267" s="287"/>
      <c r="W267" s="287"/>
    </row>
    <row r="268" spans="1:23" x14ac:dyDescent="0.2">
      <c r="A268" s="56"/>
      <c r="B268" s="56"/>
      <c r="C268" s="56"/>
      <c r="D268" s="56"/>
      <c r="E268" s="286"/>
      <c r="F268" s="287"/>
      <c r="G268" s="477" t="s">
        <v>559</v>
      </c>
      <c r="H268" s="475"/>
      <c r="I268" s="475"/>
      <c r="J268" s="475"/>
      <c r="K268" s="475"/>
      <c r="L268" s="475"/>
      <c r="M268" s="475"/>
      <c r="N268" s="475"/>
      <c r="O268" s="475"/>
      <c r="P268" s="475"/>
      <c r="Q268" s="475"/>
      <c r="R268" s="287"/>
      <c r="S268" s="287"/>
      <c r="T268" s="287"/>
      <c r="U268" s="287"/>
      <c r="V268" s="287"/>
      <c r="W268" s="287"/>
    </row>
    <row r="269" spans="1:23" x14ac:dyDescent="0.2">
      <c r="A269" s="56"/>
      <c r="B269" s="56"/>
      <c r="C269" s="56"/>
      <c r="D269" s="56"/>
      <c r="E269" s="286"/>
      <c r="F269" s="287"/>
      <c r="G269" s="477" t="s">
        <v>587</v>
      </c>
      <c r="H269" s="475"/>
      <c r="I269" s="475"/>
      <c r="J269" s="475"/>
      <c r="K269" s="475"/>
      <c r="L269" s="475"/>
      <c r="M269" s="475"/>
      <c r="N269" s="475"/>
      <c r="O269" s="475"/>
      <c r="P269" s="475"/>
      <c r="Q269" s="475"/>
      <c r="R269" s="287"/>
      <c r="S269" s="287"/>
      <c r="T269" s="287"/>
      <c r="U269" s="287"/>
      <c r="V269" s="287"/>
      <c r="W269" s="287"/>
    </row>
    <row r="270" spans="1:23" x14ac:dyDescent="0.2">
      <c r="E270" s="289"/>
      <c r="F270" s="289"/>
      <c r="G270" s="317"/>
      <c r="H270" s="317"/>
      <c r="I270" s="317"/>
      <c r="J270" s="317"/>
      <c r="K270" s="317"/>
      <c r="L270" s="317"/>
      <c r="M270" s="317"/>
      <c r="N270" s="317"/>
      <c r="O270" s="317"/>
      <c r="P270" s="317"/>
      <c r="Q270" s="317"/>
      <c r="R270" s="317"/>
      <c r="S270" s="289"/>
      <c r="T270" s="289"/>
      <c r="U270" s="289"/>
      <c r="V270" s="289"/>
      <c r="W270" s="289"/>
    </row>
    <row r="271" spans="1:23" hidden="1" x14ac:dyDescent="0.2"/>
    <row r="272" spans="1:23" hidden="1" x14ac:dyDescent="0.2"/>
    <row r="273" ht="12.75" customHeight="1" x14ac:dyDescent="0.2"/>
  </sheetData>
  <sheetProtection password="8F7D" sheet="1" objects="1" scenarios="1" formatCells="0" formatColumns="0" formatRows="0"/>
  <mergeCells count="11">
    <mergeCell ref="E14:E16"/>
    <mergeCell ref="E4:F4"/>
    <mergeCell ref="E7:F7"/>
    <mergeCell ref="J15:J16"/>
    <mergeCell ref="I15:I16"/>
    <mergeCell ref="T13:T16"/>
    <mergeCell ref="U13:U16"/>
    <mergeCell ref="V13:V16"/>
    <mergeCell ref="W13:W16"/>
    <mergeCell ref="F14:F16"/>
    <mergeCell ref="G14:G16"/>
  </mergeCells>
  <conditionalFormatting sqref="T21:W264">
    <cfRule type="notContainsBlanks" dxfId="89" priority="10">
      <formula>LEN(TRIM(T21))&gt;0</formula>
    </cfRule>
  </conditionalFormatting>
  <conditionalFormatting sqref="H266:S266">
    <cfRule type="cellIs" dxfId="88" priority="9" operator="notBetween">
      <formula>-1</formula>
      <formula>1</formula>
    </cfRule>
  </conditionalFormatting>
  <conditionalFormatting sqref="H266:S266">
    <cfRule type="cellIs" dxfId="87" priority="2" operator="notBetween">
      <formula>-1</formula>
      <formula>1</formula>
    </cfRule>
  </conditionalFormatting>
  <conditionalFormatting sqref="T262:W262">
    <cfRule type="notContainsBlanks" dxfId="86" priority="1">
      <formula>LEN(TRIM(T262))&gt;0</formula>
    </cfRule>
  </conditionalFormatting>
  <pageMargins left="0.7" right="0.7" top="0.75" bottom="0.75" header="0.3" footer="0.3"/>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tabColor rgb="FF92D050"/>
  </sheetPr>
  <dimension ref="A1:IN273"/>
  <sheetViews>
    <sheetView tabSelected="1" zoomScale="90" zoomScaleNormal="90" workbookViewId="0">
      <pane xSplit="7" ySplit="20" topLeftCell="H240" activePane="bottomRight" state="frozen"/>
      <selection activeCell="G136" sqref="G136"/>
      <selection pane="topRight" activeCell="G136" sqref="G136"/>
      <selection pane="bottomLeft" activeCell="G136" sqref="G136"/>
      <selection pane="bottomRight" activeCell="J265" sqref="J265"/>
    </sheetView>
  </sheetViews>
  <sheetFormatPr defaultColWidth="9.33203125" defaultRowHeight="12.75" customHeight="1" zeroHeight="1" x14ac:dyDescent="0.2"/>
  <cols>
    <col min="1" max="1" width="6.6640625" hidden="1" customWidth="1"/>
    <col min="2" max="2" width="11.1640625" hidden="1" customWidth="1"/>
    <col min="3" max="3" width="8.83203125" hidden="1" customWidth="1"/>
    <col min="4" max="4" width="8.33203125" hidden="1" customWidth="1"/>
    <col min="5" max="5" width="4.83203125" customWidth="1"/>
    <col min="6" max="6" width="6.83203125" customWidth="1"/>
    <col min="7" max="7" width="47.5" customWidth="1"/>
    <col min="8" max="19" width="17.33203125" customWidth="1"/>
    <col min="20" max="20" width="18.5" customWidth="1"/>
    <col min="21" max="23" width="15.5" customWidth="1"/>
  </cols>
  <sheetData>
    <row r="1" spans="1:248" s="370" customFormat="1" ht="24.95" customHeight="1" x14ac:dyDescent="0.2">
      <c r="E1" s="371"/>
      <c r="F1" s="371"/>
      <c r="G1" s="511"/>
      <c r="H1" s="517" t="s">
        <v>938</v>
      </c>
      <c r="I1" s="511"/>
      <c r="J1" s="521"/>
      <c r="K1" s="510"/>
      <c r="L1" s="510"/>
      <c r="M1" s="510"/>
      <c r="N1" s="510"/>
      <c r="O1" s="519"/>
      <c r="P1" s="519"/>
      <c r="Q1" s="519"/>
      <c r="R1" s="519"/>
      <c r="S1" s="519"/>
      <c r="T1" s="520"/>
      <c r="U1" s="520"/>
      <c r="V1" s="520"/>
      <c r="W1" s="520"/>
      <c r="X1" s="527"/>
      <c r="Y1" s="363"/>
      <c r="Z1" s="363"/>
      <c r="AA1" s="363"/>
      <c r="AB1" s="363"/>
      <c r="AC1" s="363"/>
      <c r="AD1" s="363"/>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c r="FJ1" s="363"/>
      <c r="FK1" s="363"/>
      <c r="FL1" s="363"/>
      <c r="FM1" s="363"/>
      <c r="FN1" s="363"/>
      <c r="FO1" s="363"/>
      <c r="FP1" s="363"/>
      <c r="FQ1" s="363"/>
      <c r="FR1" s="363"/>
      <c r="FS1" s="363"/>
      <c r="FT1" s="363"/>
      <c r="FU1" s="363"/>
      <c r="FV1" s="363"/>
      <c r="FW1" s="363"/>
      <c r="FX1" s="363"/>
      <c r="FY1" s="363"/>
      <c r="FZ1" s="363"/>
      <c r="GA1" s="363"/>
      <c r="GB1" s="363"/>
      <c r="GC1" s="363"/>
      <c r="GD1" s="363"/>
      <c r="GE1" s="363"/>
      <c r="GF1" s="363"/>
      <c r="GG1" s="363"/>
      <c r="GH1" s="363"/>
      <c r="GI1" s="363"/>
      <c r="GJ1" s="363"/>
      <c r="GK1" s="363"/>
      <c r="GL1" s="363"/>
      <c r="GM1" s="363"/>
      <c r="GN1" s="363"/>
      <c r="GO1" s="363"/>
      <c r="GP1" s="363"/>
      <c r="GQ1" s="363"/>
      <c r="GR1" s="363"/>
      <c r="GS1" s="363"/>
      <c r="GT1" s="363"/>
      <c r="GU1" s="363"/>
      <c r="GV1" s="363"/>
      <c r="GW1" s="363"/>
      <c r="GX1" s="363"/>
      <c r="GY1" s="363"/>
      <c r="GZ1" s="363"/>
      <c r="HA1" s="363"/>
      <c r="HB1" s="363"/>
      <c r="HC1" s="363"/>
      <c r="HD1" s="363"/>
      <c r="HE1" s="363"/>
      <c r="HF1" s="363"/>
      <c r="HG1" s="363"/>
      <c r="HH1" s="363"/>
      <c r="HI1" s="363"/>
      <c r="HJ1" s="363"/>
      <c r="HK1" s="363"/>
      <c r="HL1" s="363"/>
      <c r="HM1" s="363"/>
      <c r="HN1" s="363"/>
      <c r="HO1" s="363"/>
      <c r="HP1" s="363"/>
      <c r="HQ1" s="363"/>
      <c r="HR1" s="363"/>
      <c r="HS1" s="363"/>
      <c r="HT1" s="363"/>
      <c r="HU1" s="363"/>
      <c r="HV1" s="363"/>
      <c r="HW1" s="363"/>
      <c r="HX1" s="363"/>
      <c r="HY1" s="363"/>
      <c r="HZ1" s="363"/>
      <c r="IA1" s="363"/>
      <c r="IB1" s="363"/>
      <c r="IC1" s="363"/>
      <c r="ID1" s="363"/>
      <c r="IE1" s="363"/>
      <c r="IF1" s="363"/>
      <c r="IG1" s="363"/>
      <c r="IH1" s="363"/>
      <c r="II1" s="363"/>
      <c r="IJ1" s="363"/>
      <c r="IK1" s="363"/>
      <c r="IL1" s="363"/>
      <c r="IM1" s="363"/>
      <c r="IN1" s="363"/>
    </row>
    <row r="2" spans="1:248"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48" hidden="1" x14ac:dyDescent="0.2">
      <c r="A3" s="56"/>
      <c r="B3" s="56"/>
      <c r="C3" s="56"/>
      <c r="D3" s="56"/>
      <c r="E3" s="334"/>
      <c r="F3" s="220"/>
      <c r="G3" s="25"/>
      <c r="H3" s="25"/>
      <c r="I3" s="25"/>
      <c r="J3" s="25"/>
      <c r="K3" s="25"/>
      <c r="L3" s="25"/>
      <c r="M3" s="25"/>
      <c r="N3" s="24"/>
      <c r="O3" s="24"/>
      <c r="P3" s="24"/>
      <c r="Q3" s="24"/>
      <c r="R3" s="24"/>
      <c r="S3" s="26"/>
      <c r="T3" s="3"/>
      <c r="U3" s="3"/>
      <c r="V3" s="3"/>
      <c r="W3" s="3"/>
    </row>
    <row r="4" spans="1:248" ht="12" customHeight="1" x14ac:dyDescent="0.2">
      <c r="A4" s="56"/>
      <c r="B4" s="3"/>
      <c r="C4" s="3"/>
      <c r="D4" s="3"/>
      <c r="E4" s="653"/>
      <c r="F4" s="654"/>
      <c r="G4" s="78" t="s">
        <v>524</v>
      </c>
      <c r="H4" s="65" t="str">
        <f>Reporting_Country_Name</f>
        <v>Cayman Islands</v>
      </c>
      <c r="I4" s="79"/>
      <c r="J4" s="80" t="s">
        <v>528</v>
      </c>
      <c r="K4" s="141" t="str">
        <f>Reporting_Country_Code</f>
        <v>377</v>
      </c>
      <c r="L4" s="44" t="s">
        <v>620</v>
      </c>
      <c r="M4" s="170" t="str">
        <f>Reporting_Period_Code</f>
        <v>2021S2</v>
      </c>
      <c r="N4" s="48"/>
      <c r="O4" s="46"/>
      <c r="P4" s="52"/>
      <c r="Q4" s="52"/>
      <c r="R4" s="52"/>
      <c r="S4" s="52"/>
      <c r="T4" s="52"/>
      <c r="U4" s="52"/>
      <c r="V4" s="52"/>
      <c r="W4" s="52"/>
    </row>
    <row r="5" spans="1:248"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48"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48" ht="12" customHeight="1" x14ac:dyDescent="0.2">
      <c r="A7" s="56"/>
      <c r="B7" s="3"/>
      <c r="C7" s="3"/>
      <c r="D7" s="3"/>
      <c r="E7" s="680"/>
      <c r="F7" s="680"/>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48"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48" ht="12" hidden="1" customHeight="1" x14ac:dyDescent="0.2">
      <c r="A9" s="56"/>
      <c r="B9" s="3"/>
      <c r="C9" s="3"/>
      <c r="D9" s="3"/>
      <c r="E9" s="28"/>
      <c r="F9" s="8"/>
      <c r="G9" s="9"/>
      <c r="H9" s="9"/>
      <c r="I9" s="9"/>
      <c r="J9" s="9"/>
      <c r="K9" s="9"/>
      <c r="L9" s="9"/>
      <c r="M9" s="9"/>
      <c r="N9" s="8"/>
      <c r="O9" s="8"/>
      <c r="P9" s="9"/>
      <c r="Q9" s="8"/>
      <c r="R9" s="8"/>
      <c r="S9" s="8"/>
      <c r="T9" s="3"/>
      <c r="U9" s="3"/>
      <c r="V9" s="3"/>
      <c r="W9" s="3"/>
    </row>
    <row r="10" spans="1:248"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48"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48"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48"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7" t="s">
        <v>887</v>
      </c>
      <c r="U13" s="672" t="s">
        <v>969</v>
      </c>
      <c r="V13" s="672" t="s">
        <v>970</v>
      </c>
      <c r="W13" s="667" t="s">
        <v>981</v>
      </c>
    </row>
    <row r="14" spans="1:248" ht="12" customHeight="1" thickTop="1" thickBot="1" x14ac:dyDescent="0.25">
      <c r="A14" s="56"/>
      <c r="B14" s="74"/>
      <c r="C14" s="74"/>
      <c r="D14" s="74"/>
      <c r="E14" s="665" t="s">
        <v>10</v>
      </c>
      <c r="F14" s="657" t="s">
        <v>9</v>
      </c>
      <c r="G14" s="665" t="s">
        <v>908</v>
      </c>
      <c r="H14" s="149"/>
      <c r="I14" s="60"/>
      <c r="J14" s="61"/>
      <c r="K14" s="61"/>
      <c r="L14" s="61"/>
      <c r="M14" s="61"/>
      <c r="N14" s="60"/>
      <c r="O14" s="61"/>
      <c r="P14" s="61"/>
      <c r="Q14" s="61"/>
      <c r="R14" s="61"/>
      <c r="S14" s="61"/>
      <c r="T14" s="668"/>
      <c r="U14" s="673"/>
      <c r="V14" s="673"/>
      <c r="W14" s="668"/>
    </row>
    <row r="15" spans="1:248" ht="12" customHeight="1" thickTop="1" thickBot="1" x14ac:dyDescent="0.25">
      <c r="A15" s="56"/>
      <c r="B15" s="74"/>
      <c r="C15" s="74"/>
      <c r="D15" s="74"/>
      <c r="E15" s="662"/>
      <c r="F15" s="658"/>
      <c r="G15" s="662"/>
      <c r="H15" s="130"/>
      <c r="I15" s="677" t="s">
        <v>585</v>
      </c>
      <c r="J15" s="675" t="s">
        <v>523</v>
      </c>
      <c r="K15" s="59"/>
      <c r="L15" s="60"/>
      <c r="M15" s="61"/>
      <c r="N15" s="62"/>
      <c r="O15" s="58"/>
      <c r="P15" s="63"/>
      <c r="Q15" s="60"/>
      <c r="R15" s="61"/>
      <c r="S15" s="61"/>
      <c r="T15" s="668"/>
      <c r="U15" s="673"/>
      <c r="V15" s="673"/>
      <c r="W15" s="668"/>
    </row>
    <row r="16" spans="1:248" ht="45.75" customHeight="1" thickTop="1" x14ac:dyDescent="0.2">
      <c r="A16" s="70"/>
      <c r="B16" s="144"/>
      <c r="C16" s="144"/>
      <c r="D16" s="144"/>
      <c r="E16" s="663"/>
      <c r="F16" s="659"/>
      <c r="G16" s="663"/>
      <c r="H16" s="505" t="s">
        <v>566</v>
      </c>
      <c r="I16" s="678"/>
      <c r="J16" s="676"/>
      <c r="K16" s="352" t="s">
        <v>515</v>
      </c>
      <c r="L16" s="353" t="s">
        <v>516</v>
      </c>
      <c r="M16" s="435" t="s">
        <v>517</v>
      </c>
      <c r="N16" s="435" t="s">
        <v>484</v>
      </c>
      <c r="O16" s="351" t="s">
        <v>486</v>
      </c>
      <c r="P16" s="352" t="s">
        <v>920</v>
      </c>
      <c r="Q16" s="353" t="s">
        <v>518</v>
      </c>
      <c r="R16" s="435" t="s">
        <v>519</v>
      </c>
      <c r="S16" s="351" t="s">
        <v>586</v>
      </c>
      <c r="T16" s="669"/>
      <c r="U16" s="674"/>
      <c r="V16" s="674"/>
      <c r="W16" s="669"/>
    </row>
    <row r="17" spans="1:23" ht="14.25" hidden="1" customHeight="1" x14ac:dyDescent="0.2">
      <c r="A17" s="70"/>
      <c r="B17" s="4" t="s">
        <v>531</v>
      </c>
      <c r="C17" s="4"/>
      <c r="D17" s="139" t="s">
        <v>532</v>
      </c>
      <c r="E17" s="153"/>
      <c r="F17" s="137"/>
      <c r="G17" s="145" t="s">
        <v>592</v>
      </c>
      <c r="H17" s="169" t="s">
        <v>600</v>
      </c>
      <c r="I17" s="169" t="s">
        <v>600</v>
      </c>
      <c r="J17" s="169" t="s">
        <v>600</v>
      </c>
      <c r="K17" s="169" t="s">
        <v>600</v>
      </c>
      <c r="L17" s="169" t="s">
        <v>600</v>
      </c>
      <c r="M17" s="169" t="s">
        <v>600</v>
      </c>
      <c r="N17" s="169" t="s">
        <v>600</v>
      </c>
      <c r="O17" s="169" t="s">
        <v>600</v>
      </c>
      <c r="P17" s="169" t="s">
        <v>600</v>
      </c>
      <c r="Q17" s="169" t="s">
        <v>600</v>
      </c>
      <c r="R17" s="169" t="s">
        <v>600</v>
      </c>
      <c r="S17" s="169" t="s">
        <v>600</v>
      </c>
      <c r="T17" s="215"/>
      <c r="U17" s="215"/>
      <c r="V17" s="215"/>
      <c r="W17" s="215"/>
    </row>
    <row r="18" spans="1:23" ht="14.25" hidden="1" customHeight="1" x14ac:dyDescent="0.2">
      <c r="A18" s="70"/>
      <c r="B18" s="4"/>
      <c r="C18" s="4"/>
      <c r="D18" s="139"/>
      <c r="E18" s="153"/>
      <c r="F18" s="137"/>
      <c r="G18" s="145" t="s">
        <v>593</v>
      </c>
      <c r="H18" s="180" t="s">
        <v>533</v>
      </c>
      <c r="I18" s="180" t="s">
        <v>534</v>
      </c>
      <c r="J18" s="180" t="s">
        <v>535</v>
      </c>
      <c r="K18" s="180" t="s">
        <v>536</v>
      </c>
      <c r="L18" s="180" t="s">
        <v>540</v>
      </c>
      <c r="M18" s="180" t="s">
        <v>597</v>
      </c>
      <c r="N18" s="180" t="s">
        <v>537</v>
      </c>
      <c r="O18" s="180" t="s">
        <v>538</v>
      </c>
      <c r="P18" s="180" t="s">
        <v>539</v>
      </c>
      <c r="Q18" s="180" t="s">
        <v>611</v>
      </c>
      <c r="R18" s="180" t="s">
        <v>612</v>
      </c>
      <c r="S18" s="181" t="s">
        <v>613</v>
      </c>
      <c r="T18" s="215"/>
      <c r="U18" s="215"/>
      <c r="V18" s="215"/>
      <c r="W18" s="215"/>
    </row>
    <row r="19" spans="1:23" ht="14.25" hidden="1" customHeight="1" x14ac:dyDescent="0.2">
      <c r="A19" s="70"/>
      <c r="B19" s="4"/>
      <c r="C19" s="4"/>
      <c r="D19" s="139"/>
      <c r="E19" s="153"/>
      <c r="F19" s="137"/>
      <c r="G19" s="172" t="s">
        <v>598</v>
      </c>
      <c r="H19" s="180" t="s">
        <v>603</v>
      </c>
      <c r="I19" s="180" t="s">
        <v>603</v>
      </c>
      <c r="J19" s="180" t="s">
        <v>603</v>
      </c>
      <c r="K19" s="180" t="s">
        <v>603</v>
      </c>
      <c r="L19" s="180" t="s">
        <v>603</v>
      </c>
      <c r="M19" s="180" t="s">
        <v>603</v>
      </c>
      <c r="N19" s="180" t="s">
        <v>603</v>
      </c>
      <c r="O19" s="180" t="s">
        <v>603</v>
      </c>
      <c r="P19" s="180" t="s">
        <v>603</v>
      </c>
      <c r="Q19" s="180" t="s">
        <v>603</v>
      </c>
      <c r="R19" s="180" t="s">
        <v>603</v>
      </c>
      <c r="S19" s="180" t="s">
        <v>603</v>
      </c>
      <c r="T19" s="215"/>
      <c r="U19" s="215"/>
      <c r="V19" s="215"/>
      <c r="W19" s="215"/>
    </row>
    <row r="20" spans="1:23" ht="14.25" hidden="1" customHeight="1" x14ac:dyDescent="0.2">
      <c r="A20" s="70"/>
      <c r="B20" s="140" t="s">
        <v>531</v>
      </c>
      <c r="C20" s="140" t="s">
        <v>595</v>
      </c>
      <c r="D20" s="140" t="s">
        <v>594</v>
      </c>
      <c r="E20" s="148"/>
      <c r="F20" s="148"/>
      <c r="G20" s="172" t="s">
        <v>594</v>
      </c>
      <c r="H20" s="174"/>
      <c r="I20" s="174"/>
      <c r="J20" s="174"/>
      <c r="K20" s="174"/>
      <c r="L20" s="174"/>
      <c r="M20" s="174"/>
      <c r="N20" s="174"/>
      <c r="O20" s="174"/>
      <c r="P20" s="174"/>
      <c r="Q20" s="174"/>
      <c r="R20" s="174"/>
      <c r="S20" s="174"/>
      <c r="T20" s="473"/>
      <c r="U20" s="473"/>
      <c r="V20" s="473"/>
      <c r="W20" s="473"/>
    </row>
    <row r="21" spans="1:23" x14ac:dyDescent="0.2">
      <c r="A21" s="56"/>
      <c r="B21" s="208" t="s">
        <v>621</v>
      </c>
      <c r="C21" s="208"/>
      <c r="D21" s="209" t="s">
        <v>533</v>
      </c>
      <c r="E21" s="16">
        <v>1</v>
      </c>
      <c r="F21" s="17" t="s">
        <v>14</v>
      </c>
      <c r="G21" s="17" t="s">
        <v>15</v>
      </c>
      <c r="H21" s="499">
        <f>IF('Table 1'!K21="","",'Table 1'!K21)</f>
        <v>0</v>
      </c>
      <c r="I21" s="497"/>
      <c r="J21" s="420">
        <f>'[1]Data CPIS- Banking'!$C2</f>
        <v>0</v>
      </c>
      <c r="K21" s="498">
        <f>IF(AND(L21="",M21="",N21=""),"",IF(OR(L21="c",M21="c",N21="c"),"c",SUM(L21:N21)))</f>
        <v>0</v>
      </c>
      <c r="L21" s="418">
        <f>'[1]Data CPIS- Insurance'!$C2</f>
        <v>0</v>
      </c>
      <c r="M21" s="497"/>
      <c r="N21" s="420">
        <f>'[1]Data CPIS-Securities'!$C2</f>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IF('Table 1'!K22="","",'Table 1'!K22)</f>
        <v>0</v>
      </c>
      <c r="I22" s="417"/>
      <c r="J22" s="420">
        <f>'[1]Data CPIS- Banking'!$C3</f>
        <v>0</v>
      </c>
      <c r="K22" s="442">
        <f t="shared" ref="K22:K85" si="0">IF(AND(L22="",M22="",N22=""),"",IF(OR(L22="c",M22="c",N22="c"),"c",SUM(L22:N22)))</f>
        <v>0</v>
      </c>
      <c r="L22" s="418">
        <f>'[1]Data CPIS- Insurance'!$C3</f>
        <v>0</v>
      </c>
      <c r="M22" s="417"/>
      <c r="N22" s="420">
        <f>'[1]Data CPIS-Securities'!$C3</f>
        <v>0</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IF('Table 1'!K23="","",'Table 1'!K23)</f>
        <v>0</v>
      </c>
      <c r="I23" s="417"/>
      <c r="J23" s="420">
        <f>'[1]Data CPIS- Banking'!$C4</f>
        <v>0</v>
      </c>
      <c r="K23" s="442">
        <f t="shared" si="0"/>
        <v>0</v>
      </c>
      <c r="L23" s="418">
        <f>'[1]Data CPIS- Insurance'!$C4</f>
        <v>0</v>
      </c>
      <c r="M23" s="417"/>
      <c r="N23" s="420">
        <f>'[1]Data CPIS-Securities'!$C4</f>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IF('Table 1'!K24="","",'Table 1'!K24)</f>
        <v>0</v>
      </c>
      <c r="I24" s="417"/>
      <c r="J24" s="420">
        <f>'[1]Data CPIS- Banking'!$C5</f>
        <v>0</v>
      </c>
      <c r="K24" s="442">
        <f t="shared" si="0"/>
        <v>0</v>
      </c>
      <c r="L24" s="418">
        <f>'[1]Data CPIS- Insurance'!$C5</f>
        <v>0</v>
      </c>
      <c r="M24" s="417"/>
      <c r="N24" s="420">
        <f>'[1]Data CPIS-Securities'!$C5</f>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IF('Table 1'!K25="","",'Table 1'!K25)</f>
        <v>0</v>
      </c>
      <c r="I25" s="417"/>
      <c r="J25" s="420">
        <f>'[1]Data CPIS- Banking'!$C6</f>
        <v>0</v>
      </c>
      <c r="K25" s="442">
        <f t="shared" si="0"/>
        <v>0</v>
      </c>
      <c r="L25" s="418">
        <f>'[1]Data CPIS- Insurance'!$C6</f>
        <v>0</v>
      </c>
      <c r="M25" s="417"/>
      <c r="N25" s="420">
        <f>'[1]Data CPIS-Securities'!$C6</f>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IF('Table 1'!K26="","",'Table 1'!K26)</f>
        <v>166.694084</v>
      </c>
      <c r="I26" s="417"/>
      <c r="J26" s="420">
        <f>'[1]Data CPIS- Banking'!$C7</f>
        <v>0</v>
      </c>
      <c r="K26" s="442">
        <f t="shared" si="0"/>
        <v>166.694084</v>
      </c>
      <c r="L26" s="418">
        <f>'[1]Data CPIS- Insurance'!$C7</f>
        <v>0</v>
      </c>
      <c r="M26" s="417"/>
      <c r="N26" s="420">
        <f>'[1]Data CPIS-Securities'!$C7</f>
        <v>166.694084</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IF('Table 1'!K27="","",'Table 1'!K27)</f>
        <v>0</v>
      </c>
      <c r="I27" s="417"/>
      <c r="J27" s="420">
        <f>'[1]Data CPIS- Banking'!$C8</f>
        <v>0</v>
      </c>
      <c r="K27" s="442">
        <f t="shared" si="0"/>
        <v>0</v>
      </c>
      <c r="L27" s="418">
        <f>'[1]Data CPIS- Insurance'!$C8</f>
        <v>0</v>
      </c>
      <c r="M27" s="417"/>
      <c r="N27" s="420">
        <f>'[1]Data CPIS-Securities'!$C8</f>
        <v>0</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IF('Table 1'!K28="","",'Table 1'!K28)</f>
        <v>0</v>
      </c>
      <c r="I28" s="417"/>
      <c r="J28" s="420">
        <f>'[1]Data CPIS- Banking'!$C9</f>
        <v>0</v>
      </c>
      <c r="K28" s="442">
        <f t="shared" si="0"/>
        <v>0</v>
      </c>
      <c r="L28" s="418">
        <f>'[1]Data CPIS- Insurance'!$C9</f>
        <v>0</v>
      </c>
      <c r="M28" s="417"/>
      <c r="N28" s="420">
        <f>'[1]Data CPIS-Securities'!$C9</f>
        <v>0</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IF('Table 1'!K29="","",'Table 1'!K29)</f>
        <v>3508.2089153200004</v>
      </c>
      <c r="I29" s="417"/>
      <c r="J29" s="420">
        <f>'[1]Data CPIS- Banking'!$C10</f>
        <v>1</v>
      </c>
      <c r="K29" s="442">
        <f t="shared" si="0"/>
        <v>3507.2089153200004</v>
      </c>
      <c r="L29" s="418">
        <f>'[1]Data CPIS- Insurance'!$C10</f>
        <v>15.42679832</v>
      </c>
      <c r="M29" s="417"/>
      <c r="N29" s="420">
        <f>'[1]Data CPIS-Securities'!$C10</f>
        <v>3491.7821170000002</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IF('Table 1'!K30="","",'Table 1'!K30)</f>
        <v>2.5837249999999998</v>
      </c>
      <c r="I30" s="417"/>
      <c r="J30" s="420">
        <f>'[1]Data CPIS- Banking'!$C11</f>
        <v>0</v>
      </c>
      <c r="K30" s="442">
        <f t="shared" si="0"/>
        <v>2.5837249999999998</v>
      </c>
      <c r="L30" s="418">
        <f>'[1]Data CPIS- Insurance'!$C11</f>
        <v>0</v>
      </c>
      <c r="M30" s="417"/>
      <c r="N30" s="420">
        <f>'[1]Data CPIS-Securities'!$C11</f>
        <v>2.5837249999999998</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IF('Table 1'!K31="","",'Table 1'!K31)</f>
        <v>25.479599</v>
      </c>
      <c r="I31" s="417"/>
      <c r="J31" s="420">
        <f>'[1]Data CPIS- Banking'!$C12</f>
        <v>20</v>
      </c>
      <c r="K31" s="442">
        <f t="shared" si="0"/>
        <v>5.4795990000000003</v>
      </c>
      <c r="L31" s="418">
        <f>'[1]Data CPIS- Insurance'!$C12</f>
        <v>5.4795990000000003</v>
      </c>
      <c r="M31" s="417"/>
      <c r="N31" s="420">
        <f>'[1]Data CPIS-Securities'!$C12</f>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IF('Table 1'!K32="","",'Table 1'!K32)</f>
        <v>10430.68370311</v>
      </c>
      <c r="I32" s="417"/>
      <c r="J32" s="420">
        <f>'[1]Data CPIS- Banking'!$C13</f>
        <v>859</v>
      </c>
      <c r="K32" s="442">
        <f t="shared" si="0"/>
        <v>9571.6837031100004</v>
      </c>
      <c r="L32" s="418">
        <f>'[1]Data CPIS- Insurance'!$C13</f>
        <v>48.96797411</v>
      </c>
      <c r="M32" s="417"/>
      <c r="N32" s="420">
        <f>'[1]Data CPIS-Securities'!$C13</f>
        <v>9522.7157289999996</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IF('Table 1'!K33="","",'Table 1'!K33)</f>
        <v>920.16260305000003</v>
      </c>
      <c r="I33" s="417"/>
      <c r="J33" s="420">
        <f>'[1]Data CPIS- Banking'!$C14</f>
        <v>263</v>
      </c>
      <c r="K33" s="442">
        <f t="shared" si="0"/>
        <v>657.16260305000003</v>
      </c>
      <c r="L33" s="418">
        <f>'[1]Data CPIS- Insurance'!$C14</f>
        <v>5.0500850499999999</v>
      </c>
      <c r="M33" s="417"/>
      <c r="N33" s="420">
        <f>'[1]Data CPIS-Securities'!$C14</f>
        <v>652.11251800000002</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IF('Table 1'!K34="","",'Table 1'!K34)</f>
        <v>0</v>
      </c>
      <c r="I34" s="417"/>
      <c r="J34" s="420">
        <f>'[1]Data CPIS- Banking'!$C15</f>
        <v>0</v>
      </c>
      <c r="K34" s="442">
        <f t="shared" si="0"/>
        <v>0</v>
      </c>
      <c r="L34" s="418">
        <f>'[1]Data CPIS- Insurance'!$C15</f>
        <v>0</v>
      </c>
      <c r="M34" s="417"/>
      <c r="N34" s="420">
        <f>'[1]Data CPIS-Securities'!$C15</f>
        <v>0</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IF('Table 1'!K35="","",'Table 1'!K35)</f>
        <v>213.72093699999999</v>
      </c>
      <c r="I35" s="417"/>
      <c r="J35" s="420">
        <f>'[1]Data CPIS- Banking'!$C16</f>
        <v>106</v>
      </c>
      <c r="K35" s="442">
        <f t="shared" si="0"/>
        <v>107.72093699999999</v>
      </c>
      <c r="L35" s="418">
        <f>'[1]Data CPIS- Insurance'!$C16</f>
        <v>0.94750999999999996</v>
      </c>
      <c r="M35" s="417"/>
      <c r="N35" s="420">
        <f>'[1]Data CPIS-Securities'!$C16</f>
        <v>106.773427</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IF('Table 1'!K36="","",'Table 1'!K36)</f>
        <v>40.816698000000002</v>
      </c>
      <c r="I36" s="417"/>
      <c r="J36" s="420">
        <f>'[1]Data CPIS- Banking'!$C17</f>
        <v>0</v>
      </c>
      <c r="K36" s="442">
        <f t="shared" si="0"/>
        <v>40.816698000000002</v>
      </c>
      <c r="L36" s="418">
        <f>'[1]Data CPIS- Insurance'!$C17</f>
        <v>0</v>
      </c>
      <c r="M36" s="417"/>
      <c r="N36" s="420">
        <f>'[1]Data CPIS-Securities'!$C17</f>
        <v>40.816698000000002</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IF('Table 1'!K37="","",'Table 1'!K37)</f>
        <v>0</v>
      </c>
      <c r="I37" s="417"/>
      <c r="J37" s="420">
        <f>'[1]Data CPIS- Banking'!$C18</f>
        <v>0</v>
      </c>
      <c r="K37" s="442">
        <f t="shared" si="0"/>
        <v>0</v>
      </c>
      <c r="L37" s="418">
        <f>'[1]Data CPIS- Insurance'!$C18</f>
        <v>0</v>
      </c>
      <c r="M37" s="417"/>
      <c r="N37" s="420">
        <f>'[1]Data CPIS-Securities'!$C18</f>
        <v>0</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IF('Table 1'!K38="","",'Table 1'!K38)</f>
        <v>24.489362</v>
      </c>
      <c r="I38" s="417"/>
      <c r="J38" s="420">
        <f>'[1]Data CPIS- Banking'!$C19</f>
        <v>8</v>
      </c>
      <c r="K38" s="442">
        <f t="shared" si="0"/>
        <v>16.489362</v>
      </c>
      <c r="L38" s="418">
        <f>'[1]Data CPIS- Insurance'!$C19</f>
        <v>14.641949</v>
      </c>
      <c r="M38" s="417"/>
      <c r="N38" s="420">
        <f>'[1]Data CPIS-Securities'!$C19</f>
        <v>1.847413</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IF('Table 1'!K39="","",'Table 1'!K39)</f>
        <v>0</v>
      </c>
      <c r="I39" s="417"/>
      <c r="J39" s="420">
        <f>'[1]Data CPIS- Banking'!$C20</f>
        <v>0</v>
      </c>
      <c r="K39" s="442">
        <f t="shared" si="0"/>
        <v>0</v>
      </c>
      <c r="L39" s="418">
        <f>'[1]Data CPIS- Insurance'!$C20</f>
        <v>0</v>
      </c>
      <c r="M39" s="417"/>
      <c r="N39" s="420">
        <f>'[1]Data CPIS-Securities'!$C20</f>
        <v>0</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IF('Table 1'!K40="","",'Table 1'!K40)</f>
        <v>1818.0235253999999</v>
      </c>
      <c r="I40" s="417"/>
      <c r="J40" s="420">
        <f>'[1]Data CPIS- Banking'!$C21</f>
        <v>0</v>
      </c>
      <c r="K40" s="442">
        <f t="shared" si="0"/>
        <v>1818.0235253999999</v>
      </c>
      <c r="L40" s="418">
        <f>'[1]Data CPIS- Insurance'!$C21</f>
        <v>1.6178674</v>
      </c>
      <c r="M40" s="417"/>
      <c r="N40" s="420">
        <f>'[1]Data CPIS-Securities'!$C21</f>
        <v>1816.4056579999999</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IF('Table 1'!K41="","",'Table 1'!K41)</f>
        <v>0</v>
      </c>
      <c r="I41" s="417"/>
      <c r="J41" s="420">
        <f>'[1]Data CPIS- Banking'!$C22</f>
        <v>0</v>
      </c>
      <c r="K41" s="442">
        <f t="shared" si="0"/>
        <v>0</v>
      </c>
      <c r="L41" s="418">
        <f>'[1]Data CPIS- Insurance'!$C22</f>
        <v>0</v>
      </c>
      <c r="M41" s="417"/>
      <c r="N41" s="420">
        <f>'[1]Data CPIS-Securities'!$C22</f>
        <v>0</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IF('Table 1'!K42="","",'Table 1'!K42)</f>
        <v>139.80302399999999</v>
      </c>
      <c r="I42" s="417"/>
      <c r="J42" s="420">
        <f>'[1]Data CPIS- Banking'!$C23</f>
        <v>0</v>
      </c>
      <c r="K42" s="442">
        <f t="shared" si="0"/>
        <v>139.80302399999999</v>
      </c>
      <c r="L42" s="418">
        <f>'[1]Data CPIS- Insurance'!$C23</f>
        <v>0</v>
      </c>
      <c r="M42" s="417"/>
      <c r="N42" s="420">
        <f>'[1]Data CPIS-Securities'!$C23</f>
        <v>139.80302399999999</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IF('Table 1'!K43="","",'Table 1'!K43)</f>
        <v>1427.1376650000002</v>
      </c>
      <c r="I43" s="417"/>
      <c r="J43" s="420">
        <f>'[1]Data CPIS- Banking'!$C24</f>
        <v>39</v>
      </c>
      <c r="K43" s="442">
        <f t="shared" si="0"/>
        <v>1388.1376650000002</v>
      </c>
      <c r="L43" s="418">
        <f>'[1]Data CPIS- Insurance'!$C24</f>
        <v>47.189214999999997</v>
      </c>
      <c r="M43" s="417"/>
      <c r="N43" s="420">
        <f>'[1]Data CPIS-Securities'!$C24</f>
        <v>1340.9484500000001</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IF('Table 1'!K44="","",'Table 1'!K44)</f>
        <v>0</v>
      </c>
      <c r="I44" s="417"/>
      <c r="J44" s="420">
        <f>'[1]Data CPIS- Banking'!$C25</f>
        <v>0</v>
      </c>
      <c r="K44" s="442">
        <f t="shared" si="0"/>
        <v>0</v>
      </c>
      <c r="L44" s="418">
        <f>'[1]Data CPIS- Insurance'!$C25</f>
        <v>0</v>
      </c>
      <c r="M44" s="417"/>
      <c r="N44" s="420">
        <f>'[1]Data CPIS-Securities'!$C25</f>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IF('Table 1'!K45="","",'Table 1'!K45)</f>
        <v>0</v>
      </c>
      <c r="I45" s="417"/>
      <c r="J45" s="420">
        <f>'[1]Data CPIS- Banking'!$C26</f>
        <v>0</v>
      </c>
      <c r="K45" s="442">
        <f t="shared" si="0"/>
        <v>0</v>
      </c>
      <c r="L45" s="418">
        <f>'[1]Data CPIS- Insurance'!$C26</f>
        <v>0</v>
      </c>
      <c r="M45" s="417"/>
      <c r="N45" s="420">
        <f>'[1]Data CPIS-Securities'!$C26</f>
        <v>0</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IF('Table 1'!K46="","",'Table 1'!K46)</f>
        <v>0</v>
      </c>
      <c r="I46" s="417"/>
      <c r="J46" s="420">
        <f>'[1]Data CPIS- Banking'!$C27</f>
        <v>0</v>
      </c>
      <c r="K46" s="442">
        <f t="shared" si="0"/>
        <v>0</v>
      </c>
      <c r="L46" s="418">
        <f>'[1]Data CPIS- Insurance'!$C27</f>
        <v>0</v>
      </c>
      <c r="M46" s="417"/>
      <c r="N46" s="420">
        <f>'[1]Data CPIS-Securities'!$C27</f>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IF('Table 1'!K47="","",'Table 1'!K47)</f>
        <v>0</v>
      </c>
      <c r="I47" s="417"/>
      <c r="J47" s="420">
        <f>'[1]Data CPIS- Banking'!$C28</f>
        <v>0</v>
      </c>
      <c r="K47" s="442">
        <f t="shared" si="0"/>
        <v>0</v>
      </c>
      <c r="L47" s="418">
        <f>'[1]Data CPIS- Insurance'!$C28</f>
        <v>0</v>
      </c>
      <c r="M47" s="417"/>
      <c r="N47" s="420">
        <f>'[1]Data CPIS-Securities'!$C28</f>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IF('Table 1'!K48="","",'Table 1'!K48)</f>
        <v>10.52</v>
      </c>
      <c r="I48" s="417"/>
      <c r="J48" s="420">
        <f>'[1]Data CPIS- Banking'!$C29</f>
        <v>0</v>
      </c>
      <c r="K48" s="442">
        <f t="shared" si="0"/>
        <v>10.52</v>
      </c>
      <c r="L48" s="418">
        <f>'[1]Data CPIS- Insurance'!$C29</f>
        <v>0</v>
      </c>
      <c r="M48" s="417"/>
      <c r="N48" s="420">
        <f>'[1]Data CPIS-Securities'!$C29</f>
        <v>10.52</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IF('Table 1'!K49="","",'Table 1'!K49)</f>
        <v>24129.335990840002</v>
      </c>
      <c r="I49" s="417"/>
      <c r="J49" s="420">
        <f>'[1]Data CPIS- Banking'!$C30</f>
        <v>20432</v>
      </c>
      <c r="K49" s="442">
        <f t="shared" si="0"/>
        <v>3697.3359908399998</v>
      </c>
      <c r="L49" s="418">
        <f>'[1]Data CPIS- Insurance'!$C30</f>
        <v>41.119584840000002</v>
      </c>
      <c r="M49" s="417"/>
      <c r="N49" s="420">
        <f>'[1]Data CPIS-Securities'!$C30</f>
        <v>3656.216406</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IF('Table 1'!K50="","",'Table 1'!K50)</f>
        <v>96.822622999999993</v>
      </c>
      <c r="I50" s="417"/>
      <c r="J50" s="420">
        <f>'[1]Data CPIS- Banking'!$C31</f>
        <v>0</v>
      </c>
      <c r="K50" s="442">
        <f t="shared" si="0"/>
        <v>96.822622999999993</v>
      </c>
      <c r="L50" s="418">
        <f>'[1]Data CPIS- Insurance'!$C31</f>
        <v>0</v>
      </c>
      <c r="M50" s="417"/>
      <c r="N50" s="420">
        <f>'[1]Data CPIS-Securities'!$C31</f>
        <v>96.822622999999993</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IF('Table 1'!K51="","",'Table 1'!K51)</f>
        <v>0</v>
      </c>
      <c r="I51" s="417"/>
      <c r="J51" s="420">
        <f>'[1]Data CPIS- Banking'!$C32</f>
        <v>0</v>
      </c>
      <c r="K51" s="442">
        <f t="shared" si="0"/>
        <v>0</v>
      </c>
      <c r="L51" s="418">
        <f>'[1]Data CPIS- Insurance'!$C32</f>
        <v>0</v>
      </c>
      <c r="M51" s="417"/>
      <c r="N51" s="420">
        <f>'[1]Data CPIS-Securities'!$C32</f>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IF('Table 1'!K52="","",'Table 1'!K52)</f>
        <v>0</v>
      </c>
      <c r="I52" s="417"/>
      <c r="J52" s="420">
        <f>'[1]Data CPIS- Banking'!$C33</f>
        <v>0</v>
      </c>
      <c r="K52" s="442">
        <f t="shared" si="0"/>
        <v>0</v>
      </c>
      <c r="L52" s="418">
        <f>'[1]Data CPIS- Insurance'!$C33</f>
        <v>0</v>
      </c>
      <c r="M52" s="417"/>
      <c r="N52" s="420">
        <f>'[1]Data CPIS-Securities'!$C33</f>
        <v>0</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IF('Table 1'!K53="","",'Table 1'!K53)</f>
        <v>0</v>
      </c>
      <c r="I53" s="417"/>
      <c r="J53" s="420">
        <f>'[1]Data CPIS- Banking'!$C34</f>
        <v>0</v>
      </c>
      <c r="K53" s="442">
        <f t="shared" si="0"/>
        <v>0</v>
      </c>
      <c r="L53" s="418">
        <f>'[1]Data CPIS- Insurance'!$C34</f>
        <v>0</v>
      </c>
      <c r="M53" s="417"/>
      <c r="N53" s="420">
        <f>'[1]Data CPIS-Securities'!$C34</f>
        <v>0</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IF('Table 1'!K54="","",'Table 1'!K54)</f>
        <v>0</v>
      </c>
      <c r="I54" s="417"/>
      <c r="J54" s="420">
        <f>'[1]Data CPIS- Banking'!$C35</f>
        <v>0</v>
      </c>
      <c r="K54" s="442">
        <f t="shared" si="0"/>
        <v>0</v>
      </c>
      <c r="L54" s="418">
        <f>'[1]Data CPIS- Insurance'!$C35</f>
        <v>0</v>
      </c>
      <c r="M54" s="417"/>
      <c r="N54" s="420">
        <f>'[1]Data CPIS-Securities'!$C35</f>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IF('Table 1'!K55="","",'Table 1'!K55)</f>
        <v>0.39140000000000003</v>
      </c>
      <c r="I55" s="417"/>
      <c r="J55" s="420">
        <f>'[1]Data CPIS- Banking'!$C36</f>
        <v>0</v>
      </c>
      <c r="K55" s="442">
        <f t="shared" si="0"/>
        <v>0.39140000000000003</v>
      </c>
      <c r="L55" s="418">
        <f>'[1]Data CPIS- Insurance'!$C36</f>
        <v>0</v>
      </c>
      <c r="M55" s="417"/>
      <c r="N55" s="420">
        <f>'[1]Data CPIS-Securities'!$C36</f>
        <v>0.39140000000000003</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IF('Table 1'!K56="","",'Table 1'!K56)</f>
        <v>0</v>
      </c>
      <c r="I56" s="417"/>
      <c r="J56" s="420">
        <f>'[1]Data CPIS- Banking'!$C37</f>
        <v>0</v>
      </c>
      <c r="K56" s="442">
        <f t="shared" si="0"/>
        <v>0</v>
      </c>
      <c r="L56" s="418">
        <f>'[1]Data CPIS- Insurance'!$C37</f>
        <v>0</v>
      </c>
      <c r="M56" s="417"/>
      <c r="N56" s="420">
        <f>'[1]Data CPIS-Securities'!$C37</f>
        <v>0</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IF('Table 1'!K57="","",'Table 1'!K57)</f>
        <v>3.218566</v>
      </c>
      <c r="I57" s="417"/>
      <c r="J57" s="420">
        <f>'[1]Data CPIS- Banking'!$C38</f>
        <v>0</v>
      </c>
      <c r="K57" s="442">
        <f t="shared" si="0"/>
        <v>3.218566</v>
      </c>
      <c r="L57" s="418">
        <f>'[1]Data CPIS- Insurance'!$C38</f>
        <v>0</v>
      </c>
      <c r="M57" s="417"/>
      <c r="N57" s="420">
        <f>'[1]Data CPIS-Securities'!$C38</f>
        <v>3.218566</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IF('Table 1'!K58="","",'Table 1'!K58)</f>
        <v>21359.246134929999</v>
      </c>
      <c r="I58" s="417"/>
      <c r="J58" s="420">
        <f>'[1]Data CPIS- Banking'!$C39</f>
        <v>32</v>
      </c>
      <c r="K58" s="442">
        <f t="shared" si="0"/>
        <v>21327.246134929999</v>
      </c>
      <c r="L58" s="418">
        <f>'[1]Data CPIS- Insurance'!$C39-M58</f>
        <v>417.58860792999997</v>
      </c>
      <c r="M58" s="417">
        <f>125192124/1000000</f>
        <v>125.19212400000001</v>
      </c>
      <c r="N58" s="420">
        <f>'[1]Data CPIS-Securities'!$C39</f>
        <v>20784.465402999998</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IF('Table 1'!K59="","",'Table 1'!K59)</f>
        <v>0</v>
      </c>
      <c r="I59" s="417"/>
      <c r="J59" s="420">
        <v>0</v>
      </c>
      <c r="K59" s="442">
        <f t="shared" si="0"/>
        <v>0</v>
      </c>
      <c r="L59" s="418">
        <v>0</v>
      </c>
      <c r="M59" s="417"/>
      <c r="N59" s="420">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IF('Table 1'!K60="","",'Table 1'!K60)</f>
        <v>0</v>
      </c>
      <c r="I60" s="417"/>
      <c r="J60" s="420">
        <f>'[1]Data CPIS- Banking'!$C41</f>
        <v>0</v>
      </c>
      <c r="K60" s="442">
        <f t="shared" si="0"/>
        <v>0</v>
      </c>
      <c r="L60" s="418">
        <f>'[1]Data CPIS- Insurance'!$C41</f>
        <v>0</v>
      </c>
      <c r="M60" s="417"/>
      <c r="N60" s="420">
        <f>'[1]Data CPIS-Securities'!$C41</f>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IF('Table 1'!K61="","",'Table 1'!K61)</f>
        <v>0</v>
      </c>
      <c r="I61" s="417"/>
      <c r="J61" s="420">
        <f>'[1]Data CPIS- Banking'!$C42</f>
        <v>0</v>
      </c>
      <c r="K61" s="442">
        <f t="shared" si="0"/>
        <v>0</v>
      </c>
      <c r="L61" s="418">
        <f>'[1]Data CPIS- Insurance'!$C42</f>
        <v>0</v>
      </c>
      <c r="M61" s="417"/>
      <c r="N61" s="420">
        <f>'[1]Data CPIS-Securities'!$C42</f>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IF('Table 1'!K62="","",'Table 1'!K62)</f>
        <v>346.36420550000003</v>
      </c>
      <c r="I62" s="417"/>
      <c r="J62" s="420">
        <f>'[1]Data CPIS- Banking'!$C43</f>
        <v>203</v>
      </c>
      <c r="K62" s="442">
        <f t="shared" si="0"/>
        <v>143.3642055</v>
      </c>
      <c r="L62" s="418">
        <f>'[1]Data CPIS- Insurance'!$C43</f>
        <v>46.059740499999997</v>
      </c>
      <c r="M62" s="417"/>
      <c r="N62" s="420">
        <f>'[1]Data CPIS-Securities'!$C43</f>
        <v>97.304464999999993</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IF('Table 1'!K63="","",'Table 1'!K63)</f>
        <v>3009.9211310000001</v>
      </c>
      <c r="I63" s="417"/>
      <c r="J63" s="420">
        <f>'[1]Data CPIS- Banking'!$C44</f>
        <v>0</v>
      </c>
      <c r="K63" s="442">
        <f t="shared" si="0"/>
        <v>3009.9211310000001</v>
      </c>
      <c r="L63" s="418">
        <f>'[1]Data CPIS- Insurance'!$C44</f>
        <v>3.6397680000000001</v>
      </c>
      <c r="M63" s="417"/>
      <c r="N63" s="420">
        <f>'[1]Data CPIS-Securities'!$C44</f>
        <v>3006.2813630000001</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IF('Table 1'!K64="","",'Table 1'!K64)</f>
        <v>51.71537</v>
      </c>
      <c r="I64" s="417"/>
      <c r="J64" s="420">
        <f>'[1]Data CPIS- Banking'!$C45</f>
        <v>0</v>
      </c>
      <c r="K64" s="442">
        <f t="shared" si="0"/>
        <v>51.71537</v>
      </c>
      <c r="L64" s="418">
        <f>'[1]Data CPIS- Insurance'!$C45</f>
        <v>1.5925499999999999</v>
      </c>
      <c r="M64" s="417"/>
      <c r="N64" s="420">
        <f>'[1]Data CPIS-Securities'!$C45</f>
        <v>50.122819999999997</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IF('Table 1'!K65="","",'Table 1'!K65)</f>
        <v>26948.107610080002</v>
      </c>
      <c r="I65" s="417"/>
      <c r="J65" s="420">
        <f>'[1]Data CPIS- Banking'!$C46</f>
        <v>170</v>
      </c>
      <c r="K65" s="442">
        <f t="shared" si="0"/>
        <v>26778.107610080002</v>
      </c>
      <c r="L65" s="418">
        <f>'[1]Data CPIS- Insurance'!$C46</f>
        <v>20.47959908</v>
      </c>
      <c r="M65" s="417"/>
      <c r="N65" s="420">
        <f>'[1]Data CPIS-Securities'!$C46</f>
        <v>26757.628011000001</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IF('Table 1'!K66="","",'Table 1'!K66)</f>
        <v>0</v>
      </c>
      <c r="I66" s="417"/>
      <c r="J66" s="420">
        <f>'[1]Data CPIS- Banking'!$C47</f>
        <v>0</v>
      </c>
      <c r="K66" s="442">
        <f t="shared" si="0"/>
        <v>0</v>
      </c>
      <c r="L66" s="418">
        <f>'[1]Data CPIS- Insurance'!$C47</f>
        <v>0</v>
      </c>
      <c r="M66" s="417"/>
      <c r="N66" s="420">
        <f>'[1]Data CPIS-Securities'!$C47</f>
        <v>0</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IF('Table 1'!K67="","",'Table 1'!K67)</f>
        <v>0</v>
      </c>
      <c r="I67" s="417"/>
      <c r="J67" s="420">
        <f>'[1]Data CPIS- Banking'!$C48</f>
        <v>0</v>
      </c>
      <c r="K67" s="442">
        <f t="shared" si="0"/>
        <v>0</v>
      </c>
      <c r="L67" s="418">
        <f>'[1]Data CPIS- Insurance'!$C48</f>
        <v>0</v>
      </c>
      <c r="M67" s="417"/>
      <c r="N67" s="420">
        <f>'[1]Data CPIS-Securities'!$C48</f>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IF('Table 1'!K68="","",'Table 1'!K68)</f>
        <v>14857.020126899999</v>
      </c>
      <c r="I68" s="417"/>
      <c r="J68" s="420">
        <f>'[1]Data CPIS- Banking'!$C49</f>
        <v>61</v>
      </c>
      <c r="K68" s="442">
        <f t="shared" si="0"/>
        <v>14796.020126899999</v>
      </c>
      <c r="L68" s="418">
        <f>'[1]Data CPIS- Insurance'!$C49</f>
        <v>20.4446029</v>
      </c>
      <c r="M68" s="417"/>
      <c r="N68" s="420">
        <f>'[1]Data CPIS-Securities'!$C49</f>
        <v>14775.575524</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IF('Table 1'!K69="","",'Table 1'!K69)</f>
        <v>0</v>
      </c>
      <c r="I69" s="417"/>
      <c r="J69" s="420">
        <f>'[1]Data CPIS- Banking'!$C50</f>
        <v>0</v>
      </c>
      <c r="K69" s="442">
        <f t="shared" si="0"/>
        <v>0</v>
      </c>
      <c r="L69" s="418">
        <f>'[1]Data CPIS- Insurance'!$C50</f>
        <v>0</v>
      </c>
      <c r="M69" s="417"/>
      <c r="N69" s="420">
        <f>'[1]Data CPIS-Securities'!$C50</f>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IF('Table 1'!K70="","",'Table 1'!K70)</f>
        <v>0</v>
      </c>
      <c r="I70" s="417"/>
      <c r="J70" s="420">
        <f>'[1]Data CPIS- Banking'!$C51</f>
        <v>0</v>
      </c>
      <c r="K70" s="442">
        <f t="shared" si="0"/>
        <v>0</v>
      </c>
      <c r="L70" s="418">
        <f>'[1]Data CPIS- Insurance'!$C51</f>
        <v>0</v>
      </c>
      <c r="M70" s="417"/>
      <c r="N70" s="420">
        <f>'[1]Data CPIS-Securities'!$C51</f>
        <v>0</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IF('Table 1'!K71="","",'Table 1'!K71)</f>
        <v>0</v>
      </c>
      <c r="I71" s="417"/>
      <c r="J71" s="420">
        <f>'[1]Data CPIS- Banking'!$C52</f>
        <v>0</v>
      </c>
      <c r="K71" s="442">
        <f t="shared" si="0"/>
        <v>0</v>
      </c>
      <c r="L71" s="418">
        <f>'[1]Data CPIS- Insurance'!$C52</f>
        <v>0</v>
      </c>
      <c r="M71" s="417"/>
      <c r="N71" s="420">
        <f>'[1]Data CPIS-Securities'!$C52</f>
        <v>0</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IF('Table 1'!K72="","",'Table 1'!K72)</f>
        <v>0</v>
      </c>
      <c r="I72" s="417"/>
      <c r="J72" s="420">
        <f>'[1]Data CPIS- Banking'!$C53</f>
        <v>0</v>
      </c>
      <c r="K72" s="442">
        <f t="shared" si="0"/>
        <v>0</v>
      </c>
      <c r="L72" s="418">
        <f>'[1]Data CPIS- Insurance'!$C53</f>
        <v>0</v>
      </c>
      <c r="M72" s="417"/>
      <c r="N72" s="420">
        <f>'[1]Data CPIS-Securities'!$C53</f>
        <v>0</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IF('Table 1'!K73="","",'Table 1'!K73)</f>
        <v>7.3353196799999996</v>
      </c>
      <c r="I73" s="417"/>
      <c r="J73" s="420">
        <f>'[1]Data CPIS- Banking'!$C54</f>
        <v>0</v>
      </c>
      <c r="K73" s="442">
        <f t="shared" si="0"/>
        <v>7.3353196799999996</v>
      </c>
      <c r="L73" s="418">
        <f>'[1]Data CPIS- Insurance'!$C54</f>
        <v>7.0033376799999996</v>
      </c>
      <c r="M73" s="417"/>
      <c r="N73" s="420">
        <f>'[1]Data CPIS-Securities'!$C54</f>
        <v>0.331982</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IF('Table 1'!K74="","",'Table 1'!K74)</f>
        <v>134.46270706999999</v>
      </c>
      <c r="I74" s="417"/>
      <c r="J74" s="420">
        <f>'[1]Data CPIS- Banking'!$C55</f>
        <v>0</v>
      </c>
      <c r="K74" s="442">
        <f t="shared" si="0"/>
        <v>134.46270706999999</v>
      </c>
      <c r="L74" s="418">
        <f>'[1]Data CPIS- Insurance'!$C55</f>
        <v>0.17137107000000001</v>
      </c>
      <c r="M74" s="417"/>
      <c r="N74" s="420">
        <f>'[1]Data CPIS-Securities'!$C55</f>
        <v>134.291336</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IF('Table 1'!K75="","",'Table 1'!K75)</f>
        <v>0.121505</v>
      </c>
      <c r="I75" s="417"/>
      <c r="J75" s="420">
        <f>'[1]Data CPIS- Banking'!$C56</f>
        <v>0</v>
      </c>
      <c r="K75" s="442">
        <f t="shared" si="0"/>
        <v>0.121505</v>
      </c>
      <c r="L75" s="418">
        <f>'[1]Data CPIS- Insurance'!$C56</f>
        <v>0</v>
      </c>
      <c r="M75" s="417"/>
      <c r="N75" s="420">
        <f>'[1]Data CPIS-Securities'!$C56</f>
        <v>0.121505</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IF('Table 1'!K76="","",'Table 1'!K76)</f>
        <v>0</v>
      </c>
      <c r="I76" s="417"/>
      <c r="J76" s="420">
        <f>'[1]Data CPIS- Banking'!$C57</f>
        <v>0</v>
      </c>
      <c r="K76" s="442">
        <f t="shared" si="0"/>
        <v>0</v>
      </c>
      <c r="L76" s="418">
        <f>'[1]Data CPIS- Insurance'!$C57</f>
        <v>0</v>
      </c>
      <c r="M76" s="417"/>
      <c r="N76" s="420">
        <f>'[1]Data CPIS-Securities'!$C57</f>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IF('Table 1'!K77="","",'Table 1'!K77)</f>
        <v>1.698888</v>
      </c>
      <c r="I77" s="417"/>
      <c r="J77" s="420">
        <f>'[1]Data CPIS- Banking'!$C58</f>
        <v>0</v>
      </c>
      <c r="K77" s="442">
        <f t="shared" si="0"/>
        <v>1.698888</v>
      </c>
      <c r="L77" s="418">
        <f>'[1]Data CPIS- Insurance'!$C58</f>
        <v>0</v>
      </c>
      <c r="M77" s="417"/>
      <c r="N77" s="420">
        <f>'[1]Data CPIS-Securities'!$C58</f>
        <v>1.698888</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IF('Table 1'!K78="","",'Table 1'!K78)</f>
        <v>260.17631999999998</v>
      </c>
      <c r="I78" s="417"/>
      <c r="J78" s="420">
        <f>'[1]Data CPIS- Banking'!$C59</f>
        <v>0</v>
      </c>
      <c r="K78" s="442">
        <f t="shared" si="0"/>
        <v>260.17631999999998</v>
      </c>
      <c r="L78" s="418">
        <f>'[1]Data CPIS- Insurance'!$C59</f>
        <v>0</v>
      </c>
      <c r="M78" s="417"/>
      <c r="N78" s="420">
        <f>'[1]Data CPIS-Securities'!$C59</f>
        <v>260.17631999999998</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IF('Table 1'!K79="","",'Table 1'!K79)</f>
        <v>1.675608</v>
      </c>
      <c r="I79" s="417"/>
      <c r="J79" s="420">
        <f>'[1]Data CPIS- Banking'!$C60</f>
        <v>0</v>
      </c>
      <c r="K79" s="442">
        <f t="shared" si="0"/>
        <v>1.675608</v>
      </c>
      <c r="L79" s="418">
        <f>'[1]Data CPIS- Insurance'!$C60</f>
        <v>0</v>
      </c>
      <c r="M79" s="417"/>
      <c r="N79" s="420">
        <f>'[1]Data CPIS-Securities'!$C60</f>
        <v>1.675608</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IF('Table 1'!K80="","",'Table 1'!K80)</f>
        <v>5731.3221660500003</v>
      </c>
      <c r="I80" s="417"/>
      <c r="J80" s="420">
        <f>'[1]Data CPIS- Banking'!$C61</f>
        <v>218</v>
      </c>
      <c r="K80" s="442">
        <f t="shared" si="0"/>
        <v>5513.3221660500003</v>
      </c>
      <c r="L80" s="418">
        <f>'[1]Data CPIS- Insurance'!$C61</f>
        <v>1.65631605</v>
      </c>
      <c r="M80" s="417"/>
      <c r="N80" s="420">
        <f>'[1]Data CPIS-Securities'!$C61</f>
        <v>5511.6658500000003</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IF('Table 1'!K81="","",'Table 1'!K81)</f>
        <v>0</v>
      </c>
      <c r="I81" s="417"/>
      <c r="J81" s="420">
        <f>'[1]Data CPIS- Banking'!$C62</f>
        <v>0</v>
      </c>
      <c r="K81" s="442">
        <f t="shared" si="0"/>
        <v>0</v>
      </c>
      <c r="L81" s="418">
        <f>'[1]Data CPIS- Insurance'!$C62</f>
        <v>0</v>
      </c>
      <c r="M81" s="417"/>
      <c r="N81" s="420">
        <f>'[1]Data CPIS-Securities'!$C62</f>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IF('Table 1'!K82="","",'Table 1'!K82)</f>
        <v>14.616235</v>
      </c>
      <c r="I82" s="417"/>
      <c r="J82" s="420">
        <f>'[1]Data CPIS- Banking'!$C63</f>
        <v>0</v>
      </c>
      <c r="K82" s="442">
        <f t="shared" si="0"/>
        <v>14.616235</v>
      </c>
      <c r="L82" s="418">
        <f>'[1]Data CPIS- Insurance'!$C63</f>
        <v>0</v>
      </c>
      <c r="M82" s="417"/>
      <c r="N82" s="420">
        <f>'[1]Data CPIS-Securities'!$C63</f>
        <v>14.616235</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IF('Table 1'!K83="","",'Table 1'!K83)</f>
        <v>95.439802999999998</v>
      </c>
      <c r="I83" s="417"/>
      <c r="J83" s="420">
        <f>'[1]Data CPIS- Banking'!$C64</f>
        <v>1</v>
      </c>
      <c r="K83" s="442">
        <f t="shared" si="0"/>
        <v>94.439802999999998</v>
      </c>
      <c r="L83" s="418">
        <f>'[1]Data CPIS- Insurance'!$C64</f>
        <v>0</v>
      </c>
      <c r="M83" s="417"/>
      <c r="N83" s="420">
        <f>'[1]Data CPIS-Securities'!$C64</f>
        <v>94.439802999999998</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IF('Table 1'!K84="","",'Table 1'!K84)</f>
        <v>53.982925999999999</v>
      </c>
      <c r="I84" s="417"/>
      <c r="J84" s="420">
        <f>'[1]Data CPIS- Banking'!$C65</f>
        <v>0</v>
      </c>
      <c r="K84" s="442">
        <f t="shared" si="0"/>
        <v>53.982925999999999</v>
      </c>
      <c r="L84" s="418">
        <f>'[1]Data CPIS- Insurance'!$C65</f>
        <v>0</v>
      </c>
      <c r="M84" s="417"/>
      <c r="N84" s="420">
        <f>'[1]Data CPIS-Securities'!$C65</f>
        <v>53.982925999999999</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IF('Table 1'!K85="","",'Table 1'!K85)</f>
        <v>1479.2618140000002</v>
      </c>
      <c r="I85" s="417"/>
      <c r="J85" s="420">
        <f>'[1]Data CPIS- Banking'!$C66</f>
        <v>0</v>
      </c>
      <c r="K85" s="442">
        <f t="shared" si="0"/>
        <v>1479.2618140000002</v>
      </c>
      <c r="L85" s="418">
        <f>'[1]Data CPIS- Insurance'!$C66</f>
        <v>0.28077000000000002</v>
      </c>
      <c r="M85" s="417"/>
      <c r="N85" s="420">
        <f>'[1]Data CPIS-Securities'!$C66</f>
        <v>1478.9810440000001</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IF('Table 1'!K86="","",'Table 1'!K86)</f>
        <v>7</v>
      </c>
      <c r="I86" s="417"/>
      <c r="J86" s="420">
        <f>'[1]Data CPIS- Banking'!$C67</f>
        <v>7</v>
      </c>
      <c r="K86" s="442">
        <f t="shared" ref="K86:K150" si="6">IF(AND(L86="",M86="",N86=""),"",IF(OR(L86="c",M86="c",N86="c"),"c",SUM(L86:N86)))</f>
        <v>0</v>
      </c>
      <c r="L86" s="418">
        <f>'[1]Data CPIS- Insurance'!$C67</f>
        <v>0</v>
      </c>
      <c r="M86" s="417"/>
      <c r="N86" s="420">
        <f>'[1]Data CPIS-Securities'!$C67</f>
        <v>0</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IF('Table 1'!K87="","",'Table 1'!K87)</f>
        <v>0</v>
      </c>
      <c r="I87" s="417"/>
      <c r="J87" s="420">
        <f>'[1]Data CPIS- Banking'!$C68</f>
        <v>0</v>
      </c>
      <c r="K87" s="442">
        <f t="shared" si="6"/>
        <v>0</v>
      </c>
      <c r="L87" s="418">
        <f>'[1]Data CPIS- Insurance'!$C68</f>
        <v>0</v>
      </c>
      <c r="M87" s="417"/>
      <c r="N87" s="420">
        <f>'[1]Data CPIS-Securities'!$C68</f>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IF('Table 1'!K88="","",'Table 1'!K88)</f>
        <v>0</v>
      </c>
      <c r="I88" s="417"/>
      <c r="J88" s="420">
        <f>'[1]Data CPIS- Banking'!$C69</f>
        <v>0</v>
      </c>
      <c r="K88" s="442">
        <f t="shared" si="6"/>
        <v>0</v>
      </c>
      <c r="L88" s="418">
        <f>'[1]Data CPIS- Insurance'!$C69</f>
        <v>0</v>
      </c>
      <c r="M88" s="417"/>
      <c r="N88" s="420">
        <f>'[1]Data CPIS-Securities'!$C69</f>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IF('Table 1'!K89="","",'Table 1'!K89)</f>
        <v>61.655906999999999</v>
      </c>
      <c r="I89" s="417"/>
      <c r="J89" s="420">
        <f>'[1]Data CPIS- Banking'!$C70</f>
        <v>0</v>
      </c>
      <c r="K89" s="442">
        <f t="shared" si="6"/>
        <v>61.655906999999999</v>
      </c>
      <c r="L89" s="418">
        <f>'[1]Data CPIS- Insurance'!$C70</f>
        <v>1.6406149999999999</v>
      </c>
      <c r="M89" s="417"/>
      <c r="N89" s="420">
        <f>'[1]Data CPIS-Securities'!$C70</f>
        <v>60.015292000000002</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989</v>
      </c>
      <c r="H90" s="419">
        <f>IF('Table 1'!K90="","",'Table 1'!K90)</f>
        <v>3.3682539999999999</v>
      </c>
      <c r="I90" s="421"/>
      <c r="J90" s="420">
        <f>'[1]Data CPIS- Banking'!$C71</f>
        <v>0</v>
      </c>
      <c r="K90" s="442">
        <f>IF(AND(L90="",M90="",N90=""),"",IF(OR(L90="c",M90="c",N90="c"),"c",SUM(L90:N90)))</f>
        <v>3.3682539999999999</v>
      </c>
      <c r="L90" s="418">
        <f>'[1]Data CPIS- Insurance'!$C71</f>
        <v>3.3682539999999999</v>
      </c>
      <c r="M90" s="418"/>
      <c r="N90" s="420">
        <f>'[1]Data CPIS-Securities'!$C71</f>
        <v>0</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IF('Table 1'!K91="","",'Table 1'!K91)</f>
        <v>0</v>
      </c>
      <c r="I91" s="417"/>
      <c r="J91" s="420">
        <f>'[1]Data CPIS- Banking'!$C72</f>
        <v>0</v>
      </c>
      <c r="K91" s="442">
        <f t="shared" si="6"/>
        <v>0</v>
      </c>
      <c r="L91" s="418">
        <f>'[1]Data CPIS- Insurance'!$C72</f>
        <v>0</v>
      </c>
      <c r="M91" s="417"/>
      <c r="N91" s="420">
        <f>'[1]Data CPIS-Securities'!$C72</f>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IF('Table 1'!K92="","",'Table 1'!K92)</f>
        <v>0</v>
      </c>
      <c r="I92" s="417"/>
      <c r="J92" s="420">
        <f>'[1]Data CPIS- Banking'!$C73</f>
        <v>0</v>
      </c>
      <c r="K92" s="442">
        <f t="shared" si="6"/>
        <v>0</v>
      </c>
      <c r="L92" s="418">
        <f>'[1]Data CPIS- Insurance'!$C73</f>
        <v>0</v>
      </c>
      <c r="M92" s="417"/>
      <c r="N92" s="420">
        <f>'[1]Data CPIS-Securities'!$C73</f>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IF('Table 1'!K93="","",'Table 1'!K93)</f>
        <v>0</v>
      </c>
      <c r="I93" s="417"/>
      <c r="J93" s="420">
        <f>'[1]Data CPIS- Banking'!$C74</f>
        <v>0</v>
      </c>
      <c r="K93" s="442">
        <f t="shared" si="6"/>
        <v>0</v>
      </c>
      <c r="L93" s="418">
        <f>'[1]Data CPIS- Insurance'!$C74</f>
        <v>0</v>
      </c>
      <c r="M93" s="417"/>
      <c r="N93" s="420">
        <f>'[1]Data CPIS-Securities'!$C74</f>
        <v>0</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IF('Table 1'!K94="","",'Table 1'!K94)</f>
        <v>0</v>
      </c>
      <c r="I94" s="417"/>
      <c r="J94" s="420">
        <f>'[1]Data CPIS- Banking'!$C75</f>
        <v>0</v>
      </c>
      <c r="K94" s="442">
        <f t="shared" si="6"/>
        <v>0</v>
      </c>
      <c r="L94" s="418">
        <f>'[1]Data CPIS- Insurance'!$C75</f>
        <v>0</v>
      </c>
      <c r="M94" s="417"/>
      <c r="N94" s="420">
        <f>'[1]Data CPIS-Securities'!$C75</f>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IF('Table 1'!K95="","",'Table 1'!K95)</f>
        <v>1804.8013218000001</v>
      </c>
      <c r="I95" s="417"/>
      <c r="J95" s="420">
        <f>'[1]Data CPIS- Banking'!$C76</f>
        <v>284</v>
      </c>
      <c r="K95" s="442">
        <f t="shared" si="6"/>
        <v>1520.8013218000001</v>
      </c>
      <c r="L95" s="418">
        <f>'[1]Data CPIS- Insurance'!$C76</f>
        <v>5.4776948000000001</v>
      </c>
      <c r="M95" s="417"/>
      <c r="N95" s="420">
        <f>'[1]Data CPIS-Securities'!$C76</f>
        <v>1515.323627</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IF('Table 1'!K96="","",'Table 1'!K96)</f>
        <v>37451.19535473</v>
      </c>
      <c r="I96" s="417"/>
      <c r="J96" s="420">
        <f>'[1]Data CPIS- Banking'!$C77</f>
        <v>2077</v>
      </c>
      <c r="K96" s="442">
        <f t="shared" si="6"/>
        <v>35374.19535473</v>
      </c>
      <c r="L96" s="418">
        <f>'[1]Data CPIS- Insurance'!$C77</f>
        <v>39.361047729999996</v>
      </c>
      <c r="M96" s="417"/>
      <c r="N96" s="420">
        <f>'[1]Data CPIS-Securities'!$C77</f>
        <v>35334.834306999997</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IF('Table 1'!K97="","",'Table 1'!K97)</f>
        <v>0</v>
      </c>
      <c r="I97" s="417"/>
      <c r="J97" s="420">
        <f>'[1]Data CPIS- Banking'!$C78</f>
        <v>0</v>
      </c>
      <c r="K97" s="442">
        <f t="shared" si="6"/>
        <v>0</v>
      </c>
      <c r="L97" s="418">
        <f>'[1]Data CPIS- Insurance'!$C78</f>
        <v>0</v>
      </c>
      <c r="M97" s="417"/>
      <c r="N97" s="420">
        <f>'[1]Data CPIS-Securities'!$C78</f>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IF('Table 1'!K98="","",'Table 1'!K98)</f>
        <v>0</v>
      </c>
      <c r="I98" s="417"/>
      <c r="J98" s="420">
        <f>'[1]Data CPIS- Banking'!$C79</f>
        <v>0</v>
      </c>
      <c r="K98" s="442">
        <f t="shared" si="6"/>
        <v>0</v>
      </c>
      <c r="L98" s="418">
        <f>'[1]Data CPIS- Insurance'!$C79</f>
        <v>0</v>
      </c>
      <c r="M98" s="417"/>
      <c r="N98" s="420">
        <f>'[1]Data CPIS-Securities'!$C79</f>
        <v>0</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IF('Table 1'!K99="","",'Table 1'!K99)</f>
        <v>0</v>
      </c>
      <c r="I99" s="417"/>
      <c r="J99" s="420">
        <f>'[1]Data CPIS- Banking'!$C80</f>
        <v>0</v>
      </c>
      <c r="K99" s="442">
        <f t="shared" si="6"/>
        <v>0</v>
      </c>
      <c r="L99" s="418">
        <f>'[1]Data CPIS- Insurance'!$C80</f>
        <v>0</v>
      </c>
      <c r="M99" s="417"/>
      <c r="N99" s="420">
        <f>'[1]Data CPIS-Securities'!$C80</f>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IF('Table 1'!K100="","",'Table 1'!K100)</f>
        <v>0</v>
      </c>
      <c r="I100" s="417"/>
      <c r="J100" s="420">
        <f>'[1]Data CPIS- Banking'!$C81</f>
        <v>0</v>
      </c>
      <c r="K100" s="442">
        <f t="shared" si="6"/>
        <v>0</v>
      </c>
      <c r="L100" s="418">
        <f>'[1]Data CPIS- Insurance'!$C81</f>
        <v>0</v>
      </c>
      <c r="M100" s="417"/>
      <c r="N100" s="420">
        <f>'[1]Data CPIS-Securities'!$C81</f>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IF('Table 1'!K101="","",'Table 1'!K101)</f>
        <v>0</v>
      </c>
      <c r="I101" s="417"/>
      <c r="J101" s="420">
        <f>'[1]Data CPIS- Banking'!$C82</f>
        <v>0</v>
      </c>
      <c r="K101" s="442">
        <f t="shared" si="6"/>
        <v>0</v>
      </c>
      <c r="L101" s="418">
        <f>'[1]Data CPIS- Insurance'!$C82</f>
        <v>0</v>
      </c>
      <c r="M101" s="417"/>
      <c r="N101" s="420">
        <f>'[1]Data CPIS-Securities'!$C82</f>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IF('Table 1'!K102="","",'Table 1'!K102)</f>
        <v>0</v>
      </c>
      <c r="I102" s="417"/>
      <c r="J102" s="420">
        <f>'[1]Data CPIS- Banking'!$C83</f>
        <v>0</v>
      </c>
      <c r="K102" s="442">
        <f t="shared" si="6"/>
        <v>0</v>
      </c>
      <c r="L102" s="418">
        <f>'[1]Data CPIS- Insurance'!$C83</f>
        <v>0</v>
      </c>
      <c r="M102" s="417"/>
      <c r="N102" s="420">
        <f>'[1]Data CPIS-Securities'!$C83</f>
        <v>0</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IF('Table 1'!K103="","",'Table 1'!K103)</f>
        <v>14564.46019772</v>
      </c>
      <c r="I103" s="417"/>
      <c r="J103" s="420">
        <f>'[1]Data CPIS- Banking'!$C84</f>
        <v>1045</v>
      </c>
      <c r="K103" s="442">
        <f t="shared" si="6"/>
        <v>13519.46019772</v>
      </c>
      <c r="L103" s="418">
        <f>'[1]Data CPIS- Insurance'!$C84</f>
        <v>20.386304719999998</v>
      </c>
      <c r="M103" s="417"/>
      <c r="N103" s="420">
        <f>'[1]Data CPIS-Securities'!$C84</f>
        <v>13499.073893000001</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IF('Table 1'!K104="","",'Table 1'!K104)</f>
        <v>240.79337100000001</v>
      </c>
      <c r="I104" s="417"/>
      <c r="J104" s="420">
        <f>'[1]Data CPIS- Banking'!$C85</f>
        <v>0</v>
      </c>
      <c r="K104" s="442">
        <f t="shared" si="6"/>
        <v>240.79337100000001</v>
      </c>
      <c r="L104" s="418">
        <f>'[1]Data CPIS- Insurance'!$C85</f>
        <v>0.2525</v>
      </c>
      <c r="M104" s="417"/>
      <c r="N104" s="420">
        <f>'[1]Data CPIS-Securities'!$C85</f>
        <v>240.54087100000001</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IF('Table 1'!K105="","",'Table 1'!K105)</f>
        <v>0</v>
      </c>
      <c r="I105" s="417"/>
      <c r="J105" s="420">
        <f>'[1]Data CPIS- Banking'!$C86</f>
        <v>0</v>
      </c>
      <c r="K105" s="442">
        <f t="shared" si="6"/>
        <v>0</v>
      </c>
      <c r="L105" s="418">
        <f>'[1]Data CPIS- Insurance'!$C86</f>
        <v>0</v>
      </c>
      <c r="M105" s="417"/>
      <c r="N105" s="420">
        <f>'[1]Data CPIS-Securities'!$C86</f>
        <v>0</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IF('Table 1'!K106="","",'Table 1'!K106)</f>
        <v>116.01295400000001</v>
      </c>
      <c r="I106" s="417"/>
      <c r="J106" s="420">
        <f>'[1]Data CPIS- Banking'!$C87</f>
        <v>0</v>
      </c>
      <c r="K106" s="442">
        <f t="shared" si="6"/>
        <v>116.01295400000001</v>
      </c>
      <c r="L106" s="418">
        <f>'[1]Data CPIS- Insurance'!$C87</f>
        <v>24.162322</v>
      </c>
      <c r="M106" s="417"/>
      <c r="N106" s="420">
        <f>'[1]Data CPIS-Securities'!$C87</f>
        <v>91.850632000000004</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IF('Table 1'!K107="","",'Table 1'!K107)</f>
        <v>0</v>
      </c>
      <c r="I107" s="417"/>
      <c r="J107" s="420">
        <f>'[1]Data CPIS- Banking'!$C88</f>
        <v>0</v>
      </c>
      <c r="K107" s="442">
        <f t="shared" si="6"/>
        <v>0</v>
      </c>
      <c r="L107" s="418">
        <f>'[1]Data CPIS- Insurance'!$C88</f>
        <v>0</v>
      </c>
      <c r="M107" s="417"/>
      <c r="N107" s="420">
        <f>'[1]Data CPIS-Securities'!$C88</f>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IF('Table 1'!K108="","",'Table 1'!K108)</f>
        <v>0</v>
      </c>
      <c r="I108" s="417"/>
      <c r="J108" s="420">
        <f>'[1]Data CPIS- Banking'!$C89</f>
        <v>0</v>
      </c>
      <c r="K108" s="442">
        <f t="shared" si="6"/>
        <v>0</v>
      </c>
      <c r="L108" s="418">
        <f>'[1]Data CPIS- Insurance'!$C89</f>
        <v>0</v>
      </c>
      <c r="M108" s="417"/>
      <c r="N108" s="420">
        <f>'[1]Data CPIS-Securities'!$C89</f>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IF('Table 1'!K109="","",'Table 1'!K109)</f>
        <v>0</v>
      </c>
      <c r="I109" s="417"/>
      <c r="J109" s="420">
        <f>'[1]Data CPIS- Banking'!$C90</f>
        <v>0</v>
      </c>
      <c r="K109" s="442">
        <f t="shared" si="6"/>
        <v>0</v>
      </c>
      <c r="L109" s="418">
        <f>'[1]Data CPIS- Insurance'!$C90</f>
        <v>0</v>
      </c>
      <c r="M109" s="417"/>
      <c r="N109" s="420">
        <f>'[1]Data CPIS-Securities'!$C90</f>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IF('Table 1'!K110="","",'Table 1'!K110)</f>
        <v>0</v>
      </c>
      <c r="I110" s="417"/>
      <c r="J110" s="420">
        <f>'[1]Data CPIS- Banking'!$C91</f>
        <v>0</v>
      </c>
      <c r="K110" s="442">
        <f t="shared" si="6"/>
        <v>0</v>
      </c>
      <c r="L110" s="418">
        <f>'[1]Data CPIS- Insurance'!$C91</f>
        <v>0</v>
      </c>
      <c r="M110" s="417"/>
      <c r="N110" s="420">
        <f>'[1]Data CPIS-Securities'!$C91</f>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IF('Table 1'!K111="","",'Table 1'!K111)</f>
        <v>13.5620069</v>
      </c>
      <c r="I111" s="417"/>
      <c r="J111" s="420">
        <f>'[1]Data CPIS- Banking'!$C92</f>
        <v>3</v>
      </c>
      <c r="K111" s="442">
        <f t="shared" si="6"/>
        <v>10.5620069</v>
      </c>
      <c r="L111" s="418">
        <f>'[1]Data CPIS- Insurance'!$C92</f>
        <v>10.5620069</v>
      </c>
      <c r="M111" s="417"/>
      <c r="N111" s="420">
        <f>'[1]Data CPIS-Securities'!$C92</f>
        <v>0</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IF('Table 1'!K112="","",'Table 1'!K112)</f>
        <v>42.760830849999998</v>
      </c>
      <c r="I112" s="417"/>
      <c r="J112" s="420">
        <f>'[1]Data CPIS- Banking'!$C93</f>
        <v>1</v>
      </c>
      <c r="K112" s="442">
        <f t="shared" si="6"/>
        <v>41.760830849999998</v>
      </c>
      <c r="L112" s="418">
        <f>'[1]Data CPIS- Insurance'!$C93</f>
        <v>9.8816850000000012E-2</v>
      </c>
      <c r="M112" s="417"/>
      <c r="N112" s="420">
        <f>'[1]Data CPIS-Securities'!$C93</f>
        <v>41.662013999999999</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IF('Table 1'!K113="","",'Table 1'!K113)</f>
        <v>0</v>
      </c>
      <c r="I113" s="417"/>
      <c r="J113" s="420">
        <f>'[1]Data CPIS- Banking'!$C94</f>
        <v>0</v>
      </c>
      <c r="K113" s="442">
        <f t="shared" si="6"/>
        <v>0</v>
      </c>
      <c r="L113" s="418">
        <f>'[1]Data CPIS- Insurance'!$C94</f>
        <v>0</v>
      </c>
      <c r="M113" s="417"/>
      <c r="N113" s="420">
        <f>'[1]Data CPIS-Securities'!$C94</f>
        <v>0</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IF('Table 1'!K114="","",'Table 1'!K114)</f>
        <v>0</v>
      </c>
      <c r="I114" s="417"/>
      <c r="J114" s="420">
        <f>'[1]Data CPIS- Banking'!$C95</f>
        <v>0</v>
      </c>
      <c r="K114" s="442">
        <f t="shared" si="6"/>
        <v>0</v>
      </c>
      <c r="L114" s="418">
        <f>'[1]Data CPIS- Insurance'!$C95</f>
        <v>0</v>
      </c>
      <c r="M114" s="417"/>
      <c r="N114" s="420">
        <f>'[1]Data CPIS-Securities'!$C95</f>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IF('Table 1'!K115="","",'Table 1'!K115)</f>
        <v>0</v>
      </c>
      <c r="I115" s="417"/>
      <c r="J115" s="420">
        <f>'[1]Data CPIS- Banking'!$C96</f>
        <v>0</v>
      </c>
      <c r="K115" s="442">
        <f t="shared" si="6"/>
        <v>0</v>
      </c>
      <c r="L115" s="418">
        <f>'[1]Data CPIS- Insurance'!$C96</f>
        <v>0</v>
      </c>
      <c r="M115" s="417"/>
      <c r="N115" s="420">
        <f>'[1]Data CPIS-Securities'!$C96</f>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IF('Table 1'!K116="","",'Table 1'!K116)</f>
        <v>0</v>
      </c>
      <c r="I116" s="417"/>
      <c r="J116" s="420">
        <f>'[1]Data CPIS- Banking'!$C97</f>
        <v>0</v>
      </c>
      <c r="K116" s="442">
        <f t="shared" si="6"/>
        <v>0</v>
      </c>
      <c r="L116" s="418">
        <f>'[1]Data CPIS- Insurance'!$C97</f>
        <v>0</v>
      </c>
      <c r="M116" s="417"/>
      <c r="N116" s="420">
        <f>'[1]Data CPIS-Securities'!$C97</f>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IF('Table 1'!K117="","",'Table 1'!K117)</f>
        <v>0</v>
      </c>
      <c r="I117" s="417"/>
      <c r="J117" s="420">
        <f>'[1]Data CPIS- Banking'!$C98</f>
        <v>0</v>
      </c>
      <c r="K117" s="442">
        <f t="shared" si="6"/>
        <v>0</v>
      </c>
      <c r="L117" s="418">
        <f>'[1]Data CPIS- Insurance'!$C98</f>
        <v>0</v>
      </c>
      <c r="M117" s="417"/>
      <c r="N117" s="420">
        <f>'[1]Data CPIS-Securities'!$C98</f>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IF('Table 1'!K118="","",'Table 1'!K118)</f>
        <v>3.797698</v>
      </c>
      <c r="I118" s="417"/>
      <c r="J118" s="420">
        <f>'[1]Data CPIS- Banking'!$C99</f>
        <v>0</v>
      </c>
      <c r="K118" s="442">
        <f t="shared" si="6"/>
        <v>3.797698</v>
      </c>
      <c r="L118" s="418">
        <f>'[1]Data CPIS- Insurance'!$C99</f>
        <v>3.797698</v>
      </c>
      <c r="M118" s="417"/>
      <c r="N118" s="420">
        <f>'[1]Data CPIS-Securities'!$C99</f>
        <v>0</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IF('Table 1'!K119="","",'Table 1'!K119)</f>
        <v>10.29299928</v>
      </c>
      <c r="I119" s="417"/>
      <c r="J119" s="420">
        <f>'[1]Data CPIS- Banking'!$C100</f>
        <v>0</v>
      </c>
      <c r="K119" s="442">
        <f t="shared" si="6"/>
        <v>10.29299928</v>
      </c>
      <c r="L119" s="418">
        <f>'[1]Data CPIS- Insurance'!$C100</f>
        <v>4.1852799999999996E-3</v>
      </c>
      <c r="M119" s="417"/>
      <c r="N119" s="420">
        <f>'[1]Data CPIS-Securities'!$C100</f>
        <v>10.288814</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IF('Table 1'!K120="","",'Table 1'!K120)</f>
        <v>2152.9026746</v>
      </c>
      <c r="I120" s="417"/>
      <c r="J120" s="420">
        <f>'[1]Data CPIS- Banking'!$C101</f>
        <v>106</v>
      </c>
      <c r="K120" s="442">
        <f t="shared" si="6"/>
        <v>2046.9026746</v>
      </c>
      <c r="L120" s="418">
        <f>'[1]Data CPIS- Insurance'!$C101</f>
        <v>4.9473385999999993</v>
      </c>
      <c r="M120" s="417"/>
      <c r="N120" s="420">
        <f>'[1]Data CPIS-Securities'!$C101</f>
        <v>2041.955336</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IF('Table 1'!K121="","",'Table 1'!K121)</f>
        <v>2268.2540251</v>
      </c>
      <c r="I121" s="417"/>
      <c r="J121" s="420">
        <f>'[1]Data CPIS- Banking'!$C102</f>
        <v>304</v>
      </c>
      <c r="K121" s="442">
        <f t="shared" si="6"/>
        <v>1964.2540251</v>
      </c>
      <c r="L121" s="418">
        <f>'[1]Data CPIS- Insurance'!$C102</f>
        <v>0.99413810000000002</v>
      </c>
      <c r="M121" s="417"/>
      <c r="N121" s="420">
        <f>'[1]Data CPIS-Securities'!$C102</f>
        <v>1963.2598869999999</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IF('Table 1'!K122="","",'Table 1'!K122)</f>
        <v>0</v>
      </c>
      <c r="I122" s="417"/>
      <c r="J122" s="420">
        <f>'[1]Data CPIS- Banking'!$C103</f>
        <v>0</v>
      </c>
      <c r="K122" s="442">
        <f t="shared" si="6"/>
        <v>0</v>
      </c>
      <c r="L122" s="418">
        <f>'[1]Data CPIS- Insurance'!$C103</f>
        <v>0</v>
      </c>
      <c r="M122" s="417"/>
      <c r="N122" s="420">
        <f>'[1]Data CPIS-Securities'!$C103</f>
        <v>0</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IF('Table 1'!K123="","",'Table 1'!K123)</f>
        <v>0</v>
      </c>
      <c r="I123" s="417"/>
      <c r="J123" s="420">
        <f>'[1]Data CPIS- Banking'!$C104</f>
        <v>0</v>
      </c>
      <c r="K123" s="442">
        <f t="shared" si="6"/>
        <v>0</v>
      </c>
      <c r="L123" s="418">
        <f>'[1]Data CPIS- Insurance'!$C104</f>
        <v>0</v>
      </c>
      <c r="M123" s="417"/>
      <c r="N123" s="420">
        <f>'[1]Data CPIS-Securities'!$C104</f>
        <v>0</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IF('Table 1'!K124="","",'Table 1'!K124)</f>
        <v>12090.81245306</v>
      </c>
      <c r="I124" s="417"/>
      <c r="J124" s="420">
        <f>'[1]Data CPIS- Banking'!$C105</f>
        <v>507</v>
      </c>
      <c r="K124" s="442">
        <f t="shared" si="6"/>
        <v>11583.81245306</v>
      </c>
      <c r="L124" s="418">
        <f>'[1]Data CPIS- Insurance'!$C105</f>
        <v>285.83614706000003</v>
      </c>
      <c r="M124" s="417"/>
      <c r="N124" s="420">
        <f>'[1]Data CPIS-Securities'!$C105</f>
        <v>11297.976306</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IF('Table 1'!K125="","",'Table 1'!K125)</f>
        <v>4.9368359999999996</v>
      </c>
      <c r="I125" s="417"/>
      <c r="J125" s="420">
        <f>'[1]Data CPIS- Banking'!$C106</f>
        <v>1</v>
      </c>
      <c r="K125" s="442">
        <f t="shared" si="6"/>
        <v>3.936836</v>
      </c>
      <c r="L125" s="418">
        <f>'[1]Data CPIS- Insurance'!$C106</f>
        <v>0</v>
      </c>
      <c r="M125" s="417"/>
      <c r="N125" s="420">
        <f>'[1]Data CPIS-Securities'!$C106</f>
        <v>3.936836</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IF('Table 1'!K126="","",'Table 1'!K126)</f>
        <v>976.71544940000001</v>
      </c>
      <c r="I126" s="417"/>
      <c r="J126" s="420">
        <f>'[1]Data CPIS- Banking'!$C107</f>
        <v>0</v>
      </c>
      <c r="K126" s="442">
        <f t="shared" si="6"/>
        <v>976.71544940000001</v>
      </c>
      <c r="L126" s="418">
        <f>'[1]Data CPIS- Insurance'!$C107</f>
        <v>0.25445139999999999</v>
      </c>
      <c r="M126" s="417"/>
      <c r="N126" s="420">
        <f>'[1]Data CPIS-Securities'!$C107</f>
        <v>976.46099800000002</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IF('Table 1'!K127="","",'Table 1'!K127)</f>
        <v>12670.032327309998</v>
      </c>
      <c r="I127" s="417"/>
      <c r="J127" s="420">
        <f>'[1]Data CPIS- Banking'!$C108</f>
        <v>84</v>
      </c>
      <c r="K127" s="442">
        <f t="shared" si="6"/>
        <v>12586.032327309998</v>
      </c>
      <c r="L127" s="418">
        <f>'[1]Data CPIS- Insurance'!$C108</f>
        <v>11.23640531</v>
      </c>
      <c r="M127" s="417"/>
      <c r="N127" s="420">
        <f>'[1]Data CPIS-Securities'!$C108</f>
        <v>12574.795921999999</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IF('Table 1'!K128="","",'Table 1'!K128)</f>
        <v>96.237929000000008</v>
      </c>
      <c r="I128" s="417"/>
      <c r="J128" s="420">
        <f>'[1]Data CPIS- Banking'!$C109</f>
        <v>53</v>
      </c>
      <c r="K128" s="442">
        <f t="shared" si="6"/>
        <v>43.237929000000001</v>
      </c>
      <c r="L128" s="418">
        <f>'[1]Data CPIS- Insurance'!$C109</f>
        <v>9.3350460000000002</v>
      </c>
      <c r="M128" s="417"/>
      <c r="N128" s="420">
        <f>'[1]Data CPIS-Securities'!$C109</f>
        <v>33.902883000000003</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IF('Table 1'!K129="","",'Table 1'!K129)</f>
        <v>63668.63465159</v>
      </c>
      <c r="I129" s="417"/>
      <c r="J129" s="420">
        <f>'[1]Data CPIS- Banking'!$C110</f>
        <v>452</v>
      </c>
      <c r="K129" s="442">
        <f t="shared" si="6"/>
        <v>63216.63465159</v>
      </c>
      <c r="L129" s="418">
        <f>'[1]Data CPIS- Insurance'!$C110</f>
        <v>42.281391590000005</v>
      </c>
      <c r="M129" s="417"/>
      <c r="N129" s="420">
        <f>'[1]Data CPIS-Securities'!$C110</f>
        <v>63174.353260000004</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IF('Table 1'!K130="","",'Table 1'!K130)</f>
        <v>138.951402</v>
      </c>
      <c r="I130" s="417"/>
      <c r="J130" s="420">
        <f>'[1]Data CPIS- Banking'!$C111</f>
        <v>0</v>
      </c>
      <c r="K130" s="442">
        <f t="shared" si="6"/>
        <v>138.951402</v>
      </c>
      <c r="L130" s="418">
        <f>'[1]Data CPIS- Insurance'!$C111</f>
        <v>4.9760749999999998</v>
      </c>
      <c r="M130" s="417"/>
      <c r="N130" s="420">
        <f>'[1]Data CPIS-Securities'!$C111</f>
        <v>133.97532699999999</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IF('Table 1'!K131="","",'Table 1'!K131)</f>
        <v>0</v>
      </c>
      <c r="I131" s="417"/>
      <c r="J131" s="420">
        <f>'[1]Data CPIS- Banking'!$C112</f>
        <v>0</v>
      </c>
      <c r="K131" s="442">
        <f t="shared" si="6"/>
        <v>0</v>
      </c>
      <c r="L131" s="418">
        <f>'[1]Data CPIS- Insurance'!$C112</f>
        <v>0</v>
      </c>
      <c r="M131" s="417"/>
      <c r="N131" s="420">
        <f>'[1]Data CPIS-Securities'!$C112</f>
        <v>0</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IF('Table 1'!K132="","",'Table 1'!K132)</f>
        <v>8.9447359999999989</v>
      </c>
      <c r="I132" s="417"/>
      <c r="J132" s="420">
        <f>'[1]Data CPIS- Banking'!$C113</f>
        <v>0</v>
      </c>
      <c r="K132" s="442">
        <f t="shared" si="6"/>
        <v>8.9447359999999989</v>
      </c>
      <c r="L132" s="418">
        <f>'[1]Data CPIS- Insurance'!$C113</f>
        <v>0.23907999999999999</v>
      </c>
      <c r="M132" s="417"/>
      <c r="N132" s="420">
        <f>'[1]Data CPIS-Securities'!$C113</f>
        <v>8.7056559999999994</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IF('Table 1'!K133="","",'Table 1'!K133)</f>
        <v>0.51136399999999993</v>
      </c>
      <c r="I133" s="417"/>
      <c r="J133" s="420">
        <f>'[1]Data CPIS- Banking'!$C114</f>
        <v>0</v>
      </c>
      <c r="K133" s="442">
        <f t="shared" si="6"/>
        <v>0.51136399999999993</v>
      </c>
      <c r="L133" s="418">
        <f>'[1]Data CPIS- Insurance'!$C114</f>
        <v>0.22045799999999999</v>
      </c>
      <c r="M133" s="417"/>
      <c r="N133" s="420">
        <f>'[1]Data CPIS-Securities'!$C114</f>
        <v>0.290906</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IF('Table 1'!K134="","",'Table 1'!K134)</f>
        <v>0</v>
      </c>
      <c r="I134" s="417"/>
      <c r="J134" s="420">
        <f>'[1]Data CPIS- Banking'!$C115</f>
        <v>0</v>
      </c>
      <c r="K134" s="442">
        <f t="shared" si="6"/>
        <v>0</v>
      </c>
      <c r="L134" s="418">
        <f>'[1]Data CPIS- Insurance'!$C115</f>
        <v>0</v>
      </c>
      <c r="M134" s="417"/>
      <c r="N134" s="420">
        <f>'[1]Data CPIS-Securities'!$C115</f>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IF('Table 1'!K135="","",'Table 1'!K135)</f>
        <v>0</v>
      </c>
      <c r="I135" s="417"/>
      <c r="J135" s="420">
        <f>'[1]Data CPIS- Banking'!$C116</f>
        <v>0</v>
      </c>
      <c r="K135" s="442">
        <f t="shared" si="6"/>
        <v>0</v>
      </c>
      <c r="L135" s="418">
        <f>'[1]Data CPIS- Insurance'!$C116</f>
        <v>0</v>
      </c>
      <c r="M135" s="417"/>
      <c r="N135" s="420">
        <f>'[1]Data CPIS-Securities'!$C116</f>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IF('Table 1'!K136="","",'Table 1'!K136)</f>
        <v>2454.6335519999998</v>
      </c>
      <c r="I136" s="417"/>
      <c r="J136" s="420">
        <f>'[1]Data CPIS- Banking'!$C117</f>
        <v>215</v>
      </c>
      <c r="K136" s="442">
        <f t="shared" si="6"/>
        <v>2239.6335519999998</v>
      </c>
      <c r="L136" s="418">
        <f>'[1]Data CPIS- Insurance'!$C117</f>
        <v>0.85562400000000005</v>
      </c>
      <c r="M136" s="417"/>
      <c r="N136" s="420">
        <f>'[1]Data CPIS-Securities'!$C117</f>
        <v>2238.777928</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IF('Table 1'!K137="","",'Table 1'!K137)</f>
        <v>0</v>
      </c>
      <c r="I137" s="417"/>
      <c r="J137" s="420">
        <f>'[1]Data CPIS- Banking'!$C118</f>
        <v>0</v>
      </c>
      <c r="K137" s="442">
        <f t="shared" si="6"/>
        <v>0</v>
      </c>
      <c r="L137" s="418">
        <f>'[1]Data CPIS- Insurance'!$C118</f>
        <v>0</v>
      </c>
      <c r="M137" s="417"/>
      <c r="N137" s="420">
        <f>'[1]Data CPIS-Securities'!$C118</f>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IF('Table 1'!K138="","",'Table 1'!K138)</f>
        <v>38.681162200000003</v>
      </c>
      <c r="I138" s="417"/>
      <c r="J138" s="420">
        <f>'[1]Data CPIS- Banking'!$C119</f>
        <v>0</v>
      </c>
      <c r="K138" s="442">
        <f t="shared" si="6"/>
        <v>38.681162200000003</v>
      </c>
      <c r="L138" s="418">
        <f>'[1]Data CPIS- Insurance'!$C119</f>
        <v>0.7544592</v>
      </c>
      <c r="M138" s="417"/>
      <c r="N138" s="420">
        <f>'[1]Data CPIS-Securities'!$C119</f>
        <v>37.926703000000003</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IF('Table 1'!K139="","",'Table 1'!K139)</f>
        <v>0</v>
      </c>
      <c r="I139" s="417"/>
      <c r="J139" s="420">
        <f>'[1]Data CPIS- Banking'!$C120</f>
        <v>0</v>
      </c>
      <c r="K139" s="442">
        <f t="shared" si="6"/>
        <v>0</v>
      </c>
      <c r="L139" s="418">
        <f>'[1]Data CPIS- Insurance'!$C120</f>
        <v>0</v>
      </c>
      <c r="M139" s="417"/>
      <c r="N139" s="420">
        <f>'[1]Data CPIS-Securities'!$C120</f>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IF('Table 1'!K140="","",'Table 1'!K140)</f>
        <v>0</v>
      </c>
      <c r="I140" s="417"/>
      <c r="J140" s="420">
        <f>'[1]Data CPIS- Banking'!$C121</f>
        <v>0</v>
      </c>
      <c r="K140" s="442">
        <f t="shared" si="6"/>
        <v>0</v>
      </c>
      <c r="L140" s="418">
        <f>'[1]Data CPIS- Insurance'!$C121</f>
        <v>0</v>
      </c>
      <c r="M140" s="417"/>
      <c r="N140" s="420">
        <f>'[1]Data CPIS-Securities'!$C121</f>
        <v>0</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IF('Table 1'!K141="","",'Table 1'!K141)</f>
        <v>0</v>
      </c>
      <c r="I141" s="417"/>
      <c r="J141" s="420">
        <f>'[1]Data CPIS- Banking'!$C122</f>
        <v>0</v>
      </c>
      <c r="K141" s="442">
        <f t="shared" si="6"/>
        <v>0</v>
      </c>
      <c r="L141" s="418">
        <f>'[1]Data CPIS- Insurance'!$C122</f>
        <v>0</v>
      </c>
      <c r="M141" s="417"/>
      <c r="N141" s="420">
        <f>'[1]Data CPIS-Securities'!$C122</f>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IF('Table 1'!K142="","",'Table 1'!K142)</f>
        <v>62.743766999999998</v>
      </c>
      <c r="I142" s="417"/>
      <c r="J142" s="420">
        <f>'[1]Data CPIS- Banking'!$C123</f>
        <v>0</v>
      </c>
      <c r="K142" s="442">
        <f t="shared" si="6"/>
        <v>62.743766999999998</v>
      </c>
      <c r="L142" s="418">
        <f>'[1]Data CPIS- Insurance'!$C123</f>
        <v>0</v>
      </c>
      <c r="M142" s="417"/>
      <c r="N142" s="420">
        <f>'[1]Data CPIS-Securities'!$C123</f>
        <v>62.743766999999998</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IF('Table 1'!K143="","",'Table 1'!K143)</f>
        <v>0</v>
      </c>
      <c r="I143" s="417"/>
      <c r="J143" s="420">
        <f>'[1]Data CPIS- Banking'!$C124</f>
        <v>0</v>
      </c>
      <c r="K143" s="442">
        <f t="shared" si="6"/>
        <v>0</v>
      </c>
      <c r="L143" s="418">
        <f>'[1]Data CPIS- Insurance'!$C124</f>
        <v>0</v>
      </c>
      <c r="M143" s="417"/>
      <c r="N143" s="420">
        <f>'[1]Data CPIS-Securities'!$C124</f>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IF('Table 1'!K144="","",'Table 1'!K144)</f>
        <v>35.030951999999999</v>
      </c>
      <c r="I144" s="417"/>
      <c r="J144" s="420">
        <f>'[1]Data CPIS- Banking'!$C125</f>
        <v>0</v>
      </c>
      <c r="K144" s="442">
        <f t="shared" si="6"/>
        <v>35.030951999999999</v>
      </c>
      <c r="L144" s="418">
        <f>'[1]Data CPIS- Insurance'!$C125</f>
        <v>0</v>
      </c>
      <c r="M144" s="417"/>
      <c r="N144" s="420">
        <f>'[1]Data CPIS-Securities'!$C125</f>
        <v>35.030951999999999</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IF('Table 1'!K145="","",'Table 1'!K145)</f>
        <v>0</v>
      </c>
      <c r="I145" s="417"/>
      <c r="J145" s="420">
        <f>'[1]Data CPIS- Banking'!$C126</f>
        <v>0</v>
      </c>
      <c r="K145" s="442">
        <f t="shared" si="6"/>
        <v>0</v>
      </c>
      <c r="L145" s="418">
        <f>'[1]Data CPIS- Insurance'!$C126</f>
        <v>0</v>
      </c>
      <c r="M145" s="417"/>
      <c r="N145" s="420">
        <f>'[1]Data CPIS-Securities'!$C126</f>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IF('Table 1'!K146="","",'Table 1'!K146)</f>
        <v>0</v>
      </c>
      <c r="I146" s="417"/>
      <c r="J146" s="420">
        <f>'[1]Data CPIS- Banking'!$C127</f>
        <v>0</v>
      </c>
      <c r="K146" s="442">
        <f t="shared" si="6"/>
        <v>0</v>
      </c>
      <c r="L146" s="418">
        <f>'[1]Data CPIS- Insurance'!$C127</f>
        <v>0</v>
      </c>
      <c r="M146" s="417"/>
      <c r="N146" s="420">
        <f>'[1]Data CPIS-Securities'!$C127</f>
        <v>0</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IF('Table 1'!K147="","",'Table 1'!K147)</f>
        <v>3.6985190000000001</v>
      </c>
      <c r="I147" s="417"/>
      <c r="J147" s="420">
        <f>'[1]Data CPIS- Banking'!$C128</f>
        <v>0</v>
      </c>
      <c r="K147" s="442">
        <f t="shared" si="6"/>
        <v>3.6985190000000001</v>
      </c>
      <c r="L147" s="418">
        <f>'[1]Data CPIS- Insurance'!$C128</f>
        <v>0</v>
      </c>
      <c r="M147" s="417"/>
      <c r="N147" s="420">
        <f>'[1]Data CPIS-Securities'!$C128</f>
        <v>3.6985190000000001</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IF('Table 1'!K148="","",'Table 1'!K148)</f>
        <v>6543.8984593000005</v>
      </c>
      <c r="I148" s="417"/>
      <c r="J148" s="420">
        <f>'[1]Data CPIS- Banking'!$C129</f>
        <v>583</v>
      </c>
      <c r="K148" s="442">
        <f t="shared" si="6"/>
        <v>5960.8984593000005</v>
      </c>
      <c r="L148" s="418">
        <f>'[1]Data CPIS- Insurance'!$C129</f>
        <v>128.7059533</v>
      </c>
      <c r="M148" s="417"/>
      <c r="N148" s="420">
        <f>'[1]Data CPIS-Securities'!$C129</f>
        <v>5832.1925060000003</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IF('Table 1'!K149="","",'Table 1'!K149)</f>
        <v>0</v>
      </c>
      <c r="I149" s="417"/>
      <c r="J149" s="420">
        <f>'[1]Data CPIS- Banking'!$C130</f>
        <v>0</v>
      </c>
      <c r="K149" s="442">
        <f t="shared" si="6"/>
        <v>0</v>
      </c>
      <c r="L149" s="418">
        <f>'[1]Data CPIS- Insurance'!$C130</f>
        <v>0</v>
      </c>
      <c r="M149" s="417"/>
      <c r="N149" s="420">
        <f>'[1]Data CPIS-Securities'!$C130</f>
        <v>0</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IF('Table 1'!K150="","",'Table 1'!K150)</f>
        <v>0</v>
      </c>
      <c r="I150" s="417"/>
      <c r="J150" s="420">
        <f>'[1]Data CPIS- Banking'!$C131</f>
        <v>0</v>
      </c>
      <c r="K150" s="442">
        <f t="shared" si="6"/>
        <v>0</v>
      </c>
      <c r="L150" s="418">
        <f>'[1]Data CPIS- Insurance'!$C131</f>
        <v>0</v>
      </c>
      <c r="M150" s="417"/>
      <c r="N150" s="420">
        <f>'[1]Data CPIS-Securities'!$C131</f>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IF('Table 1'!K151="","",'Table 1'!K151)</f>
        <v>501.15504399999998</v>
      </c>
      <c r="I151" s="417"/>
      <c r="J151" s="420">
        <f>'[1]Data CPIS- Banking'!$C132</f>
        <v>0</v>
      </c>
      <c r="K151" s="442">
        <f t="shared" ref="K151:K214" si="12">IF(AND(L151="",M151="",N151=""),"",IF(OR(L151="c",M151="c",N151="c"),"c",SUM(L151:N151)))</f>
        <v>501.15504399999998</v>
      </c>
      <c r="L151" s="418">
        <f>'[1]Data CPIS- Insurance'!$C132</f>
        <v>0</v>
      </c>
      <c r="M151" s="417"/>
      <c r="N151" s="420">
        <f>'[1]Data CPIS-Securities'!$C132</f>
        <v>501.15504399999998</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IF('Table 1'!K152="","",'Table 1'!K152)</f>
        <v>2.168031</v>
      </c>
      <c r="I152" s="417"/>
      <c r="J152" s="420">
        <f>'[1]Data CPIS- Banking'!$C133</f>
        <v>0</v>
      </c>
      <c r="K152" s="442">
        <f t="shared" si="12"/>
        <v>2.168031</v>
      </c>
      <c r="L152" s="418">
        <f>'[1]Data CPIS- Insurance'!$C133</f>
        <v>0</v>
      </c>
      <c r="M152" s="417"/>
      <c r="N152" s="420">
        <f>'[1]Data CPIS-Securities'!$C133</f>
        <v>2.168031</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IF('Table 1'!K153="","",'Table 1'!K153)</f>
        <v>0</v>
      </c>
      <c r="I153" s="417"/>
      <c r="J153" s="420">
        <f>'[1]Data CPIS- Banking'!$C134</f>
        <v>0</v>
      </c>
      <c r="K153" s="442">
        <f t="shared" si="12"/>
        <v>0</v>
      </c>
      <c r="L153" s="418">
        <f>'[1]Data CPIS- Insurance'!$C134</f>
        <v>0</v>
      </c>
      <c r="M153" s="417"/>
      <c r="N153" s="420">
        <f>'[1]Data CPIS-Securities'!$C134</f>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IF('Table 1'!K154="","",'Table 1'!K154)</f>
        <v>202.69932900000001</v>
      </c>
      <c r="I154" s="417"/>
      <c r="J154" s="420">
        <f>'[1]Data CPIS- Banking'!$C135</f>
        <v>0</v>
      </c>
      <c r="K154" s="442">
        <f t="shared" si="12"/>
        <v>202.69932900000001</v>
      </c>
      <c r="L154" s="418">
        <f>'[1]Data CPIS- Insurance'!$C135</f>
        <v>1.0338620000000001</v>
      </c>
      <c r="M154" s="417"/>
      <c r="N154" s="420">
        <f>'[1]Data CPIS-Securities'!$C135</f>
        <v>201.66546700000001</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IF('Table 1'!K155="","",'Table 1'!K155)</f>
        <v>12.407475</v>
      </c>
      <c r="I155" s="417"/>
      <c r="J155" s="420">
        <f>'[1]Data CPIS- Banking'!$C136</f>
        <v>0</v>
      </c>
      <c r="K155" s="442">
        <f t="shared" si="12"/>
        <v>12.407475</v>
      </c>
      <c r="L155" s="418">
        <f>'[1]Data CPIS- Insurance'!$C136</f>
        <v>0</v>
      </c>
      <c r="M155" s="417"/>
      <c r="N155" s="420">
        <f>'[1]Data CPIS-Securities'!$C136</f>
        <v>12.407475</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IF('Table 1'!K156="","",'Table 1'!K156)</f>
        <v>0</v>
      </c>
      <c r="I156" s="417"/>
      <c r="J156" s="420">
        <f>'[1]Data CPIS- Banking'!$C137</f>
        <v>0</v>
      </c>
      <c r="K156" s="442">
        <f t="shared" si="12"/>
        <v>0</v>
      </c>
      <c r="L156" s="418">
        <f>'[1]Data CPIS- Insurance'!$C137</f>
        <v>0</v>
      </c>
      <c r="M156" s="417"/>
      <c r="N156" s="420">
        <f>'[1]Data CPIS-Securities'!$C137</f>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IF('Table 1'!K157="","",'Table 1'!K157)</f>
        <v>0</v>
      </c>
      <c r="I157" s="417"/>
      <c r="J157" s="420">
        <f>'[1]Data CPIS- Banking'!$C138</f>
        <v>0</v>
      </c>
      <c r="K157" s="442">
        <f t="shared" si="12"/>
        <v>0</v>
      </c>
      <c r="L157" s="418">
        <f>'[1]Data CPIS- Insurance'!$C138</f>
        <v>0</v>
      </c>
      <c r="M157" s="417"/>
      <c r="N157" s="420">
        <f>'[1]Data CPIS-Securities'!$C138</f>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IF('Table 1'!K158="","",'Table 1'!K158)</f>
        <v>7.9173170000000006</v>
      </c>
      <c r="I158" s="417"/>
      <c r="J158" s="420">
        <f>'[1]Data CPIS- Banking'!$C139</f>
        <v>2</v>
      </c>
      <c r="K158" s="442">
        <f t="shared" si="12"/>
        <v>5.9173170000000006</v>
      </c>
      <c r="L158" s="418">
        <f>'[1]Data CPIS- Insurance'!$C139</f>
        <v>3.1606730000000001</v>
      </c>
      <c r="M158" s="417"/>
      <c r="N158" s="420">
        <f>'[1]Data CPIS-Securities'!$C139</f>
        <v>2.7566440000000001</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IF('Table 1'!K159="","",'Table 1'!K159)</f>
        <v>0</v>
      </c>
      <c r="I159" s="417"/>
      <c r="J159" s="420">
        <f>'[1]Data CPIS- Banking'!$C140</f>
        <v>0</v>
      </c>
      <c r="K159" s="442">
        <f t="shared" si="12"/>
        <v>0</v>
      </c>
      <c r="L159" s="418">
        <f>'[1]Data CPIS- Insurance'!$C140</f>
        <v>0</v>
      </c>
      <c r="M159" s="417"/>
      <c r="N159" s="420">
        <f>'[1]Data CPIS-Securities'!$C140</f>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IF('Table 1'!K160="","",'Table 1'!K160)</f>
        <v>3583.5816109299999</v>
      </c>
      <c r="I160" s="417"/>
      <c r="J160" s="420">
        <f>'[1]Data CPIS- Banking'!$C141</f>
        <v>992</v>
      </c>
      <c r="K160" s="442">
        <f t="shared" si="12"/>
        <v>2591.5816109299999</v>
      </c>
      <c r="L160" s="418">
        <f>'[1]Data CPIS- Insurance'!$C141</f>
        <v>38.662389929999996</v>
      </c>
      <c r="M160" s="417"/>
      <c r="N160" s="420">
        <f>'[1]Data CPIS-Securities'!$C141</f>
        <v>2552.9192210000001</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IF('Table 1'!K161="","",'Table 1'!K161)</f>
        <v>0</v>
      </c>
      <c r="I161" s="417"/>
      <c r="J161" s="420">
        <f>'[1]Data CPIS- Banking'!$C142</f>
        <v>0</v>
      </c>
      <c r="K161" s="442">
        <f t="shared" si="12"/>
        <v>0</v>
      </c>
      <c r="L161" s="418">
        <f>'[1]Data CPIS- Insurance'!$C142</f>
        <v>0</v>
      </c>
      <c r="M161" s="417"/>
      <c r="N161" s="420">
        <f>'[1]Data CPIS-Securities'!$C142</f>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IF('Table 1'!K162="","",'Table 1'!K162)</f>
        <v>0</v>
      </c>
      <c r="I162" s="417"/>
      <c r="J162" s="420">
        <f>'[1]Data CPIS- Banking'!$C143</f>
        <v>0</v>
      </c>
      <c r="K162" s="442">
        <f t="shared" si="12"/>
        <v>0</v>
      </c>
      <c r="L162" s="418">
        <f>'[1]Data CPIS- Insurance'!$C143</f>
        <v>0</v>
      </c>
      <c r="M162" s="417"/>
      <c r="N162" s="420">
        <f>'[1]Data CPIS-Securities'!$C143</f>
        <v>0</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IF('Table 1'!K163="","",'Table 1'!K163)</f>
        <v>2.567987</v>
      </c>
      <c r="I163" s="417"/>
      <c r="J163" s="420">
        <f>'[1]Data CPIS- Banking'!$C144</f>
        <v>0</v>
      </c>
      <c r="K163" s="442">
        <f t="shared" si="12"/>
        <v>2.567987</v>
      </c>
      <c r="L163" s="418">
        <f>'[1]Data CPIS- Insurance'!$C144</f>
        <v>0</v>
      </c>
      <c r="M163" s="417"/>
      <c r="N163" s="420">
        <f>'[1]Data CPIS-Securities'!$C144</f>
        <v>2.567987</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IF('Table 1'!K164="","",'Table 1'!K164)</f>
        <v>0.19892799999999999</v>
      </c>
      <c r="I164" s="417"/>
      <c r="J164" s="420">
        <f>'[1]Data CPIS- Banking'!$C145</f>
        <v>0</v>
      </c>
      <c r="K164" s="442">
        <f t="shared" si="12"/>
        <v>0.19892799999999999</v>
      </c>
      <c r="L164" s="418">
        <f>'[1]Data CPIS- Insurance'!$C145</f>
        <v>0</v>
      </c>
      <c r="M164" s="417"/>
      <c r="N164" s="420">
        <f>'[1]Data CPIS-Securities'!$C145</f>
        <v>0.19892799999999999</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IF('Table 1'!K165="","",'Table 1'!K165)</f>
        <v>0</v>
      </c>
      <c r="I165" s="417"/>
      <c r="J165" s="420">
        <f>'[1]Data CPIS- Banking'!$C146</f>
        <v>0</v>
      </c>
      <c r="K165" s="442">
        <f t="shared" si="12"/>
        <v>0</v>
      </c>
      <c r="L165" s="418">
        <f>'[1]Data CPIS- Insurance'!$C146</f>
        <v>0</v>
      </c>
      <c r="M165" s="417"/>
      <c r="N165" s="420">
        <f>'[1]Data CPIS-Securities'!$C146</f>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IF('Table 1'!K166="","",'Table 1'!K166)</f>
        <v>0</v>
      </c>
      <c r="I166" s="417"/>
      <c r="J166" s="420">
        <f>'[1]Data CPIS- Banking'!$C147</f>
        <v>0</v>
      </c>
      <c r="K166" s="442">
        <f t="shared" si="12"/>
        <v>0</v>
      </c>
      <c r="L166" s="418">
        <f>'[1]Data CPIS- Insurance'!$C147</f>
        <v>0</v>
      </c>
      <c r="M166" s="417"/>
      <c r="N166" s="420">
        <f>'[1]Data CPIS-Securities'!$C147</f>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IF('Table 1'!K167="","",'Table 1'!K167)</f>
        <v>3.2441611999999997</v>
      </c>
      <c r="I167" s="417"/>
      <c r="J167" s="420">
        <f>'[1]Data CPIS- Banking'!$C148</f>
        <v>0</v>
      </c>
      <c r="K167" s="442">
        <f t="shared" si="12"/>
        <v>3.2441611999999997</v>
      </c>
      <c r="L167" s="418">
        <f>'[1]Data CPIS- Insurance'!$C148</f>
        <v>0.21620720000000002</v>
      </c>
      <c r="M167" s="417"/>
      <c r="N167" s="420">
        <f>'[1]Data CPIS-Securities'!$C148</f>
        <v>3.0279539999999998</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IF('Table 1'!K168="","",'Table 1'!K168)</f>
        <v>0</v>
      </c>
      <c r="I168" s="417"/>
      <c r="J168" s="420">
        <f>'[1]Data CPIS- Banking'!$C149</f>
        <v>0</v>
      </c>
      <c r="K168" s="442">
        <f t="shared" si="12"/>
        <v>0</v>
      </c>
      <c r="L168" s="418">
        <f>'[1]Data CPIS- Insurance'!$C149</f>
        <v>0</v>
      </c>
      <c r="M168" s="417"/>
      <c r="N168" s="420">
        <f>'[1]Data CPIS-Securities'!$C149</f>
        <v>0</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IF('Table 1'!K169="","",'Table 1'!K169)</f>
        <v>0</v>
      </c>
      <c r="I169" s="417"/>
      <c r="J169" s="420">
        <f>'[1]Data CPIS- Banking'!$C150</f>
        <v>0</v>
      </c>
      <c r="K169" s="442">
        <f t="shared" si="12"/>
        <v>0</v>
      </c>
      <c r="L169" s="418">
        <f>'[1]Data CPIS- Insurance'!$C150</f>
        <v>0</v>
      </c>
      <c r="M169" s="417"/>
      <c r="N169" s="420">
        <f>'[1]Data CPIS-Securities'!$C150</f>
        <v>0</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IF('Table 1'!K170="","",'Table 1'!K170)</f>
        <v>2.7205E-2</v>
      </c>
      <c r="I170" s="417"/>
      <c r="J170" s="420">
        <f>'[1]Data CPIS- Banking'!$C151</f>
        <v>0</v>
      </c>
      <c r="K170" s="442">
        <f t="shared" si="12"/>
        <v>2.7205E-2</v>
      </c>
      <c r="L170" s="418">
        <f>'[1]Data CPIS- Insurance'!$C151</f>
        <v>0</v>
      </c>
      <c r="M170" s="417"/>
      <c r="N170" s="420">
        <f>'[1]Data CPIS-Securities'!$C151</f>
        <v>2.7205E-2</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IF('Table 1'!K171="","",'Table 1'!K171)</f>
        <v>0</v>
      </c>
      <c r="I171" s="417"/>
      <c r="J171" s="420">
        <f>'[1]Data CPIS- Banking'!$C152</f>
        <v>0</v>
      </c>
      <c r="K171" s="442">
        <f t="shared" si="12"/>
        <v>0</v>
      </c>
      <c r="L171" s="418">
        <f>'[1]Data CPIS- Insurance'!$C152</f>
        <v>0</v>
      </c>
      <c r="M171" s="417"/>
      <c r="N171" s="420">
        <f>'[1]Data CPIS-Securities'!$C152</f>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IF('Table 1'!K172="","",'Table 1'!K172)</f>
        <v>0</v>
      </c>
      <c r="I172" s="417"/>
      <c r="J172" s="420">
        <f>'[1]Data CPIS- Banking'!$C153</f>
        <v>0</v>
      </c>
      <c r="K172" s="442">
        <f t="shared" si="12"/>
        <v>0</v>
      </c>
      <c r="L172" s="418">
        <f>'[1]Data CPIS- Insurance'!$C153</f>
        <v>0</v>
      </c>
      <c r="M172" s="417"/>
      <c r="N172" s="420">
        <f>'[1]Data CPIS-Securities'!$C153</f>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IF('Table 1'!K173="","",'Table 1'!K173)</f>
        <v>16474.546391079999</v>
      </c>
      <c r="I173" s="417"/>
      <c r="J173" s="420">
        <f>'[1]Data CPIS- Banking'!$C154</f>
        <v>1071</v>
      </c>
      <c r="K173" s="442">
        <f t="shared" si="12"/>
        <v>15403.546391079999</v>
      </c>
      <c r="L173" s="418">
        <f>'[1]Data CPIS- Insurance'!$C154</f>
        <v>50.534835080000001</v>
      </c>
      <c r="M173" s="417"/>
      <c r="N173" s="420">
        <f>'[1]Data CPIS-Securities'!$C154</f>
        <v>15353.011555999999</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IF('Table 1'!K174="","",'Table 1'!K174)</f>
        <v>0</v>
      </c>
      <c r="I174" s="417"/>
      <c r="J174" s="420">
        <f>'[1]Data CPIS- Banking'!$C155</f>
        <v>0</v>
      </c>
      <c r="K174" s="442">
        <f t="shared" si="12"/>
        <v>0</v>
      </c>
      <c r="L174" s="418">
        <f>'[1]Data CPIS- Insurance'!$C155</f>
        <v>0</v>
      </c>
      <c r="M174" s="417"/>
      <c r="N174" s="420">
        <f>'[1]Data CPIS-Securities'!$C155</f>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IF('Table 1'!K175="","",'Table 1'!K175)</f>
        <v>679.31868799999995</v>
      </c>
      <c r="I175" s="417"/>
      <c r="J175" s="420">
        <f>'[1]Data CPIS- Banking'!$C156</f>
        <v>3</v>
      </c>
      <c r="K175" s="442">
        <f t="shared" si="12"/>
        <v>676.31868799999995</v>
      </c>
      <c r="L175" s="418">
        <f>'[1]Data CPIS- Insurance'!$C156</f>
        <v>75.105562000000006</v>
      </c>
      <c r="M175" s="417"/>
      <c r="N175" s="420">
        <f>'[1]Data CPIS-Securities'!$C156</f>
        <v>601.21312599999999</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IF('Table 1'!K176="","",'Table 1'!K176)</f>
        <v>0</v>
      </c>
      <c r="I176" s="417"/>
      <c r="J176" s="420">
        <f>'[1]Data CPIS- Banking'!$C157</f>
        <v>0</v>
      </c>
      <c r="K176" s="442">
        <f t="shared" si="12"/>
        <v>0</v>
      </c>
      <c r="L176" s="418">
        <f>'[1]Data CPIS- Insurance'!$C157</f>
        <v>0</v>
      </c>
      <c r="M176" s="417"/>
      <c r="N176" s="420">
        <f>'[1]Data CPIS-Securities'!$C157</f>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IF('Table 1'!K177="","",'Table 1'!K177)</f>
        <v>33.533259000000001</v>
      </c>
      <c r="I177" s="417"/>
      <c r="J177" s="420">
        <f>'[1]Data CPIS- Banking'!$C158</f>
        <v>0</v>
      </c>
      <c r="K177" s="442">
        <f t="shared" si="12"/>
        <v>33.533259000000001</v>
      </c>
      <c r="L177" s="418">
        <f>'[1]Data CPIS- Insurance'!$C158</f>
        <v>0</v>
      </c>
      <c r="M177" s="417"/>
      <c r="N177" s="420">
        <f>'[1]Data CPIS-Securities'!$C158</f>
        <v>33.533259000000001</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IF('Table 1'!K178="","",'Table 1'!K178)</f>
        <v>213.02838165</v>
      </c>
      <c r="I178" s="417"/>
      <c r="J178" s="420">
        <f>'[1]Data CPIS- Banking'!$C159</f>
        <v>98</v>
      </c>
      <c r="K178" s="442">
        <f t="shared" si="12"/>
        <v>115.02838165</v>
      </c>
      <c r="L178" s="418">
        <f>'[1]Data CPIS- Insurance'!$C159</f>
        <v>0.22681365000000001</v>
      </c>
      <c r="M178" s="417"/>
      <c r="N178" s="420">
        <f>'[1]Data CPIS-Securities'!$C159</f>
        <v>114.801568</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IF('Table 1'!K179="","",'Table 1'!K179)</f>
        <v>0</v>
      </c>
      <c r="I179" s="417"/>
      <c r="J179" s="420">
        <f>'[1]Data CPIS- Banking'!$C160</f>
        <v>0</v>
      </c>
      <c r="K179" s="442">
        <f t="shared" si="12"/>
        <v>0</v>
      </c>
      <c r="L179" s="418">
        <f>'[1]Data CPIS- Insurance'!$C160</f>
        <v>0</v>
      </c>
      <c r="M179" s="417"/>
      <c r="N179" s="420">
        <f>'[1]Data CPIS-Securities'!$C160</f>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IF('Table 1'!K180="","",'Table 1'!K180)</f>
        <v>0</v>
      </c>
      <c r="I180" s="417"/>
      <c r="J180" s="420">
        <f>'[1]Data CPIS- Banking'!$C161</f>
        <v>0</v>
      </c>
      <c r="K180" s="442">
        <f t="shared" si="12"/>
        <v>0</v>
      </c>
      <c r="L180" s="418">
        <f>'[1]Data CPIS- Insurance'!$C161</f>
        <v>0</v>
      </c>
      <c r="M180" s="417"/>
      <c r="N180" s="420">
        <f>'[1]Data CPIS-Securities'!$C161</f>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IF('Table 1'!K181="","",'Table 1'!K181)</f>
        <v>0</v>
      </c>
      <c r="I181" s="417"/>
      <c r="J181" s="420">
        <f>'[1]Data CPIS- Banking'!$C162</f>
        <v>0</v>
      </c>
      <c r="K181" s="442">
        <f t="shared" si="12"/>
        <v>0</v>
      </c>
      <c r="L181" s="418">
        <f>'[1]Data CPIS- Insurance'!$C162</f>
        <v>0</v>
      </c>
      <c r="M181" s="417"/>
      <c r="N181" s="420">
        <f>'[1]Data CPIS-Securities'!$C162</f>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IF('Table 1'!K182="","",'Table 1'!K182)</f>
        <v>3073.96747602</v>
      </c>
      <c r="I182" s="417"/>
      <c r="J182" s="420">
        <f>'[1]Data CPIS- Banking'!$C163</f>
        <v>241</v>
      </c>
      <c r="K182" s="442">
        <f t="shared" si="12"/>
        <v>2832.96747602</v>
      </c>
      <c r="L182" s="418">
        <f>'[1]Data CPIS- Insurance'!$C163</f>
        <v>6.8924610199999998</v>
      </c>
      <c r="M182" s="417"/>
      <c r="N182" s="420">
        <f>'[1]Data CPIS-Securities'!$C163</f>
        <v>2826.0750149999999</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IF('Table 1'!K183="","",'Table 1'!K183)</f>
        <v>89.107221999999993</v>
      </c>
      <c r="I183" s="417"/>
      <c r="J183" s="420">
        <f>'[1]Data CPIS- Banking'!$C164</f>
        <v>3</v>
      </c>
      <c r="K183" s="442">
        <f t="shared" si="12"/>
        <v>86.107221999999993</v>
      </c>
      <c r="L183" s="418">
        <f>'[1]Data CPIS- Insurance'!$C164</f>
        <v>0</v>
      </c>
      <c r="M183" s="417"/>
      <c r="N183" s="420">
        <f>'[1]Data CPIS-Securities'!$C164</f>
        <v>86.107221999999993</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IF('Table 1'!K184="","",'Table 1'!K184)</f>
        <v>1.615216</v>
      </c>
      <c r="I184" s="417"/>
      <c r="J184" s="420">
        <f>'[1]Data CPIS- Banking'!$C165</f>
        <v>0</v>
      </c>
      <c r="K184" s="442">
        <f t="shared" si="12"/>
        <v>1.615216</v>
      </c>
      <c r="L184" s="418">
        <f>'[1]Data CPIS- Insurance'!$C165</f>
        <v>0</v>
      </c>
      <c r="M184" s="417"/>
      <c r="N184" s="420">
        <f>'[1]Data CPIS-Securities'!$C165</f>
        <v>1.615216</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IF('Table 1'!K185="","",'Table 1'!K185)</f>
        <v>0</v>
      </c>
      <c r="I185" s="417"/>
      <c r="J185" s="420">
        <f>'[1]Data CPIS- Banking'!$C166</f>
        <v>0</v>
      </c>
      <c r="K185" s="442">
        <f t="shared" si="12"/>
        <v>0</v>
      </c>
      <c r="L185" s="418">
        <f>'[1]Data CPIS- Insurance'!$C166</f>
        <v>0</v>
      </c>
      <c r="M185" s="417"/>
      <c r="N185" s="420">
        <f>'[1]Data CPIS-Securities'!$C166</f>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IF('Table 1'!K186="","",'Table 1'!K186)</f>
        <v>121.58443048000001</v>
      </c>
      <c r="I186" s="417"/>
      <c r="J186" s="420">
        <f>'[1]Data CPIS- Banking'!$C167</f>
        <v>86</v>
      </c>
      <c r="K186" s="442">
        <f t="shared" si="12"/>
        <v>35.584430480000002</v>
      </c>
      <c r="L186" s="418">
        <f>'[1]Data CPIS- Insurance'!$C167</f>
        <v>11.14052148</v>
      </c>
      <c r="M186" s="417"/>
      <c r="N186" s="420">
        <f>'[1]Data CPIS-Securities'!$C167</f>
        <v>24.443909000000001</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IF('Table 1'!K187="","",'Table 1'!K187)</f>
        <v>0</v>
      </c>
      <c r="I187" s="417"/>
      <c r="J187" s="420">
        <f>'[1]Data CPIS- Banking'!$C168</f>
        <v>0</v>
      </c>
      <c r="K187" s="442">
        <f t="shared" si="12"/>
        <v>0</v>
      </c>
      <c r="L187" s="418">
        <f>'[1]Data CPIS- Insurance'!$C168</f>
        <v>0</v>
      </c>
      <c r="M187" s="417"/>
      <c r="N187" s="420">
        <f>'[1]Data CPIS-Securities'!$C168</f>
        <v>0</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IF('Table 1'!K188="","",'Table 1'!K188)</f>
        <v>2.1882980000000001</v>
      </c>
      <c r="I188" s="417"/>
      <c r="J188" s="420">
        <f>'[1]Data CPIS- Banking'!$C169</f>
        <v>0</v>
      </c>
      <c r="K188" s="442">
        <f t="shared" si="12"/>
        <v>2.1882980000000001</v>
      </c>
      <c r="L188" s="418">
        <f>'[1]Data CPIS- Insurance'!$C169</f>
        <v>0</v>
      </c>
      <c r="M188" s="417"/>
      <c r="N188" s="420">
        <f>'[1]Data CPIS-Securities'!$C169</f>
        <v>2.1882980000000001</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IF('Table 1'!K189="","",'Table 1'!K189)</f>
        <v>500.59685337000002</v>
      </c>
      <c r="I189" s="417"/>
      <c r="J189" s="420">
        <f>'[1]Data CPIS- Banking'!$C170</f>
        <v>82</v>
      </c>
      <c r="K189" s="442">
        <f t="shared" si="12"/>
        <v>418.59685337000002</v>
      </c>
      <c r="L189" s="418">
        <f>'[1]Data CPIS- Insurance'!$C170</f>
        <v>6.38721037</v>
      </c>
      <c r="M189" s="417"/>
      <c r="N189" s="420">
        <f>'[1]Data CPIS-Securities'!$C170</f>
        <v>412.20964300000003</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IF('Table 1'!K190="","",'Table 1'!K190)</f>
        <v>209.57921436000001</v>
      </c>
      <c r="I190" s="417"/>
      <c r="J190" s="420">
        <f>'[1]Data CPIS- Banking'!$C171</f>
        <v>0</v>
      </c>
      <c r="K190" s="442">
        <f t="shared" si="12"/>
        <v>209.57921436000001</v>
      </c>
      <c r="L190" s="418">
        <f>'[1]Data CPIS- Insurance'!$C171</f>
        <v>3.29860036</v>
      </c>
      <c r="M190" s="417"/>
      <c r="N190" s="420">
        <f>'[1]Data CPIS-Securities'!$C171</f>
        <v>206.28061400000001</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IF('Table 1'!K191="","",'Table 1'!K191)</f>
        <v>0</v>
      </c>
      <c r="I191" s="417"/>
      <c r="J191" s="420">
        <f>'[1]Data CPIS- Banking'!$C172</f>
        <v>0</v>
      </c>
      <c r="K191" s="442">
        <f t="shared" si="12"/>
        <v>0</v>
      </c>
      <c r="L191" s="418">
        <f>'[1]Data CPIS- Insurance'!$C172</f>
        <v>0</v>
      </c>
      <c r="M191" s="417"/>
      <c r="N191" s="420">
        <f>'[1]Data CPIS-Securities'!$C172</f>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IF('Table 1'!K192="","",'Table 1'!K192)</f>
        <v>201.42637596</v>
      </c>
      <c r="I192" s="417"/>
      <c r="J192" s="420">
        <f>'[1]Data CPIS- Banking'!$C173</f>
        <v>0</v>
      </c>
      <c r="K192" s="442">
        <f t="shared" si="12"/>
        <v>201.42637596</v>
      </c>
      <c r="L192" s="418">
        <f>'[1]Data CPIS- Insurance'!$C173</f>
        <v>0.15237096</v>
      </c>
      <c r="M192" s="417"/>
      <c r="N192" s="420">
        <f>'[1]Data CPIS-Securities'!$C173</f>
        <v>201.27400499999999</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IF('Table 1'!K193="","",'Table 1'!K193)</f>
        <v>53.256284000000001</v>
      </c>
      <c r="I193" s="417"/>
      <c r="J193" s="420">
        <f>'[1]Data CPIS- Banking'!$C174</f>
        <v>0</v>
      </c>
      <c r="K193" s="442">
        <f t="shared" si="12"/>
        <v>53.256284000000001</v>
      </c>
      <c r="L193" s="418">
        <f>'[1]Data CPIS- Insurance'!$C174</f>
        <v>0.36687399999999998</v>
      </c>
      <c r="M193" s="417"/>
      <c r="N193" s="420">
        <f>'[1]Data CPIS-Securities'!$C174</f>
        <v>52.889409999999998</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IF('Table 1'!K194="","",'Table 1'!K194)</f>
        <v>791.84496999999999</v>
      </c>
      <c r="I194" s="417"/>
      <c r="J194" s="420">
        <f>'[1]Data CPIS- Banking'!$C175</f>
        <v>0</v>
      </c>
      <c r="K194" s="442">
        <f t="shared" si="12"/>
        <v>791.84496999999999</v>
      </c>
      <c r="L194" s="418">
        <f>'[1]Data CPIS- Insurance'!$C175</f>
        <v>1.92E-3</v>
      </c>
      <c r="M194" s="417"/>
      <c r="N194" s="420">
        <f>'[1]Data CPIS-Securities'!$C175</f>
        <v>791.84304999999995</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IF('Table 1'!K195="","",'Table 1'!K195)</f>
        <v>687.71909375999996</v>
      </c>
      <c r="I195" s="417"/>
      <c r="J195" s="420">
        <f>'[1]Data CPIS- Banking'!$C176</f>
        <v>610</v>
      </c>
      <c r="K195" s="442">
        <f t="shared" si="12"/>
        <v>77.719093759999993</v>
      </c>
      <c r="L195" s="418">
        <f>'[1]Data CPIS- Insurance'!$C176</f>
        <v>4.1315107599999994</v>
      </c>
      <c r="M195" s="417"/>
      <c r="N195" s="420">
        <f>'[1]Data CPIS-Securities'!$C176</f>
        <v>73.587582999999995</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IF('Table 1'!K196="","",'Table 1'!K196)</f>
        <v>0</v>
      </c>
      <c r="I196" s="417"/>
      <c r="J196" s="420">
        <f>'[1]Data CPIS- Banking'!$C177</f>
        <v>0</v>
      </c>
      <c r="K196" s="442">
        <f t="shared" si="12"/>
        <v>0</v>
      </c>
      <c r="L196" s="418">
        <f>'[1]Data CPIS- Insurance'!$C177</f>
        <v>0</v>
      </c>
      <c r="M196" s="417"/>
      <c r="N196" s="420">
        <f>'[1]Data CPIS-Securities'!$C177</f>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IF('Table 1'!K197="","",'Table 1'!K197)</f>
        <v>59.510589840000002</v>
      </c>
      <c r="I197" s="417"/>
      <c r="J197" s="420">
        <f>'[1]Data CPIS- Banking'!$C178</f>
        <v>1</v>
      </c>
      <c r="K197" s="442">
        <f t="shared" si="12"/>
        <v>58.510589840000002</v>
      </c>
      <c r="L197" s="418">
        <f>'[1]Data CPIS- Insurance'!$C178</f>
        <v>1.2291488400000001</v>
      </c>
      <c r="M197" s="417"/>
      <c r="N197" s="420">
        <f>'[1]Data CPIS-Securities'!$C178</f>
        <v>57.281441000000001</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IF('Table 1'!K198="","",'Table 1'!K198)</f>
        <v>1237.5007165000002</v>
      </c>
      <c r="I198" s="417"/>
      <c r="J198" s="420">
        <f>'[1]Data CPIS- Banking'!$C179</f>
        <v>10</v>
      </c>
      <c r="K198" s="442">
        <f t="shared" si="12"/>
        <v>1227.5007165000002</v>
      </c>
      <c r="L198" s="418">
        <f>'[1]Data CPIS- Insurance'!$C179</f>
        <v>0.82869749999999998</v>
      </c>
      <c r="M198" s="417"/>
      <c r="N198" s="420">
        <f>'[1]Data CPIS-Securities'!$C179</f>
        <v>1226.6720190000001</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IF('Table 1'!K199="","",'Table 1'!K199)</f>
        <v>0</v>
      </c>
      <c r="I199" s="417"/>
      <c r="J199" s="420">
        <f>'[1]Data CPIS- Banking'!$C180</f>
        <v>0</v>
      </c>
      <c r="K199" s="442">
        <f t="shared" si="12"/>
        <v>0</v>
      </c>
      <c r="L199" s="418">
        <f>'[1]Data CPIS- Insurance'!$C180</f>
        <v>0</v>
      </c>
      <c r="M199" s="417"/>
      <c r="N199" s="420">
        <f>'[1]Data CPIS-Securities'!$C180</f>
        <v>0</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IF('Table 1'!K200="","",'Table 1'!K200)</f>
        <v>0</v>
      </c>
      <c r="I200" s="417"/>
      <c r="J200" s="420">
        <f>'[1]Data CPIS- Banking'!$C181</f>
        <v>0</v>
      </c>
      <c r="K200" s="442">
        <f t="shared" si="12"/>
        <v>0</v>
      </c>
      <c r="L200" s="418">
        <f>'[1]Data CPIS- Insurance'!$C181</f>
        <v>0</v>
      </c>
      <c r="M200" s="417"/>
      <c r="N200" s="420">
        <f>'[1]Data CPIS-Securities'!$C181</f>
        <v>0</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IF('Table 1'!K201="","",'Table 1'!K201)</f>
        <v>0</v>
      </c>
      <c r="I201" s="417"/>
      <c r="J201" s="420">
        <f>'[1]Data CPIS- Banking'!$C182</f>
        <v>0</v>
      </c>
      <c r="K201" s="442">
        <f t="shared" si="12"/>
        <v>0</v>
      </c>
      <c r="L201" s="418">
        <f>'[1]Data CPIS- Insurance'!$C182</f>
        <v>0</v>
      </c>
      <c r="M201" s="417"/>
      <c r="N201" s="420">
        <f>'[1]Data CPIS-Securities'!$C182</f>
        <v>0</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IF('Table 1'!K202="","",'Table 1'!K202)</f>
        <v>0</v>
      </c>
      <c r="I202" s="417"/>
      <c r="J202" s="420">
        <f>'[1]Data CPIS- Banking'!$C183</f>
        <v>0</v>
      </c>
      <c r="K202" s="442">
        <f t="shared" si="12"/>
        <v>0</v>
      </c>
      <c r="L202" s="418">
        <f>'[1]Data CPIS- Insurance'!$C183</f>
        <v>0</v>
      </c>
      <c r="M202" s="417"/>
      <c r="N202" s="420">
        <f>'[1]Data CPIS-Securities'!$C183</f>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IF('Table 1'!K203="","",'Table 1'!K203)</f>
        <v>805.97896121999997</v>
      </c>
      <c r="I203" s="417"/>
      <c r="J203" s="420">
        <f>'[1]Data CPIS- Banking'!$C184</f>
        <v>632</v>
      </c>
      <c r="K203" s="442">
        <f t="shared" si="12"/>
        <v>173.97896122</v>
      </c>
      <c r="L203" s="418">
        <f>'[1]Data CPIS- Insurance'!$C184</f>
        <v>10.271523220000001</v>
      </c>
      <c r="M203" s="417"/>
      <c r="N203" s="420">
        <f>'[1]Data CPIS-Securities'!$C184</f>
        <v>163.707438</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IF('Table 1'!K204="","",'Table 1'!K204)</f>
        <v>0</v>
      </c>
      <c r="I204" s="417"/>
      <c r="J204" s="420">
        <f>'[1]Data CPIS- Banking'!$C185</f>
        <v>0</v>
      </c>
      <c r="K204" s="442">
        <f t="shared" si="12"/>
        <v>0</v>
      </c>
      <c r="L204" s="418">
        <f>'[1]Data CPIS- Insurance'!$C185</f>
        <v>0</v>
      </c>
      <c r="M204" s="417"/>
      <c r="N204" s="420">
        <f>'[1]Data CPIS-Securities'!$C185</f>
        <v>0</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IF('Table 1'!K205="","",'Table 1'!K205)</f>
        <v>0</v>
      </c>
      <c r="I205" s="417"/>
      <c r="J205" s="420">
        <f>'[1]Data CPIS- Banking'!$C186</f>
        <v>0</v>
      </c>
      <c r="K205" s="442">
        <f t="shared" si="12"/>
        <v>0</v>
      </c>
      <c r="L205" s="418">
        <f>'[1]Data CPIS- Insurance'!$C186</f>
        <v>0</v>
      </c>
      <c r="M205" s="417"/>
      <c r="N205" s="420">
        <f>'[1]Data CPIS-Securities'!$C186</f>
        <v>0</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IF('Table 1'!K206="","",'Table 1'!K206)</f>
        <v>0</v>
      </c>
      <c r="I206" s="417"/>
      <c r="J206" s="420">
        <f>'[1]Data CPIS- Banking'!$C187</f>
        <v>0</v>
      </c>
      <c r="K206" s="442">
        <f t="shared" si="12"/>
        <v>0</v>
      </c>
      <c r="L206" s="418">
        <f>'[1]Data CPIS- Insurance'!$C187</f>
        <v>0</v>
      </c>
      <c r="M206" s="417"/>
      <c r="N206" s="420">
        <f>'[1]Data CPIS-Securities'!$C187</f>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IF('Table 1'!K207="","",'Table 1'!K207)</f>
        <v>0</v>
      </c>
      <c r="I207" s="417"/>
      <c r="J207" s="420">
        <f>'[1]Data CPIS- Banking'!$C188</f>
        <v>0</v>
      </c>
      <c r="K207" s="442">
        <f t="shared" si="12"/>
        <v>0</v>
      </c>
      <c r="L207" s="418">
        <f>'[1]Data CPIS- Insurance'!$C188</f>
        <v>0</v>
      </c>
      <c r="M207" s="417"/>
      <c r="N207" s="420">
        <f>'[1]Data CPIS-Securities'!$C188</f>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IF('Table 1'!K208="","",'Table 1'!K208)</f>
        <v>875.71666944000003</v>
      </c>
      <c r="I208" s="417"/>
      <c r="J208" s="420">
        <f>'[1]Data CPIS- Banking'!$C189</f>
        <v>83</v>
      </c>
      <c r="K208" s="442">
        <f t="shared" si="12"/>
        <v>792.71666944000003</v>
      </c>
      <c r="L208" s="418">
        <f>'[1]Data CPIS- Insurance'!$C189</f>
        <v>6.4756054400000007</v>
      </c>
      <c r="M208" s="417"/>
      <c r="N208" s="420">
        <f>'[1]Data CPIS-Securities'!$C189</f>
        <v>786.24106400000005</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IF('Table 1'!K209="","",'Table 1'!K209)</f>
        <v>0</v>
      </c>
      <c r="I209" s="417"/>
      <c r="J209" s="420">
        <f>'[1]Data CPIS- Banking'!$C190</f>
        <v>0</v>
      </c>
      <c r="K209" s="442">
        <f t="shared" si="12"/>
        <v>0</v>
      </c>
      <c r="L209" s="418">
        <f>'[1]Data CPIS- Insurance'!$C190</f>
        <v>0</v>
      </c>
      <c r="M209" s="417"/>
      <c r="N209" s="420">
        <f>'[1]Data CPIS-Securities'!$C190</f>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IF('Table 1'!K210="","",'Table 1'!K210)</f>
        <v>0.15330935999999998</v>
      </c>
      <c r="I210" s="417"/>
      <c r="J210" s="420">
        <f>'[1]Data CPIS- Banking'!$C191</f>
        <v>0</v>
      </c>
      <c r="K210" s="442">
        <f t="shared" si="12"/>
        <v>0.15330935999999998</v>
      </c>
      <c r="L210" s="418">
        <f>'[1]Data CPIS- Insurance'!$C191</f>
        <v>0.15330935999999998</v>
      </c>
      <c r="M210" s="417"/>
      <c r="N210" s="420">
        <f>'[1]Data CPIS-Securities'!$C191</f>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IF('Table 1'!K211="","",'Table 1'!K211)</f>
        <v>1.532313</v>
      </c>
      <c r="I211" s="417"/>
      <c r="J211" s="420">
        <f>'[1]Data CPIS- Banking'!$C192</f>
        <v>0</v>
      </c>
      <c r="K211" s="442">
        <f t="shared" si="12"/>
        <v>1.532313</v>
      </c>
      <c r="L211" s="418">
        <f>'[1]Data CPIS- Insurance'!$C192</f>
        <v>0</v>
      </c>
      <c r="M211" s="417"/>
      <c r="N211" s="420">
        <f>'[1]Data CPIS-Securities'!$C192</f>
        <v>1.532313</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IF('Table 1'!K212="","",'Table 1'!K212)</f>
        <v>0</v>
      </c>
      <c r="I212" s="417"/>
      <c r="J212" s="420">
        <f>'[1]Data CPIS- Banking'!$C193</f>
        <v>0</v>
      </c>
      <c r="K212" s="442">
        <f t="shared" si="12"/>
        <v>0</v>
      </c>
      <c r="L212" s="418">
        <f>'[1]Data CPIS- Insurance'!$C193</f>
        <v>0</v>
      </c>
      <c r="M212" s="417"/>
      <c r="N212" s="420">
        <f>'[1]Data CPIS-Securities'!$C193</f>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IF('Table 1'!K213="","",'Table 1'!K213)</f>
        <v>0</v>
      </c>
      <c r="I213" s="417"/>
      <c r="J213" s="420">
        <f>'[1]Data CPIS- Banking'!$C194</f>
        <v>0</v>
      </c>
      <c r="K213" s="442">
        <f t="shared" si="12"/>
        <v>0</v>
      </c>
      <c r="L213" s="418">
        <f>'[1]Data CPIS- Insurance'!$C194</f>
        <v>0</v>
      </c>
      <c r="M213" s="417"/>
      <c r="N213" s="420">
        <f>'[1]Data CPIS-Securities'!$C194</f>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IF('Table 1'!K214="","",'Table 1'!K214)</f>
        <v>1900.6153831399999</v>
      </c>
      <c r="I214" s="417"/>
      <c r="J214" s="420">
        <f>'[1]Data CPIS- Banking'!$C195</f>
        <v>0</v>
      </c>
      <c r="K214" s="442">
        <f t="shared" si="12"/>
        <v>1900.6153831399999</v>
      </c>
      <c r="L214" s="418">
        <f>'[1]Data CPIS- Insurance'!$C195</f>
        <v>3.4955131400000004</v>
      </c>
      <c r="M214" s="417"/>
      <c r="N214" s="420">
        <f>'[1]Data CPIS-Securities'!$C195</f>
        <v>1897.11987</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IF('Table 1'!K215="","",'Table 1'!K215)</f>
        <v>0</v>
      </c>
      <c r="I215" s="417"/>
      <c r="J215" s="420">
        <f>'[1]Data CPIS- Banking'!$C196</f>
        <v>0</v>
      </c>
      <c r="K215" s="442">
        <f t="shared" ref="K215:K263" si="18">IF(AND(L215="",M215="",N215=""),"",IF(OR(L215="c",M215="c",N215="c"),"c",SUM(L215:N215)))</f>
        <v>0</v>
      </c>
      <c r="L215" s="418">
        <f>'[1]Data CPIS- Insurance'!$C196</f>
        <v>0</v>
      </c>
      <c r="M215" s="417"/>
      <c r="N215" s="420">
        <f>'[1]Data CPIS-Securities'!$C196</f>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IF('Table 1'!K216="","",'Table 1'!K216)</f>
        <v>3931.92228492</v>
      </c>
      <c r="I216" s="417"/>
      <c r="J216" s="420">
        <f>'[1]Data CPIS- Banking'!$C197</f>
        <v>8</v>
      </c>
      <c r="K216" s="442">
        <f t="shared" si="18"/>
        <v>3923.92228492</v>
      </c>
      <c r="L216" s="418">
        <f>'[1]Data CPIS- Insurance'!$C197</f>
        <v>5.27039992</v>
      </c>
      <c r="M216" s="417"/>
      <c r="N216" s="420">
        <f>'[1]Data CPIS-Securities'!$C197</f>
        <v>3918.6518850000002</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IF('Table 1'!K217="","",'Table 1'!K217)</f>
        <v>2.9878529999999999</v>
      </c>
      <c r="I217" s="417"/>
      <c r="J217" s="420">
        <f>'[1]Data CPIS- Banking'!$C198</f>
        <v>0</v>
      </c>
      <c r="K217" s="442">
        <f t="shared" si="18"/>
        <v>2.9878529999999999</v>
      </c>
      <c r="L217" s="418">
        <f>'[1]Data CPIS- Insurance'!$C198</f>
        <v>0</v>
      </c>
      <c r="M217" s="417"/>
      <c r="N217" s="420">
        <f>'[1]Data CPIS-Securities'!$C198</f>
        <v>2.9878529999999999</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IF('Table 1'!K218="","",'Table 1'!K218)</f>
        <v>0</v>
      </c>
      <c r="I218" s="417"/>
      <c r="J218" s="420">
        <f>'[1]Data CPIS- Banking'!$C199</f>
        <v>0</v>
      </c>
      <c r="K218" s="442">
        <f t="shared" si="18"/>
        <v>0</v>
      </c>
      <c r="L218" s="418">
        <f>'[1]Data CPIS- Insurance'!$C199</f>
        <v>0</v>
      </c>
      <c r="M218" s="417"/>
      <c r="N218" s="420">
        <f>'[1]Data CPIS-Securities'!$C199</f>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IF('Table 1'!K219="","",'Table 1'!K219)</f>
        <v>0</v>
      </c>
      <c r="I219" s="421"/>
      <c r="J219" s="420">
        <f>'[1]Data CPIS- Banking'!$C200</f>
        <v>0</v>
      </c>
      <c r="K219" s="442">
        <f t="shared" si="18"/>
        <v>0</v>
      </c>
      <c r="L219" s="418">
        <f>'[1]Data CPIS- Insurance'!$C200</f>
        <v>0</v>
      </c>
      <c r="M219" s="418"/>
      <c r="N219" s="420">
        <f>'[1]Data CPIS-Securities'!$C200</f>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IF('Table 1'!K220="","",'Table 1'!K220)</f>
        <v>2</v>
      </c>
      <c r="I220" s="417"/>
      <c r="J220" s="420">
        <f>'[1]Data CPIS- Banking'!$C201</f>
        <v>2</v>
      </c>
      <c r="K220" s="442">
        <f t="shared" si="18"/>
        <v>0</v>
      </c>
      <c r="L220" s="418">
        <f>'[1]Data CPIS- Insurance'!$C201</f>
        <v>0</v>
      </c>
      <c r="M220" s="417"/>
      <c r="N220" s="420">
        <f>'[1]Data CPIS-Securities'!$C201</f>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IF('Table 1'!K221="","",'Table 1'!K221)</f>
        <v>0</v>
      </c>
      <c r="I221" s="417"/>
      <c r="J221" s="420">
        <f>'[1]Data CPIS- Banking'!$C202</f>
        <v>0</v>
      </c>
      <c r="K221" s="442">
        <f t="shared" si="18"/>
        <v>0</v>
      </c>
      <c r="L221" s="418">
        <f>'[1]Data CPIS- Insurance'!$C202</f>
        <v>0</v>
      </c>
      <c r="M221" s="417"/>
      <c r="N221" s="420">
        <f>'[1]Data CPIS-Securities'!$C202</f>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IF('Table 1'!K222="","",'Table 1'!K222)</f>
        <v>0</v>
      </c>
      <c r="I222" s="417"/>
      <c r="J222" s="420">
        <f>'[1]Data CPIS- Banking'!$C203</f>
        <v>0</v>
      </c>
      <c r="K222" s="442">
        <f t="shared" si="18"/>
        <v>0</v>
      </c>
      <c r="L222" s="418">
        <f>'[1]Data CPIS- Insurance'!$C203</f>
        <v>0</v>
      </c>
      <c r="M222" s="417"/>
      <c r="N222" s="420">
        <f>'[1]Data CPIS-Securities'!$C203</f>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IF('Table 1'!K223="","",'Table 1'!K223)</f>
        <v>39.032398000000001</v>
      </c>
      <c r="I223" s="421"/>
      <c r="J223" s="420">
        <f>'[1]Data CPIS- Banking'!$C204</f>
        <v>0</v>
      </c>
      <c r="K223" s="442">
        <f t="shared" si="18"/>
        <v>39.032398000000001</v>
      </c>
      <c r="L223" s="418">
        <f>'[1]Data CPIS- Insurance'!$C204</f>
        <v>0</v>
      </c>
      <c r="M223" s="418"/>
      <c r="N223" s="420">
        <f>'[1]Data CPIS-Securities'!$C204</f>
        <v>39.032398000000001</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IF('Table 1'!K224="","",'Table 1'!K224)</f>
        <v>0</v>
      </c>
      <c r="I224" s="421"/>
      <c r="J224" s="420">
        <f>'[1]Data CPIS- Banking'!$C205</f>
        <v>0</v>
      </c>
      <c r="K224" s="442">
        <f t="shared" si="18"/>
        <v>0</v>
      </c>
      <c r="L224" s="418">
        <f>'[1]Data CPIS- Insurance'!$C205</f>
        <v>0</v>
      </c>
      <c r="M224" s="418"/>
      <c r="N224" s="420">
        <f>'[1]Data CPIS-Securities'!$C205</f>
        <v>0</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6">
        <v>205</v>
      </c>
      <c r="F225" s="14" t="s">
        <v>404</v>
      </c>
      <c r="G225" s="14" t="s">
        <v>405</v>
      </c>
      <c r="H225" s="419">
        <f>IF('Table 1'!K225="","",'Table 1'!K225)</f>
        <v>1565.04509871</v>
      </c>
      <c r="I225" s="421"/>
      <c r="J225" s="420">
        <f>'[1]Data CPIS- Banking'!$C206</f>
        <v>486</v>
      </c>
      <c r="K225" s="442">
        <f t="shared" si="18"/>
        <v>1079.04509871</v>
      </c>
      <c r="L225" s="418">
        <f>'[1]Data CPIS- Insurance'!$C206</f>
        <v>4.1808247099999996</v>
      </c>
      <c r="M225" s="418"/>
      <c r="N225" s="420">
        <f>'[1]Data CPIS-Securities'!$C206</f>
        <v>1074.864274</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6">
        <v>206</v>
      </c>
      <c r="F226" s="14" t="s">
        <v>406</v>
      </c>
      <c r="G226" s="14" t="s">
        <v>407</v>
      </c>
      <c r="H226" s="419">
        <f>IF('Table 1'!K226="","",'Table 1'!K226)</f>
        <v>4210.0037874899999</v>
      </c>
      <c r="I226" s="421"/>
      <c r="J226" s="420">
        <f>'[1]Data CPIS- Banking'!$C207</f>
        <v>15</v>
      </c>
      <c r="K226" s="442">
        <f t="shared" si="18"/>
        <v>4195.0037874899999</v>
      </c>
      <c r="L226" s="418">
        <f>'[1]Data CPIS- Insurance'!$C207</f>
        <v>6.6930224900000006</v>
      </c>
      <c r="M226" s="418"/>
      <c r="N226" s="420">
        <f>'[1]Data CPIS-Securities'!$C207</f>
        <v>4188.3107650000002</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6">
        <v>207</v>
      </c>
      <c r="F227" s="14" t="s">
        <v>408</v>
      </c>
      <c r="G227" s="14" t="s">
        <v>409</v>
      </c>
      <c r="H227" s="419">
        <f>IF('Table 1'!K227="","",'Table 1'!K227)</f>
        <v>0</v>
      </c>
      <c r="I227" s="421"/>
      <c r="J227" s="420">
        <f>'[1]Data CPIS- Banking'!$C208</f>
        <v>0</v>
      </c>
      <c r="K227" s="442">
        <f t="shared" si="18"/>
        <v>0</v>
      </c>
      <c r="L227" s="418">
        <f>'[1]Data CPIS- Insurance'!$C208</f>
        <v>0</v>
      </c>
      <c r="M227" s="418"/>
      <c r="N227" s="420">
        <f>'[1]Data CPIS-Securities'!$C208</f>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6">
        <v>208</v>
      </c>
      <c r="F228" s="14" t="s">
        <v>410</v>
      </c>
      <c r="G228" s="14" t="s">
        <v>411</v>
      </c>
      <c r="H228" s="419">
        <f>IF('Table 1'!K228="","",'Table 1'!K228)</f>
        <v>0</v>
      </c>
      <c r="I228" s="421"/>
      <c r="J228" s="420">
        <f>'[1]Data CPIS- Banking'!$C209</f>
        <v>0</v>
      </c>
      <c r="K228" s="442">
        <f t="shared" si="18"/>
        <v>0</v>
      </c>
      <c r="L228" s="418">
        <f>'[1]Data CPIS- Insurance'!$C209</f>
        <v>0</v>
      </c>
      <c r="M228" s="418"/>
      <c r="N228" s="420">
        <f>'[1]Data CPIS-Securities'!$C209</f>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6">
        <v>209</v>
      </c>
      <c r="F229" s="14" t="s">
        <v>412</v>
      </c>
      <c r="G229" s="14" t="s">
        <v>413</v>
      </c>
      <c r="H229" s="419">
        <f>IF('Table 1'!K229="","",'Table 1'!K229)</f>
        <v>1.3301149999999999</v>
      </c>
      <c r="I229" s="421"/>
      <c r="J229" s="420">
        <f>'[1]Data CPIS- Banking'!$C210</f>
        <v>0</v>
      </c>
      <c r="K229" s="442">
        <f t="shared" si="18"/>
        <v>1.3301149999999999</v>
      </c>
      <c r="L229" s="418">
        <f>'[1]Data CPIS- Insurance'!$C210</f>
        <v>0</v>
      </c>
      <c r="M229" s="418"/>
      <c r="N229" s="420">
        <f>'[1]Data CPIS-Securities'!$C210</f>
        <v>1.3301149999999999</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6">
        <v>210</v>
      </c>
      <c r="F230" s="14" t="s">
        <v>414</v>
      </c>
      <c r="G230" s="14" t="s">
        <v>415</v>
      </c>
      <c r="H230" s="419">
        <f>IF('Table 1'!K230="","",'Table 1'!K230)</f>
        <v>15.451988</v>
      </c>
      <c r="I230" s="421"/>
      <c r="J230" s="420">
        <f>'[1]Data CPIS- Banking'!$C211</f>
        <v>0</v>
      </c>
      <c r="K230" s="442">
        <f t="shared" si="18"/>
        <v>15.451988</v>
      </c>
      <c r="L230" s="418">
        <f>'[1]Data CPIS- Insurance'!$C211</f>
        <v>0</v>
      </c>
      <c r="M230" s="418"/>
      <c r="N230" s="420">
        <f>'[1]Data CPIS-Securities'!$C211</f>
        <v>15.451988</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6">
        <v>211</v>
      </c>
      <c r="F231" s="14" t="s">
        <v>416</v>
      </c>
      <c r="G231" s="14" t="s">
        <v>417</v>
      </c>
      <c r="H231" s="419">
        <f>IF('Table 1'!K231="","",'Table 1'!K231)</f>
        <v>292.08362199999999</v>
      </c>
      <c r="I231" s="421"/>
      <c r="J231" s="420">
        <f>'[1]Data CPIS- Banking'!$C212</f>
        <v>0</v>
      </c>
      <c r="K231" s="442">
        <f t="shared" si="18"/>
        <v>292.08362199999999</v>
      </c>
      <c r="L231" s="418">
        <f>'[1]Data CPIS- Insurance'!$C212</f>
        <v>0</v>
      </c>
      <c r="M231" s="418"/>
      <c r="N231" s="420">
        <f>'[1]Data CPIS-Securities'!$C212</f>
        <v>292.08362199999999</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6">
        <v>212</v>
      </c>
      <c r="F232" s="14" t="s">
        <v>947</v>
      </c>
      <c r="G232" s="14" t="s">
        <v>418</v>
      </c>
      <c r="H232" s="419">
        <f>IF('Table 1'!K232="","",'Table 1'!K232)</f>
        <v>0</v>
      </c>
      <c r="I232" s="421"/>
      <c r="J232" s="420">
        <f>'[1]Data CPIS- Banking'!$C213</f>
        <v>0</v>
      </c>
      <c r="K232" s="442">
        <f t="shared" si="18"/>
        <v>0</v>
      </c>
      <c r="L232" s="418">
        <f>'[1]Data CPIS- Insurance'!$C213</f>
        <v>0</v>
      </c>
      <c r="M232" s="418"/>
      <c r="N232" s="420">
        <f>'[1]Data CPIS-Securities'!$C213</f>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6">
        <v>213</v>
      </c>
      <c r="F233" s="14" t="s">
        <v>419</v>
      </c>
      <c r="G233" s="14" t="s">
        <v>420</v>
      </c>
      <c r="H233" s="419">
        <f>IF('Table 1'!K233="","",'Table 1'!K233)</f>
        <v>0.50615900000000003</v>
      </c>
      <c r="I233" s="421"/>
      <c r="J233" s="420">
        <f>'[1]Data CPIS- Banking'!$C214</f>
        <v>0</v>
      </c>
      <c r="K233" s="442">
        <f t="shared" si="18"/>
        <v>0.50615900000000003</v>
      </c>
      <c r="L233" s="418">
        <f>'[1]Data CPIS- Insurance'!$C214</f>
        <v>0</v>
      </c>
      <c r="M233" s="418"/>
      <c r="N233" s="420">
        <f>'[1]Data CPIS-Securities'!$C214</f>
        <v>0.50615900000000003</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6">
        <v>214</v>
      </c>
      <c r="F234" s="14" t="s">
        <v>421</v>
      </c>
      <c r="G234" s="14" t="s">
        <v>422</v>
      </c>
      <c r="H234" s="419">
        <f>IF('Table 1'!K234="","",'Table 1'!K234)</f>
        <v>0</v>
      </c>
      <c r="I234" s="421"/>
      <c r="J234" s="420">
        <f>'[1]Data CPIS- Banking'!$C215</f>
        <v>0</v>
      </c>
      <c r="K234" s="442">
        <f t="shared" si="18"/>
        <v>0</v>
      </c>
      <c r="L234" s="418">
        <f>'[1]Data CPIS- Insurance'!$C215</f>
        <v>0</v>
      </c>
      <c r="M234" s="418"/>
      <c r="N234" s="420">
        <f>'[1]Data CPIS-Securities'!$C215</f>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6">
        <v>215</v>
      </c>
      <c r="F235" s="14" t="s">
        <v>423</v>
      </c>
      <c r="G235" s="14" t="s">
        <v>424</v>
      </c>
      <c r="H235" s="419">
        <f>IF('Table 1'!K235="","",'Table 1'!K235)</f>
        <v>0</v>
      </c>
      <c r="I235" s="421"/>
      <c r="J235" s="420">
        <f>'[1]Data CPIS- Banking'!$C216</f>
        <v>0</v>
      </c>
      <c r="K235" s="442">
        <f t="shared" si="18"/>
        <v>0</v>
      </c>
      <c r="L235" s="418">
        <f>'[1]Data CPIS- Insurance'!$C216</f>
        <v>0</v>
      </c>
      <c r="M235" s="418"/>
      <c r="N235" s="420">
        <f>'[1]Data CPIS-Securities'!$C216</f>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6">
        <v>216</v>
      </c>
      <c r="F236" s="14" t="s">
        <v>425</v>
      </c>
      <c r="G236" s="14" t="s">
        <v>426</v>
      </c>
      <c r="H236" s="419">
        <f>IF('Table 1'!K236="","",'Table 1'!K236)</f>
        <v>102.424982</v>
      </c>
      <c r="I236" s="421"/>
      <c r="J236" s="420">
        <f>'[1]Data CPIS- Banking'!$C217</f>
        <v>52</v>
      </c>
      <c r="K236" s="442">
        <f t="shared" si="18"/>
        <v>50.424982</v>
      </c>
      <c r="L236" s="418">
        <f>'[1]Data CPIS- Insurance'!$C217</f>
        <v>50.424982</v>
      </c>
      <c r="M236" s="418"/>
      <c r="N236" s="420">
        <f>'[1]Data CPIS-Securities'!$C217</f>
        <v>0</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6">
        <v>217</v>
      </c>
      <c r="F237" s="14" t="s">
        <v>427</v>
      </c>
      <c r="G237" s="14" t="s">
        <v>428</v>
      </c>
      <c r="H237" s="419">
        <f>IF('Table 1'!K237="","",'Table 1'!K237)</f>
        <v>0</v>
      </c>
      <c r="I237" s="421"/>
      <c r="J237" s="420">
        <f>'[1]Data CPIS- Banking'!$C218</f>
        <v>0</v>
      </c>
      <c r="K237" s="442">
        <f t="shared" si="18"/>
        <v>0</v>
      </c>
      <c r="L237" s="418">
        <f>'[1]Data CPIS- Insurance'!$C218</f>
        <v>0</v>
      </c>
      <c r="M237" s="418"/>
      <c r="N237" s="420">
        <f>'[1]Data CPIS-Securities'!$C218</f>
        <v>0</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6">
        <v>218</v>
      </c>
      <c r="F238" s="14" t="s">
        <v>429</v>
      </c>
      <c r="G238" s="14" t="s">
        <v>430</v>
      </c>
      <c r="H238" s="419">
        <f>IF('Table 1'!K238="","",'Table 1'!K238)</f>
        <v>259.14260000000002</v>
      </c>
      <c r="I238" s="421"/>
      <c r="J238" s="420">
        <f>'[1]Data CPIS- Banking'!$C219</f>
        <v>0</v>
      </c>
      <c r="K238" s="442">
        <f t="shared" si="18"/>
        <v>259.14260000000002</v>
      </c>
      <c r="L238" s="418">
        <f>'[1]Data CPIS- Insurance'!$C219</f>
        <v>0</v>
      </c>
      <c r="M238" s="418"/>
      <c r="N238" s="420">
        <f>'[1]Data CPIS-Securities'!$C219</f>
        <v>259.14260000000002</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6">
        <v>219</v>
      </c>
      <c r="F239" s="14" t="s">
        <v>431</v>
      </c>
      <c r="G239" s="14" t="s">
        <v>432</v>
      </c>
      <c r="H239" s="419">
        <f>IF('Table 1'!K239="","",'Table 1'!K239)</f>
        <v>0</v>
      </c>
      <c r="I239" s="421"/>
      <c r="J239" s="420">
        <f>'[1]Data CPIS- Banking'!$C220</f>
        <v>0</v>
      </c>
      <c r="K239" s="442">
        <f t="shared" si="18"/>
        <v>0</v>
      </c>
      <c r="L239" s="418">
        <f>'[1]Data CPIS- Insurance'!$C220</f>
        <v>0</v>
      </c>
      <c r="M239" s="418"/>
      <c r="N239" s="420">
        <f>'[1]Data CPIS-Securities'!$C220</f>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6">
        <v>220</v>
      </c>
      <c r="F240" s="14" t="s">
        <v>433</v>
      </c>
      <c r="G240" s="14" t="s">
        <v>434</v>
      </c>
      <c r="H240" s="419">
        <f>IF('Table 1'!K240="","",'Table 1'!K240)</f>
        <v>0</v>
      </c>
      <c r="I240" s="421"/>
      <c r="J240" s="420">
        <f>'[1]Data CPIS- Banking'!$C221</f>
        <v>0</v>
      </c>
      <c r="K240" s="442">
        <f t="shared" si="18"/>
        <v>0</v>
      </c>
      <c r="L240" s="418">
        <f>'[1]Data CPIS- Insurance'!$C221</f>
        <v>0</v>
      </c>
      <c r="M240" s="418"/>
      <c r="N240" s="420">
        <f>'[1]Data CPIS-Securities'!$C221</f>
        <v>0</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6">
        <v>221</v>
      </c>
      <c r="F241" s="14" t="s">
        <v>435</v>
      </c>
      <c r="G241" s="14" t="s">
        <v>436</v>
      </c>
      <c r="H241" s="419">
        <f>IF('Table 1'!K241="","",'Table 1'!K241)</f>
        <v>0</v>
      </c>
      <c r="I241" s="421"/>
      <c r="J241" s="420">
        <f>'[1]Data CPIS- Banking'!$C222</f>
        <v>0</v>
      </c>
      <c r="K241" s="442">
        <f t="shared" si="18"/>
        <v>0</v>
      </c>
      <c r="L241" s="418">
        <f>'[1]Data CPIS- Insurance'!$C222</f>
        <v>0</v>
      </c>
      <c r="M241" s="418"/>
      <c r="N241" s="420">
        <f>'[1]Data CPIS-Securities'!$C222</f>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6">
        <v>222</v>
      </c>
      <c r="F242" s="14" t="s">
        <v>437</v>
      </c>
      <c r="G242" s="14" t="s">
        <v>438</v>
      </c>
      <c r="H242" s="419">
        <f>IF('Table 1'!K242="","",'Table 1'!K242)</f>
        <v>29.996675</v>
      </c>
      <c r="I242" s="421"/>
      <c r="J242" s="420">
        <f>'[1]Data CPIS- Banking'!$C223</f>
        <v>0</v>
      </c>
      <c r="K242" s="442">
        <f t="shared" si="18"/>
        <v>29.996675</v>
      </c>
      <c r="L242" s="418">
        <f>'[1]Data CPIS- Insurance'!$C223</f>
        <v>0</v>
      </c>
      <c r="M242" s="418"/>
      <c r="N242" s="420">
        <f>'[1]Data CPIS-Securities'!$C223</f>
        <v>29.996675</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6">
        <v>223</v>
      </c>
      <c r="F243" s="14" t="s">
        <v>439</v>
      </c>
      <c r="G243" s="14" t="s">
        <v>440</v>
      </c>
      <c r="H243" s="419">
        <f>IF('Table 1'!K243="","",'Table 1'!K243)</f>
        <v>2087.3916909999998</v>
      </c>
      <c r="I243" s="421"/>
      <c r="J243" s="420">
        <f>'[1]Data CPIS- Banking'!$C224</f>
        <v>0</v>
      </c>
      <c r="K243" s="442">
        <f t="shared" si="18"/>
        <v>2087.3916909999998</v>
      </c>
      <c r="L243" s="418">
        <f>'[1]Data CPIS- Insurance'!$C224</f>
        <v>0</v>
      </c>
      <c r="M243" s="418"/>
      <c r="N243" s="420">
        <f>'[1]Data CPIS-Securities'!$C224</f>
        <v>2087.3916909999998</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6">
        <v>224</v>
      </c>
      <c r="F244" s="14" t="s">
        <v>441</v>
      </c>
      <c r="G244" s="14" t="s">
        <v>442</v>
      </c>
      <c r="H244" s="419">
        <f>IF('Table 1'!K244="","",'Table 1'!K244)</f>
        <v>1753.0746629999999</v>
      </c>
      <c r="I244" s="421"/>
      <c r="J244" s="420">
        <f>'[1]Data CPIS- Banking'!$C225</f>
        <v>323</v>
      </c>
      <c r="K244" s="442">
        <f t="shared" si="18"/>
        <v>1430.0746629999999</v>
      </c>
      <c r="L244" s="418">
        <f>'[1]Data CPIS- Insurance'!$C225</f>
        <v>24.712564</v>
      </c>
      <c r="M244" s="418"/>
      <c r="N244" s="420">
        <f>'[1]Data CPIS-Securities'!$C225</f>
        <v>1405.3620989999999</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6">
        <v>225</v>
      </c>
      <c r="F245" s="14" t="s">
        <v>443</v>
      </c>
      <c r="G245" s="14" t="s">
        <v>444</v>
      </c>
      <c r="H245" s="419">
        <f>IF('Table 1'!K245="","",'Table 1'!K245)</f>
        <v>48482.834609949998</v>
      </c>
      <c r="I245" s="421"/>
      <c r="J245" s="420">
        <f>'[1]Data CPIS- Banking'!$C226</f>
        <v>1100</v>
      </c>
      <c r="K245" s="442">
        <f t="shared" si="18"/>
        <v>47382.834609949998</v>
      </c>
      <c r="L245" s="418">
        <f>'[1]Data CPIS- Insurance'!$C226</f>
        <v>82.596394950000004</v>
      </c>
      <c r="M245" s="418"/>
      <c r="N245" s="420">
        <f>'[1]Data CPIS-Securities'!$C226</f>
        <v>47300.238214999998</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6">
        <v>226</v>
      </c>
      <c r="F246" s="14" t="s">
        <v>445</v>
      </c>
      <c r="G246" s="14" t="s">
        <v>446</v>
      </c>
      <c r="H246" s="419">
        <f>IF('Table 1'!K246="","",'Table 1'!K246)</f>
        <v>801543.53110260004</v>
      </c>
      <c r="I246" s="421"/>
      <c r="J246" s="420">
        <f>'[1]Data CPIS- Banking'!$C227</f>
        <v>16946</v>
      </c>
      <c r="K246" s="442">
        <f t="shared" si="18"/>
        <v>784597.53110260004</v>
      </c>
      <c r="L246" s="418">
        <f>'[1]Data CPIS- Insurance'!$C227-M246</f>
        <v>11390.194660600002</v>
      </c>
      <c r="M246" s="418">
        <f>13867889/1000000</f>
        <v>13.867889</v>
      </c>
      <c r="N246" s="420">
        <f>'[1]Data CPIS-Securities'!$C227</f>
        <v>773193.46855300001</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6">
        <v>227</v>
      </c>
      <c r="F247" s="14" t="s">
        <v>447</v>
      </c>
      <c r="G247" s="14" t="s">
        <v>448</v>
      </c>
      <c r="H247" s="419">
        <f>IF('Table 1'!K247="","",'Table 1'!K247)</f>
        <v>634.76408500000002</v>
      </c>
      <c r="I247" s="421"/>
      <c r="J247" s="420">
        <f>'[1]Data CPIS- Banking'!$C228</f>
        <v>0</v>
      </c>
      <c r="K247" s="442">
        <f t="shared" si="18"/>
        <v>634.76408500000002</v>
      </c>
      <c r="L247" s="418">
        <f>'[1]Data CPIS- Insurance'!$C228</f>
        <v>0</v>
      </c>
      <c r="M247" s="418"/>
      <c r="N247" s="420">
        <f>'[1]Data CPIS-Securities'!$C228</f>
        <v>634.76408500000002</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6">
        <v>228</v>
      </c>
      <c r="F248" s="14" t="s">
        <v>449</v>
      </c>
      <c r="G248" s="14" t="s">
        <v>450</v>
      </c>
      <c r="H248" s="419">
        <f>IF('Table 1'!K248="","",'Table 1'!K248)</f>
        <v>7.16889325</v>
      </c>
      <c r="I248" s="421"/>
      <c r="J248" s="420">
        <f>'[1]Data CPIS- Banking'!$C229</f>
        <v>0</v>
      </c>
      <c r="K248" s="442">
        <f t="shared" si="18"/>
        <v>7.16889325</v>
      </c>
      <c r="L248" s="418">
        <f>'[1]Data CPIS- Insurance'!$C229</f>
        <v>4.7161792499999997</v>
      </c>
      <c r="M248" s="418"/>
      <c r="N248" s="420">
        <f>'[1]Data CPIS-Securities'!$C229</f>
        <v>2.4527139999999998</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6">
        <v>229</v>
      </c>
      <c r="F249" s="14" t="s">
        <v>451</v>
      </c>
      <c r="G249" s="14" t="s">
        <v>452</v>
      </c>
      <c r="H249" s="419">
        <f>IF('Table 1'!K249="","",'Table 1'!K249)</f>
        <v>0</v>
      </c>
      <c r="I249" s="421"/>
      <c r="J249" s="420">
        <f>'[1]Data CPIS- Banking'!$C230</f>
        <v>0</v>
      </c>
      <c r="K249" s="442">
        <f t="shared" si="18"/>
        <v>0</v>
      </c>
      <c r="L249" s="418">
        <f>'[1]Data CPIS- Insurance'!$C230</f>
        <v>0</v>
      </c>
      <c r="M249" s="418"/>
      <c r="N249" s="420">
        <f>'[1]Data CPIS-Securities'!$C230</f>
        <v>0</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6">
        <v>230</v>
      </c>
      <c r="F250" s="14" t="s">
        <v>453</v>
      </c>
      <c r="G250" s="14" t="s">
        <v>454</v>
      </c>
      <c r="H250" s="419">
        <f>IF('Table 1'!K250="","",'Table 1'!K250)</f>
        <v>0</v>
      </c>
      <c r="I250" s="421"/>
      <c r="J250" s="420">
        <f>'[1]Data CPIS- Banking'!$C231</f>
        <v>0</v>
      </c>
      <c r="K250" s="442">
        <f t="shared" si="18"/>
        <v>0</v>
      </c>
      <c r="L250" s="418">
        <f>'[1]Data CPIS- Insurance'!$C231</f>
        <v>0</v>
      </c>
      <c r="M250" s="418"/>
      <c r="N250" s="420">
        <f>'[1]Data CPIS-Securities'!$C231</f>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6">
        <v>231</v>
      </c>
      <c r="F251" s="14" t="s">
        <v>455</v>
      </c>
      <c r="G251" s="14" t="s">
        <v>456</v>
      </c>
      <c r="H251" s="419">
        <f>IF('Table 1'!K251="","",'Table 1'!K251)</f>
        <v>0</v>
      </c>
      <c r="I251" s="421"/>
      <c r="J251" s="420">
        <f>'[1]Data CPIS- Banking'!$C232</f>
        <v>0</v>
      </c>
      <c r="K251" s="442">
        <f t="shared" si="18"/>
        <v>0</v>
      </c>
      <c r="L251" s="418">
        <f>'[1]Data CPIS- Insurance'!$C232</f>
        <v>0</v>
      </c>
      <c r="M251" s="418"/>
      <c r="N251" s="420">
        <f>'[1]Data CPIS-Securities'!$C232</f>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6">
        <v>232</v>
      </c>
      <c r="F252" s="14" t="s">
        <v>457</v>
      </c>
      <c r="G252" s="14" t="s">
        <v>458</v>
      </c>
      <c r="H252" s="419">
        <f>IF('Table 1'!K252="","",'Table 1'!K252)</f>
        <v>247.856437</v>
      </c>
      <c r="I252" s="421"/>
      <c r="J252" s="420">
        <f>'[1]Data CPIS- Banking'!$C233</f>
        <v>0</v>
      </c>
      <c r="K252" s="442">
        <f t="shared" si="18"/>
        <v>247.856437</v>
      </c>
      <c r="L252" s="418">
        <f>'[1]Data CPIS- Insurance'!$C233</f>
        <v>0</v>
      </c>
      <c r="M252" s="418"/>
      <c r="N252" s="420">
        <f>'[1]Data CPIS-Securities'!$C233</f>
        <v>247.856437</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6">
        <v>233</v>
      </c>
      <c r="F253" s="14" t="s">
        <v>459</v>
      </c>
      <c r="G253" s="14" t="s">
        <v>460</v>
      </c>
      <c r="H253" s="419">
        <f>IF('Table 1'!K253="","",'Table 1'!K253)</f>
        <v>2.4168319999999999</v>
      </c>
      <c r="I253" s="421"/>
      <c r="J253" s="420">
        <f>'[1]Data CPIS- Banking'!$C234</f>
        <v>0</v>
      </c>
      <c r="K253" s="442">
        <f t="shared" si="18"/>
        <v>2.4168319999999999</v>
      </c>
      <c r="L253" s="418">
        <f>'[1]Data CPIS- Insurance'!$C234</f>
        <v>0</v>
      </c>
      <c r="M253" s="418"/>
      <c r="N253" s="420">
        <f>'[1]Data CPIS-Securities'!$C234</f>
        <v>2.4168319999999999</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6">
        <v>234</v>
      </c>
      <c r="F254" s="14" t="s">
        <v>461</v>
      </c>
      <c r="G254" s="14" t="s">
        <v>462</v>
      </c>
      <c r="H254" s="419">
        <f>IF('Table 1'!K254="","",'Table 1'!K254)</f>
        <v>2391.2887819999996</v>
      </c>
      <c r="I254" s="421"/>
      <c r="J254" s="420">
        <f>'[1]Data CPIS- Banking'!$C235</f>
        <v>10</v>
      </c>
      <c r="K254" s="442">
        <f t="shared" si="18"/>
        <v>2381.2887819999996</v>
      </c>
      <c r="L254" s="418">
        <f>'[1]Data CPIS- Insurance'!$C235</f>
        <v>18.469937000000002</v>
      </c>
      <c r="M254" s="418"/>
      <c r="N254" s="420">
        <f>'[1]Data CPIS-Securities'!$C235</f>
        <v>2362.8188449999998</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6">
        <v>235</v>
      </c>
      <c r="F255" s="14" t="s">
        <v>463</v>
      </c>
      <c r="G255" s="14" t="s">
        <v>464</v>
      </c>
      <c r="H255" s="419">
        <f>IF('Table 1'!K255="","",'Table 1'!K255)</f>
        <v>1.3901520000000001</v>
      </c>
      <c r="I255" s="421"/>
      <c r="J255" s="420">
        <f>'[1]Data CPIS- Banking'!$C236</f>
        <v>0</v>
      </c>
      <c r="K255" s="442">
        <f t="shared" si="18"/>
        <v>1.3901520000000001</v>
      </c>
      <c r="L255" s="418">
        <f>'[1]Data CPIS- Insurance'!$C236</f>
        <v>0</v>
      </c>
      <c r="M255" s="418"/>
      <c r="N255" s="420">
        <f>'[1]Data CPIS-Securities'!$C236</f>
        <v>1.3901520000000001</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6">
        <v>236</v>
      </c>
      <c r="F256" s="14" t="s">
        <v>465</v>
      </c>
      <c r="G256" s="14" t="s">
        <v>466</v>
      </c>
      <c r="H256" s="419">
        <f>IF('Table 1'!K256="","",'Table 1'!K256)</f>
        <v>0</v>
      </c>
      <c r="I256" s="421"/>
      <c r="J256" s="420">
        <f>'[1]Data CPIS- Banking'!$C237</f>
        <v>0</v>
      </c>
      <c r="K256" s="442">
        <f t="shared" si="18"/>
        <v>0</v>
      </c>
      <c r="L256" s="418">
        <f>'[1]Data CPIS- Insurance'!$C237</f>
        <v>0</v>
      </c>
      <c r="M256" s="418"/>
      <c r="N256" s="420">
        <f>'[1]Data CPIS-Securities'!$C237</f>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6">
        <v>237</v>
      </c>
      <c r="F257" s="14" t="s">
        <v>467</v>
      </c>
      <c r="G257" s="14" t="s">
        <v>468</v>
      </c>
      <c r="H257" s="419">
        <f>IF('Table 1'!K257="","",'Table 1'!K257)</f>
        <v>0</v>
      </c>
      <c r="I257" s="421"/>
      <c r="J257" s="420">
        <f>'[1]Data CPIS- Banking'!$C238</f>
        <v>0</v>
      </c>
      <c r="K257" s="442">
        <f t="shared" si="18"/>
        <v>0</v>
      </c>
      <c r="L257" s="418">
        <f>'[1]Data CPIS- Insurance'!$C238</f>
        <v>0</v>
      </c>
      <c r="M257" s="418"/>
      <c r="N257" s="420">
        <f>'[1]Data CPIS-Securities'!$C238</f>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6">
        <v>238</v>
      </c>
      <c r="F258" s="14" t="s">
        <v>469</v>
      </c>
      <c r="G258" s="14" t="s">
        <v>470</v>
      </c>
      <c r="H258" s="419">
        <f>IF('Table 1'!K258="","",'Table 1'!K258)</f>
        <v>0</v>
      </c>
      <c r="I258" s="421"/>
      <c r="J258" s="420">
        <f>'[1]Data CPIS- Banking'!$C239</f>
        <v>0</v>
      </c>
      <c r="K258" s="442">
        <f t="shared" si="18"/>
        <v>0</v>
      </c>
      <c r="L258" s="418">
        <f>'[1]Data CPIS- Insurance'!$C239</f>
        <v>0</v>
      </c>
      <c r="M258" s="418"/>
      <c r="N258" s="420">
        <f>'[1]Data CPIS-Securities'!$C239</f>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6">
        <v>239</v>
      </c>
      <c r="F259" s="14" t="s">
        <v>471</v>
      </c>
      <c r="G259" s="14" t="s">
        <v>472</v>
      </c>
      <c r="H259" s="419">
        <f>IF('Table 1'!K259="","",'Table 1'!K259)</f>
        <v>0</v>
      </c>
      <c r="I259" s="421"/>
      <c r="J259" s="420">
        <f>'[1]Data CPIS- Banking'!$C240</f>
        <v>0</v>
      </c>
      <c r="K259" s="442">
        <f t="shared" si="18"/>
        <v>0</v>
      </c>
      <c r="L259" s="418">
        <f>'[1]Data CPIS- Insurance'!$C240</f>
        <v>0</v>
      </c>
      <c r="M259" s="418"/>
      <c r="N259" s="420">
        <f>'[1]Data CPIS-Securities'!$C240</f>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6">
        <v>240</v>
      </c>
      <c r="F260" s="14" t="s">
        <v>473</v>
      </c>
      <c r="G260" s="14" t="s">
        <v>474</v>
      </c>
      <c r="H260" s="419">
        <f>IF('Table 1'!K260="","",'Table 1'!K260)</f>
        <v>337.83860499999997</v>
      </c>
      <c r="I260" s="421"/>
      <c r="J260" s="420">
        <f>'[1]Data CPIS- Banking'!$C241</f>
        <v>0</v>
      </c>
      <c r="K260" s="442">
        <f t="shared" si="18"/>
        <v>337.83860499999997</v>
      </c>
      <c r="L260" s="418">
        <f>'[1]Data CPIS- Insurance'!$C241</f>
        <v>0</v>
      </c>
      <c r="M260" s="418"/>
      <c r="N260" s="420">
        <f>'[1]Data CPIS-Securities'!$C241</f>
        <v>337.83860499999997</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6">
        <v>241</v>
      </c>
      <c r="F261" s="14" t="s">
        <v>475</v>
      </c>
      <c r="G261" s="14" t="s">
        <v>476</v>
      </c>
      <c r="H261" s="419">
        <f>IF('Table 1'!K261="","",'Table 1'!K261)</f>
        <v>2.8170000000000001E-3</v>
      </c>
      <c r="I261" s="421"/>
      <c r="J261" s="420">
        <f>'[1]Data CPIS- Banking'!$C242</f>
        <v>0</v>
      </c>
      <c r="K261" s="442">
        <f t="shared" si="18"/>
        <v>2.8170000000000001E-3</v>
      </c>
      <c r="L261" s="418">
        <f>'[1]Data CPIS- Insurance'!$C242</f>
        <v>0</v>
      </c>
      <c r="M261" s="418"/>
      <c r="N261" s="420">
        <f>'[1]Data CPIS-Securities'!$C242</f>
        <v>2.8170000000000001E-3</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6">
        <v>242</v>
      </c>
      <c r="F262" s="14" t="s">
        <v>912</v>
      </c>
      <c r="G262" s="198" t="s">
        <v>885</v>
      </c>
      <c r="H262" s="419">
        <f>IF('Table 1'!K262="","",'Table 1'!K262)</f>
        <v>0</v>
      </c>
      <c r="I262" s="421"/>
      <c r="J262" s="420">
        <f>'[1]Data CPIS- Banking'!$C243</f>
        <v>0</v>
      </c>
      <c r="K262" s="442">
        <f t="shared" si="18"/>
        <v>0</v>
      </c>
      <c r="L262" s="418">
        <f>'[1]Data CPIS- Insurance'!$C243</f>
        <v>0</v>
      </c>
      <c r="M262" s="418"/>
      <c r="N262" s="420">
        <f>'[1]Data CPIS-Securities'!$C243</f>
        <v>0</v>
      </c>
      <c r="O262" s="422"/>
      <c r="P262" s="419" t="str">
        <f t="shared" si="19"/>
        <v/>
      </c>
      <c r="Q262" s="421"/>
      <c r="R262" s="418"/>
      <c r="S262" s="418"/>
      <c r="T262" s="631"/>
      <c r="U262" s="631"/>
      <c r="V262" s="631"/>
      <c r="W262" s="631"/>
    </row>
    <row r="263" spans="1:23" x14ac:dyDescent="0.2">
      <c r="A263" s="56"/>
      <c r="B263" s="211" t="s">
        <v>861</v>
      </c>
      <c r="C263" s="208"/>
      <c r="D263" s="209" t="s">
        <v>533</v>
      </c>
      <c r="E263" s="16">
        <v>243</v>
      </c>
      <c r="F263" s="123" t="s">
        <v>477</v>
      </c>
      <c r="G263" s="123" t="s">
        <v>921</v>
      </c>
      <c r="H263" s="419">
        <f>IF('Table 1'!K263="","",'Table 1'!K263)</f>
        <v>3508.4446819999998</v>
      </c>
      <c r="I263" s="423"/>
      <c r="J263" s="420">
        <f>'[1]Data CPIS- Banking'!$C244</f>
        <v>3210</v>
      </c>
      <c r="K263" s="442">
        <f t="shared" si="18"/>
        <v>298.444682</v>
      </c>
      <c r="L263" s="418">
        <f>'[1]Data CPIS- Insurance'!$C244</f>
        <v>0</v>
      </c>
      <c r="M263" s="424"/>
      <c r="N263" s="420">
        <f>'[1]Data CPIS-Securities'!$C244</f>
        <v>298.444682</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6">
        <v>244</v>
      </c>
      <c r="F264" s="72"/>
      <c r="G264" s="176" t="s">
        <v>478</v>
      </c>
      <c r="H264" s="462">
        <f>IF('Table 1'!K264="","",'Table 1'!K264)</f>
        <v>1178626.1000000001</v>
      </c>
      <c r="I264" s="503"/>
      <c r="J264" s="463">
        <f>55990-1694-95</f>
        <v>54201</v>
      </c>
      <c r="K264" s="472">
        <f t="shared" ref="K264" si="26">IF(AND(L264="",M264="",N264=""),"",IF(OR(L264="c",M264="c",N264="c"),"c",SUM(L264:N264)))</f>
        <v>1124425.1000000001</v>
      </c>
      <c r="L264" s="463">
        <f>13542.4-432.3</f>
        <v>13110.1</v>
      </c>
      <c r="M264" s="463">
        <v>139.1</v>
      </c>
      <c r="N264" s="463">
        <f>1139543.3-28367.4</f>
        <v>1111175.9000000001</v>
      </c>
      <c r="O264" s="638"/>
      <c r="P264" s="462" t="str">
        <f t="shared" ref="P264" si="27">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8">SUM(H21:H263)</f>
        <v>1178626.0995449999</v>
      </c>
      <c r="I265" s="415">
        <f t="shared" si="28"/>
        <v>0</v>
      </c>
      <c r="J265" s="415">
        <f t="shared" si="28"/>
        <v>54201</v>
      </c>
      <c r="K265" s="415">
        <f t="shared" si="28"/>
        <v>1124425.0995450001</v>
      </c>
      <c r="L265" s="415">
        <f t="shared" si="28"/>
        <v>13110.129833000001</v>
      </c>
      <c r="M265" s="415">
        <f t="shared" si="28"/>
        <v>139.060013</v>
      </c>
      <c r="N265" s="415">
        <f t="shared" si="28"/>
        <v>1111175.9096989997</v>
      </c>
      <c r="O265" s="415">
        <f t="shared" si="28"/>
        <v>0</v>
      </c>
      <c r="P265" s="415">
        <f t="shared" si="28"/>
        <v>0</v>
      </c>
      <c r="Q265" s="415">
        <f t="shared" si="28"/>
        <v>0</v>
      </c>
      <c r="R265" s="415">
        <f t="shared" si="28"/>
        <v>0</v>
      </c>
      <c r="S265" s="415">
        <f t="shared" si="28"/>
        <v>0</v>
      </c>
      <c r="T265" s="409"/>
      <c r="U265" s="410"/>
      <c r="V265" s="411"/>
      <c r="W265" s="452"/>
    </row>
    <row r="266" spans="1:23" ht="24.95" customHeight="1" x14ac:dyDescent="0.2">
      <c r="A266" s="56"/>
      <c r="B266" s="1"/>
      <c r="C266" s="1"/>
      <c r="D266" s="1"/>
      <c r="E266" s="88"/>
      <c r="F266" s="73"/>
      <c r="G266" s="69" t="s">
        <v>874</v>
      </c>
      <c r="H266" s="415">
        <f t="shared" ref="H266:S266" si="29">IF(COUNTIF(H21:H263,"c")=1,"Res Disc",SUM(H264)-SUM(H265))</f>
        <v>4.5500020496547222E-4</v>
      </c>
      <c r="I266" s="415">
        <f t="shared" si="29"/>
        <v>0</v>
      </c>
      <c r="J266" s="415">
        <f t="shared" si="29"/>
        <v>0</v>
      </c>
      <c r="K266" s="415">
        <f t="shared" si="29"/>
        <v>4.5499997213482857E-4</v>
      </c>
      <c r="L266" s="415">
        <f t="shared" si="29"/>
        <v>-2.9833000000508036E-2</v>
      </c>
      <c r="M266" s="415">
        <f t="shared" si="29"/>
        <v>3.9986999999996442E-2</v>
      </c>
      <c r="N266" s="415">
        <f t="shared" si="29"/>
        <v>-9.6989995799958706E-3</v>
      </c>
      <c r="O266" s="415">
        <f t="shared" si="29"/>
        <v>0</v>
      </c>
      <c r="P266" s="415">
        <f t="shared" si="29"/>
        <v>0</v>
      </c>
      <c r="Q266" s="415">
        <f t="shared" si="29"/>
        <v>0</v>
      </c>
      <c r="R266" s="415">
        <f t="shared" si="29"/>
        <v>0</v>
      </c>
      <c r="S266" s="415">
        <f t="shared" si="29"/>
        <v>0</v>
      </c>
      <c r="T266" s="449"/>
      <c r="U266" s="450"/>
      <c r="V266" s="451"/>
      <c r="W266" s="453"/>
    </row>
    <row r="267" spans="1:23" x14ac:dyDescent="0.2">
      <c r="A267" s="56"/>
      <c r="B267" s="56"/>
      <c r="C267" s="56"/>
      <c r="D267" s="56"/>
      <c r="E267" s="286"/>
      <c r="F267" s="287"/>
      <c r="G267" s="433" t="s">
        <v>549</v>
      </c>
      <c r="H267" s="438"/>
      <c r="I267" s="433"/>
      <c r="J267" s="433"/>
      <c r="K267" s="433"/>
      <c r="L267" s="433"/>
      <c r="M267" s="433"/>
      <c r="N267" s="433"/>
      <c r="O267" s="433"/>
      <c r="P267" s="433"/>
      <c r="Q267" s="433"/>
      <c r="R267" s="287"/>
      <c r="S267" s="287"/>
      <c r="T267" s="287"/>
      <c r="U267" s="287"/>
      <c r="V267" s="287"/>
      <c r="W267" s="287"/>
    </row>
    <row r="268" spans="1:23" x14ac:dyDescent="0.2">
      <c r="A268" s="56"/>
      <c r="B268" s="56"/>
      <c r="C268" s="56"/>
      <c r="D268" s="56"/>
      <c r="E268" s="286"/>
      <c r="F268" s="287"/>
      <c r="G268" s="438" t="s">
        <v>559</v>
      </c>
      <c r="H268" s="434"/>
      <c r="I268" s="434"/>
      <c r="J268" s="434"/>
      <c r="K268" s="434"/>
      <c r="L268" s="434"/>
      <c r="M268" s="434"/>
      <c r="N268" s="434"/>
      <c r="O268" s="434"/>
      <c r="P268" s="434"/>
      <c r="Q268" s="434"/>
      <c r="R268" s="287"/>
      <c r="S268" s="287"/>
      <c r="T268" s="287"/>
      <c r="U268" s="287"/>
      <c r="V268" s="287"/>
      <c r="W268" s="287"/>
    </row>
    <row r="269" spans="1:23" x14ac:dyDescent="0.2">
      <c r="A269" s="56"/>
      <c r="B269" s="56"/>
      <c r="C269" s="56"/>
      <c r="D269" s="56"/>
      <c r="E269" s="286"/>
      <c r="F269" s="287"/>
      <c r="G269" s="438" t="s">
        <v>587</v>
      </c>
      <c r="H269" s="434"/>
      <c r="I269" s="434"/>
      <c r="J269" s="434"/>
      <c r="K269" s="434"/>
      <c r="L269" s="434"/>
      <c r="M269" s="434"/>
      <c r="N269" s="434"/>
      <c r="O269" s="434"/>
      <c r="P269" s="434"/>
      <c r="Q269" s="434"/>
      <c r="R269" s="287"/>
      <c r="S269" s="287"/>
      <c r="T269" s="287"/>
      <c r="U269" s="287"/>
      <c r="V269" s="287"/>
      <c r="W269" s="287"/>
    </row>
    <row r="270" spans="1:23" x14ac:dyDescent="0.2">
      <c r="E270" s="289"/>
      <c r="F270" s="289"/>
      <c r="G270" s="317"/>
      <c r="H270" s="317"/>
      <c r="I270" s="317"/>
      <c r="J270" s="317"/>
      <c r="K270" s="317"/>
      <c r="L270" s="317"/>
      <c r="M270" s="317"/>
      <c r="N270" s="317"/>
      <c r="O270" s="317"/>
      <c r="P270" s="317"/>
      <c r="Q270" s="317"/>
      <c r="R270" s="317"/>
      <c r="S270" s="289"/>
      <c r="T270" s="289"/>
      <c r="U270" s="289"/>
      <c r="V270" s="289"/>
      <c r="W270" s="289"/>
    </row>
    <row r="271" spans="1:23" hidden="1" x14ac:dyDescent="0.2"/>
    <row r="272" spans="1:23" hidden="1" x14ac:dyDescent="0.2"/>
    <row r="273" ht="12.75" customHeight="1" x14ac:dyDescent="0.2"/>
  </sheetData>
  <sheetProtection password="8F7D" sheet="1" objects="1" scenarios="1" formatCells="0" formatColumns="0" formatRows="0"/>
  <mergeCells count="11">
    <mergeCell ref="W13:W16"/>
    <mergeCell ref="E4:F4"/>
    <mergeCell ref="E7:F7"/>
    <mergeCell ref="T13:T16"/>
    <mergeCell ref="U13:U16"/>
    <mergeCell ref="V13:V16"/>
    <mergeCell ref="J15:J16"/>
    <mergeCell ref="I15:I16"/>
    <mergeCell ref="F14:F16"/>
    <mergeCell ref="G14:G16"/>
    <mergeCell ref="E14:E16"/>
  </mergeCells>
  <conditionalFormatting sqref="T21:W264">
    <cfRule type="notContainsBlanks" dxfId="85" priority="11">
      <formula>LEN(TRIM(T21))&gt;0</formula>
    </cfRule>
  </conditionalFormatting>
  <conditionalFormatting sqref="H266:S266">
    <cfRule type="cellIs" dxfId="84" priority="9" operator="notBetween">
      <formula>-1</formula>
      <formula>1</formula>
    </cfRule>
  </conditionalFormatting>
  <conditionalFormatting sqref="H266:S266">
    <cfRule type="cellIs" dxfId="83" priority="2" operator="notBetween">
      <formula>-1</formula>
      <formula>1</formula>
    </cfRule>
  </conditionalFormatting>
  <conditionalFormatting sqref="T262:W262">
    <cfRule type="notContainsBlanks" dxfId="82" priority="1">
      <formula>LEN(TRIM(T262))&gt;0</formula>
    </cfRule>
  </conditionalFormatting>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92D050"/>
  </sheetPr>
  <dimension ref="A1:W273"/>
  <sheetViews>
    <sheetView zoomScale="90" zoomScaleNormal="90" workbookViewId="0">
      <pane xSplit="7" ySplit="20" topLeftCell="H114" activePane="bottomRight" state="frozen"/>
      <selection activeCell="G136" sqref="G136"/>
      <selection pane="topRight" activeCell="G136" sqref="G136"/>
      <selection pane="bottomLeft" activeCell="G136" sqref="G136"/>
      <selection pane="bottomRight" activeCell="N259" sqref="N259"/>
    </sheetView>
  </sheetViews>
  <sheetFormatPr defaultColWidth="9.33203125" defaultRowHeight="12.75" zeroHeight="1" x14ac:dyDescent="0.2"/>
  <cols>
    <col min="1" max="1" width="6.6640625" hidden="1" customWidth="1"/>
    <col min="2" max="2" width="11.1640625" hidden="1" customWidth="1"/>
    <col min="3" max="3" width="8.83203125" hidden="1" customWidth="1"/>
    <col min="4" max="4" width="9.5" hidden="1" customWidth="1"/>
    <col min="5" max="5" width="4.83203125" customWidth="1"/>
    <col min="6" max="6" width="6.83203125" customWidth="1"/>
    <col min="7" max="7" width="47.5" customWidth="1"/>
    <col min="8" max="19" width="17.33203125" customWidth="1"/>
    <col min="20" max="20" width="18.5" customWidth="1"/>
    <col min="21" max="23" width="15.6640625" customWidth="1"/>
  </cols>
  <sheetData>
    <row r="1" spans="1:23" s="377" customFormat="1" ht="24.95" customHeight="1" x14ac:dyDescent="0.2">
      <c r="A1" s="370"/>
      <c r="B1" s="370"/>
      <c r="C1" s="370"/>
      <c r="D1" s="370"/>
      <c r="E1" s="371"/>
      <c r="F1" s="371"/>
      <c r="G1" s="510"/>
      <c r="H1" s="517" t="s">
        <v>939</v>
      </c>
      <c r="I1" s="511"/>
      <c r="J1" s="518"/>
      <c r="K1" s="510"/>
      <c r="L1" s="510"/>
      <c r="M1" s="510"/>
      <c r="N1" s="510"/>
      <c r="O1" s="519"/>
      <c r="P1" s="519"/>
      <c r="Q1" s="519"/>
      <c r="R1" s="519"/>
      <c r="S1" s="519"/>
      <c r="T1" s="520"/>
      <c r="U1" s="520"/>
      <c r="V1" s="520"/>
      <c r="W1" s="529"/>
    </row>
    <row r="2" spans="1:23" hidden="1" x14ac:dyDescent="0.2">
      <c r="A2" s="56"/>
      <c r="B2" s="56"/>
      <c r="C2" s="56"/>
      <c r="D2" s="56"/>
      <c r="E2" s="334"/>
      <c r="F2" s="220"/>
      <c r="G2" s="124"/>
      <c r="H2" s="124"/>
      <c r="I2" s="124"/>
      <c r="J2" s="124"/>
      <c r="K2" s="124"/>
      <c r="L2" s="124"/>
      <c r="M2" s="124"/>
      <c r="N2" s="124"/>
      <c r="O2" s="23"/>
      <c r="P2" s="23"/>
      <c r="Q2" s="23"/>
      <c r="R2" s="23"/>
      <c r="S2" s="23"/>
      <c r="T2" s="85"/>
      <c r="U2" s="85"/>
      <c r="V2" s="85"/>
      <c r="W2" s="85"/>
    </row>
    <row r="3" spans="1:23" hidden="1" x14ac:dyDescent="0.2">
      <c r="A3" s="56"/>
      <c r="B3" s="56"/>
      <c r="C3" s="56"/>
      <c r="D3" s="56"/>
      <c r="E3" s="334"/>
      <c r="F3" s="220"/>
      <c r="G3" s="25"/>
      <c r="H3" s="25"/>
      <c r="I3" s="25"/>
      <c r="J3" s="25"/>
      <c r="K3" s="25"/>
      <c r="L3" s="25"/>
      <c r="M3" s="25"/>
      <c r="N3" s="24"/>
      <c r="O3" s="24"/>
      <c r="P3" s="24"/>
      <c r="Q3" s="24"/>
      <c r="R3" s="24"/>
      <c r="S3" s="26"/>
      <c r="T3" s="3"/>
      <c r="U3" s="3"/>
      <c r="V3" s="3"/>
      <c r="W3" s="3"/>
    </row>
    <row r="4" spans="1:23" ht="12" customHeight="1" x14ac:dyDescent="0.2">
      <c r="A4" s="56"/>
      <c r="B4" s="3"/>
      <c r="C4" s="3"/>
      <c r="D4" s="3"/>
      <c r="E4" s="653"/>
      <c r="F4" s="654"/>
      <c r="G4" s="78" t="s">
        <v>524</v>
      </c>
      <c r="H4" s="65" t="str">
        <f>Reporting_Country_Name</f>
        <v>Cayman Islands</v>
      </c>
      <c r="I4" s="79"/>
      <c r="J4" s="80" t="s">
        <v>528</v>
      </c>
      <c r="K4" s="141" t="str">
        <f>Reporting_Country_Code</f>
        <v>377</v>
      </c>
      <c r="L4" s="44" t="s">
        <v>620</v>
      </c>
      <c r="M4" s="170" t="str">
        <f>Reporting_Period_Code</f>
        <v>2021S2</v>
      </c>
      <c r="N4" s="48"/>
      <c r="O4" s="46"/>
      <c r="P4" s="52"/>
      <c r="Q4" s="52"/>
      <c r="R4" s="52"/>
      <c r="S4" s="52"/>
      <c r="T4" s="52"/>
      <c r="U4" s="52"/>
      <c r="V4" s="52"/>
      <c r="W4" s="52"/>
    </row>
    <row r="5" spans="1:23" ht="12" hidden="1" customHeight="1" x14ac:dyDescent="0.2">
      <c r="A5" s="56"/>
      <c r="B5" s="3"/>
      <c r="C5" s="3"/>
      <c r="D5" s="3"/>
      <c r="E5" s="336"/>
      <c r="F5" s="163"/>
      <c r="G5" s="81"/>
      <c r="H5" s="68"/>
      <c r="I5" s="82"/>
      <c r="J5" s="80"/>
      <c r="K5" s="82"/>
      <c r="L5" s="77"/>
      <c r="M5" s="68"/>
      <c r="N5" s="42"/>
      <c r="O5" s="42"/>
      <c r="P5" s="42"/>
      <c r="Q5" s="42"/>
      <c r="R5" s="42"/>
      <c r="S5" s="53"/>
      <c r="T5" s="3"/>
      <c r="U5" s="3"/>
      <c r="V5" s="3"/>
      <c r="W5" s="3"/>
    </row>
    <row r="6" spans="1:23" ht="12" hidden="1" customHeight="1" x14ac:dyDescent="0.2">
      <c r="A6" s="56"/>
      <c r="B6" s="3"/>
      <c r="C6" s="3"/>
      <c r="D6" s="3"/>
      <c r="E6" s="337"/>
      <c r="F6" s="164"/>
      <c r="G6" s="83"/>
      <c r="H6" s="68"/>
      <c r="I6" s="80"/>
      <c r="J6" s="80"/>
      <c r="K6" s="80"/>
      <c r="L6" s="45"/>
      <c r="M6" s="68"/>
      <c r="N6" s="42"/>
      <c r="O6" s="42"/>
      <c r="P6" s="43"/>
      <c r="Q6" s="42"/>
      <c r="R6" s="42"/>
      <c r="S6" s="53"/>
      <c r="T6" s="3"/>
      <c r="U6" s="3"/>
      <c r="V6" s="3"/>
      <c r="W6" s="3"/>
    </row>
    <row r="7" spans="1:23" ht="12" customHeight="1" x14ac:dyDescent="0.2">
      <c r="A7" s="56"/>
      <c r="B7" s="3"/>
      <c r="C7" s="3"/>
      <c r="D7" s="3"/>
      <c r="E7" s="680"/>
      <c r="F7" s="680"/>
      <c r="G7" s="84" t="s">
        <v>525</v>
      </c>
      <c r="H7" s="128" t="str">
        <f>Reporting_Currency_Name</f>
        <v>US Dollars</v>
      </c>
      <c r="I7" s="79"/>
      <c r="J7" s="80" t="s">
        <v>529</v>
      </c>
      <c r="K7" s="141">
        <f>Reporting_Currency_Code</f>
        <v>1</v>
      </c>
      <c r="L7" s="51" t="s">
        <v>8</v>
      </c>
      <c r="M7" s="66" t="str">
        <f>Reporting_Scale_Name</f>
        <v>Million</v>
      </c>
      <c r="N7" s="42"/>
      <c r="O7" s="42"/>
      <c r="P7" s="43"/>
      <c r="Q7" s="42"/>
      <c r="R7" s="42"/>
      <c r="S7" s="42"/>
      <c r="T7" s="86"/>
      <c r="U7" s="86"/>
      <c r="V7" s="86"/>
      <c r="W7" s="86"/>
    </row>
    <row r="8" spans="1:23" ht="12" hidden="1" customHeight="1" x14ac:dyDescent="0.2">
      <c r="A8" s="56"/>
      <c r="B8" s="3"/>
      <c r="C8" s="3"/>
      <c r="D8" s="3"/>
      <c r="E8" s="27"/>
      <c r="F8" s="10"/>
      <c r="G8" s="10"/>
      <c r="H8" s="10"/>
      <c r="I8" s="11"/>
      <c r="J8" s="11"/>
      <c r="K8" s="10"/>
      <c r="L8" s="11"/>
      <c r="M8" s="11"/>
      <c r="N8" s="10"/>
      <c r="O8" s="10"/>
      <c r="P8" s="11"/>
      <c r="Q8" s="10"/>
      <c r="R8" s="10"/>
      <c r="S8" s="12"/>
      <c r="T8" s="3"/>
      <c r="U8" s="3"/>
      <c r="V8" s="3"/>
      <c r="W8" s="3"/>
    </row>
    <row r="9" spans="1:23" ht="12" hidden="1" customHeight="1" x14ac:dyDescent="0.2">
      <c r="A9" s="56"/>
      <c r="B9" s="3"/>
      <c r="C9" s="3"/>
      <c r="D9" s="3"/>
      <c r="E9" s="28"/>
      <c r="F9" s="8"/>
      <c r="G9" s="9"/>
      <c r="H9" s="9"/>
      <c r="I9" s="9"/>
      <c r="J9" s="9"/>
      <c r="K9" s="9"/>
      <c r="L9" s="9"/>
      <c r="M9" s="9"/>
      <c r="N9" s="8"/>
      <c r="O9" s="8"/>
      <c r="P9" s="9"/>
      <c r="Q9" s="8"/>
      <c r="R9" s="8"/>
      <c r="S9" s="8"/>
      <c r="T9" s="3"/>
      <c r="U9" s="3"/>
      <c r="V9" s="3"/>
      <c r="W9" s="3"/>
    </row>
    <row r="10" spans="1:23" ht="12" hidden="1" customHeight="1" x14ac:dyDescent="0.2">
      <c r="A10" s="56"/>
      <c r="B10" s="3"/>
      <c r="C10" s="3"/>
      <c r="D10" s="3"/>
      <c r="E10" s="28"/>
      <c r="F10" s="8"/>
      <c r="G10" s="9"/>
      <c r="H10" s="9"/>
      <c r="I10" s="9"/>
      <c r="J10" s="9"/>
      <c r="K10" s="9"/>
      <c r="L10" s="9"/>
      <c r="M10" s="9"/>
      <c r="N10" s="8"/>
      <c r="O10" s="8"/>
      <c r="P10" s="9"/>
      <c r="Q10" s="8"/>
      <c r="R10" s="8"/>
      <c r="S10" s="8"/>
      <c r="T10" s="3"/>
      <c r="U10" s="3"/>
      <c r="V10" s="3"/>
      <c r="W10" s="3"/>
    </row>
    <row r="11" spans="1:23" ht="12" hidden="1" customHeight="1" x14ac:dyDescent="0.2">
      <c r="A11" s="56"/>
      <c r="B11" s="3"/>
      <c r="C11" s="3"/>
      <c r="D11" s="3"/>
      <c r="E11" s="29"/>
      <c r="F11" s="8"/>
      <c r="G11" s="9"/>
      <c r="H11" s="9"/>
      <c r="I11" s="9"/>
      <c r="J11" s="9"/>
      <c r="K11" s="9"/>
      <c r="L11" s="9"/>
      <c r="M11" s="9"/>
      <c r="N11" s="8"/>
      <c r="O11" s="8"/>
      <c r="P11" s="9"/>
      <c r="Q11" s="8"/>
      <c r="R11" s="8"/>
      <c r="S11" s="30"/>
      <c r="T11" s="3"/>
      <c r="U11" s="3"/>
      <c r="V11" s="3"/>
      <c r="W11" s="3"/>
    </row>
    <row r="12" spans="1:23" ht="12" customHeight="1" x14ac:dyDescent="0.2">
      <c r="A12" s="56"/>
      <c r="B12" s="3"/>
      <c r="C12" s="3"/>
      <c r="D12" s="3"/>
      <c r="F12" s="125"/>
      <c r="G12" s="125"/>
      <c r="H12" s="602" t="s">
        <v>485</v>
      </c>
      <c r="I12" s="125"/>
      <c r="J12" s="125"/>
      <c r="K12" s="125"/>
      <c r="L12" s="125"/>
      <c r="M12" s="31"/>
      <c r="N12" s="32"/>
      <c r="O12" s="32"/>
      <c r="P12" s="31"/>
      <c r="Q12" s="32"/>
      <c r="R12" s="32"/>
      <c r="S12" s="32"/>
      <c r="T12" s="74"/>
      <c r="U12" s="74"/>
      <c r="V12" s="74"/>
      <c r="W12" s="74"/>
    </row>
    <row r="13" spans="1:23" ht="13.5" customHeight="1" thickBot="1" x14ac:dyDescent="0.25">
      <c r="A13" s="56"/>
      <c r="B13" s="3"/>
      <c r="C13" s="3"/>
      <c r="D13" s="3"/>
      <c r="E13" s="574"/>
      <c r="F13" s="575"/>
      <c r="G13" s="575"/>
      <c r="H13" s="601" t="s">
        <v>915</v>
      </c>
      <c r="I13" s="576"/>
      <c r="J13" s="576"/>
      <c r="K13" s="576"/>
      <c r="L13" s="576"/>
      <c r="M13" s="576"/>
      <c r="N13" s="576"/>
      <c r="O13" s="576"/>
      <c r="P13" s="576"/>
      <c r="Q13" s="576"/>
      <c r="R13" s="576"/>
      <c r="S13" s="576"/>
      <c r="T13" s="667" t="s">
        <v>887</v>
      </c>
      <c r="U13" s="672" t="s">
        <v>969</v>
      </c>
      <c r="V13" s="672" t="s">
        <v>970</v>
      </c>
      <c r="W13" s="667" t="s">
        <v>981</v>
      </c>
    </row>
    <row r="14" spans="1:23" ht="12" customHeight="1" thickTop="1" thickBot="1" x14ac:dyDescent="0.25">
      <c r="A14" s="56"/>
      <c r="B14" s="74"/>
      <c r="C14" s="74"/>
      <c r="D14" s="74"/>
      <c r="E14" s="665" t="s">
        <v>10</v>
      </c>
      <c r="F14" s="657" t="s">
        <v>9</v>
      </c>
      <c r="G14" s="665" t="s">
        <v>911</v>
      </c>
      <c r="H14" s="149"/>
      <c r="I14" s="60"/>
      <c r="J14" s="61"/>
      <c r="K14" s="61"/>
      <c r="L14" s="61"/>
      <c r="M14" s="61"/>
      <c r="N14" s="60"/>
      <c r="O14" s="61"/>
      <c r="P14" s="61"/>
      <c r="Q14" s="61"/>
      <c r="R14" s="61"/>
      <c r="S14" s="61"/>
      <c r="T14" s="668"/>
      <c r="U14" s="673"/>
      <c r="V14" s="673"/>
      <c r="W14" s="668"/>
    </row>
    <row r="15" spans="1:23" ht="12" customHeight="1" thickTop="1" thickBot="1" x14ac:dyDescent="0.25">
      <c r="A15" s="56"/>
      <c r="B15" s="74"/>
      <c r="C15" s="74"/>
      <c r="D15" s="74"/>
      <c r="E15" s="662"/>
      <c r="F15" s="658"/>
      <c r="G15" s="662"/>
      <c r="H15" s="130"/>
      <c r="I15" s="677" t="s">
        <v>585</v>
      </c>
      <c r="J15" s="675" t="s">
        <v>523</v>
      </c>
      <c r="K15" s="59"/>
      <c r="L15" s="60"/>
      <c r="M15" s="61"/>
      <c r="N15" s="62"/>
      <c r="O15" s="58"/>
      <c r="P15" s="63"/>
      <c r="Q15" s="60"/>
      <c r="R15" s="61"/>
      <c r="S15" s="61"/>
      <c r="T15" s="668"/>
      <c r="U15" s="673"/>
      <c r="V15" s="673"/>
      <c r="W15" s="668"/>
    </row>
    <row r="16" spans="1:23" ht="45.75" customHeight="1" thickTop="1" x14ac:dyDescent="0.2">
      <c r="A16" s="70"/>
      <c r="B16" s="144"/>
      <c r="C16" s="144"/>
      <c r="D16" s="144"/>
      <c r="E16" s="663"/>
      <c r="F16" s="659"/>
      <c r="G16" s="663"/>
      <c r="H16" s="505" t="s">
        <v>568</v>
      </c>
      <c r="I16" s="678"/>
      <c r="J16" s="676"/>
      <c r="K16" s="352" t="s">
        <v>515</v>
      </c>
      <c r="L16" s="353" t="s">
        <v>516</v>
      </c>
      <c r="M16" s="435" t="s">
        <v>517</v>
      </c>
      <c r="N16" s="435" t="s">
        <v>484</v>
      </c>
      <c r="O16" s="351" t="s">
        <v>486</v>
      </c>
      <c r="P16" s="352" t="s">
        <v>920</v>
      </c>
      <c r="Q16" s="353" t="s">
        <v>518</v>
      </c>
      <c r="R16" s="435" t="s">
        <v>519</v>
      </c>
      <c r="S16" s="351" t="s">
        <v>586</v>
      </c>
      <c r="T16" s="669"/>
      <c r="U16" s="674"/>
      <c r="V16" s="674"/>
      <c r="W16" s="669"/>
    </row>
    <row r="17" spans="1:23" ht="12.75" hidden="1" customHeight="1" x14ac:dyDescent="0.2">
      <c r="A17" s="70"/>
      <c r="B17" s="4" t="s">
        <v>531</v>
      </c>
      <c r="C17" s="4"/>
      <c r="D17" s="139" t="s">
        <v>532</v>
      </c>
      <c r="E17" s="153"/>
      <c r="F17" s="137"/>
      <c r="G17" s="145" t="s">
        <v>592</v>
      </c>
      <c r="H17" s="175" t="s">
        <v>600</v>
      </c>
      <c r="I17" s="175" t="s">
        <v>600</v>
      </c>
      <c r="J17" s="175" t="s">
        <v>600</v>
      </c>
      <c r="K17" s="175" t="s">
        <v>600</v>
      </c>
      <c r="L17" s="175" t="s">
        <v>600</v>
      </c>
      <c r="M17" s="175" t="s">
        <v>600</v>
      </c>
      <c r="N17" s="175" t="s">
        <v>600</v>
      </c>
      <c r="O17" s="175" t="s">
        <v>600</v>
      </c>
      <c r="P17" s="175" t="s">
        <v>600</v>
      </c>
      <c r="Q17" s="175" t="s">
        <v>600</v>
      </c>
      <c r="R17" s="175" t="s">
        <v>600</v>
      </c>
      <c r="S17" s="175" t="s">
        <v>600</v>
      </c>
      <c r="T17" s="215"/>
      <c r="U17" s="215"/>
      <c r="V17" s="215"/>
      <c r="W17" s="215"/>
    </row>
    <row r="18" spans="1:23" ht="17.25" hidden="1" customHeight="1" x14ac:dyDescent="0.2">
      <c r="A18" s="70"/>
      <c r="B18" s="4"/>
      <c r="C18" s="4"/>
      <c r="D18" s="139"/>
      <c r="E18" s="153"/>
      <c r="F18" s="137"/>
      <c r="G18" s="145" t="s">
        <v>593</v>
      </c>
      <c r="H18" s="180" t="s">
        <v>533</v>
      </c>
      <c r="I18" s="180" t="s">
        <v>534</v>
      </c>
      <c r="J18" s="180" t="s">
        <v>535</v>
      </c>
      <c r="K18" s="180" t="s">
        <v>536</v>
      </c>
      <c r="L18" s="180" t="s">
        <v>540</v>
      </c>
      <c r="M18" s="180" t="s">
        <v>597</v>
      </c>
      <c r="N18" s="180" t="s">
        <v>537</v>
      </c>
      <c r="O18" s="180" t="s">
        <v>538</v>
      </c>
      <c r="P18" s="180" t="s">
        <v>539</v>
      </c>
      <c r="Q18" s="180" t="s">
        <v>611</v>
      </c>
      <c r="R18" s="180" t="s">
        <v>612</v>
      </c>
      <c r="S18" s="181" t="s">
        <v>613</v>
      </c>
      <c r="T18" s="215"/>
      <c r="U18" s="215"/>
      <c r="V18" s="215"/>
      <c r="W18" s="215"/>
    </row>
    <row r="19" spans="1:23" ht="19.5" hidden="1" customHeight="1" x14ac:dyDescent="0.2">
      <c r="A19" s="70"/>
      <c r="B19" s="4"/>
      <c r="C19" s="4"/>
      <c r="D19" s="139"/>
      <c r="E19" s="153"/>
      <c r="F19" s="137"/>
      <c r="G19" s="145" t="s">
        <v>598</v>
      </c>
      <c r="H19" s="180" t="s">
        <v>604</v>
      </c>
      <c r="I19" s="180" t="s">
        <v>604</v>
      </c>
      <c r="J19" s="180" t="s">
        <v>604</v>
      </c>
      <c r="K19" s="180" t="s">
        <v>604</v>
      </c>
      <c r="L19" s="180" t="s">
        <v>604</v>
      </c>
      <c r="M19" s="180" t="s">
        <v>604</v>
      </c>
      <c r="N19" s="180" t="s">
        <v>604</v>
      </c>
      <c r="O19" s="180" t="s">
        <v>604</v>
      </c>
      <c r="P19" s="180" t="s">
        <v>604</v>
      </c>
      <c r="Q19" s="180" t="s">
        <v>604</v>
      </c>
      <c r="R19" s="180" t="s">
        <v>604</v>
      </c>
      <c r="S19" s="180" t="s">
        <v>604</v>
      </c>
      <c r="T19" s="215"/>
      <c r="U19" s="215"/>
      <c r="V19" s="215"/>
      <c r="W19" s="215"/>
    </row>
    <row r="20" spans="1:23" ht="15" hidden="1" customHeight="1" x14ac:dyDescent="0.2">
      <c r="A20" s="70"/>
      <c r="B20" s="140" t="s">
        <v>531</v>
      </c>
      <c r="C20" s="140" t="s">
        <v>595</v>
      </c>
      <c r="D20" s="140" t="s">
        <v>594</v>
      </c>
      <c r="E20" s="148"/>
      <c r="F20" s="148"/>
      <c r="G20" s="145" t="s">
        <v>594</v>
      </c>
      <c r="H20" s="496"/>
      <c r="I20" s="496"/>
      <c r="J20" s="496"/>
      <c r="K20" s="496"/>
      <c r="L20" s="496"/>
      <c r="M20" s="496"/>
      <c r="N20" s="496"/>
      <c r="O20" s="496"/>
      <c r="P20" s="496"/>
      <c r="Q20" s="496"/>
      <c r="R20" s="496"/>
      <c r="S20" s="496"/>
      <c r="T20" s="473"/>
      <c r="U20" s="473"/>
      <c r="V20" s="473"/>
      <c r="W20" s="473"/>
    </row>
    <row r="21" spans="1:23" x14ac:dyDescent="0.2">
      <c r="A21" s="56"/>
      <c r="B21" s="208" t="s">
        <v>621</v>
      </c>
      <c r="C21" s="208"/>
      <c r="D21" s="209" t="s">
        <v>533</v>
      </c>
      <c r="E21" s="16">
        <v>1</v>
      </c>
      <c r="F21" s="17" t="s">
        <v>14</v>
      </c>
      <c r="G21" s="17" t="s">
        <v>15</v>
      </c>
      <c r="H21" s="499">
        <f>IF('Table 1'!L21="","",'Table 1'!L21)</f>
        <v>0</v>
      </c>
      <c r="I21" s="497"/>
      <c r="J21" s="418">
        <f>'[1]Data CPIS- Banking'!$D2</f>
        <v>0</v>
      </c>
      <c r="K21" s="498">
        <f>IF(AND(L21="",M21="",N21=""),"",IF(OR(L21="c",M21="c",N21="c"),"c",SUM(L21:N21)))</f>
        <v>0</v>
      </c>
      <c r="L21" s="418">
        <f>'[1]Data CPIS- Insurance'!$D2</f>
        <v>0</v>
      </c>
      <c r="M21" s="497"/>
      <c r="N21" s="420">
        <f>'[1]Data CPIS-Securities'!$D2</f>
        <v>0</v>
      </c>
      <c r="O21" s="497"/>
      <c r="P21" s="499" t="str">
        <f>IF(AND(Q21="",R21="",S21=""),"",IF(OR(Q21="c",R21="c",S21="c"),"c",SUM(Q21:S21)))</f>
        <v/>
      </c>
      <c r="Q21" s="497"/>
      <c r="R21" s="500"/>
      <c r="S21" s="420"/>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row>
    <row r="22" spans="1:23" x14ac:dyDescent="0.2">
      <c r="A22" s="56"/>
      <c r="B22" s="208" t="s">
        <v>622</v>
      </c>
      <c r="C22" s="208"/>
      <c r="D22" s="209" t="s">
        <v>533</v>
      </c>
      <c r="E22" s="13">
        <v>2</v>
      </c>
      <c r="F22" s="14" t="s">
        <v>16</v>
      </c>
      <c r="G22" s="14" t="s">
        <v>17</v>
      </c>
      <c r="H22" s="419">
        <f>IF('Table 1'!L22="","",'Table 1'!L22)</f>
        <v>0</v>
      </c>
      <c r="I22" s="417"/>
      <c r="J22" s="418">
        <f>'[1]Data CPIS- Banking'!$D3</f>
        <v>0</v>
      </c>
      <c r="K22" s="442">
        <f t="shared" ref="K22:K85" si="0">IF(AND(L22="",M22="",N22=""),"",IF(OR(L22="c",M22="c",N22="c"),"c",SUM(L22:N22)))</f>
        <v>0</v>
      </c>
      <c r="L22" s="418">
        <f>'[1]Data CPIS- Insurance'!$D3</f>
        <v>0</v>
      </c>
      <c r="M22" s="417"/>
      <c r="N22" s="420">
        <f>'[1]Data CPIS-Securities'!$D3</f>
        <v>0</v>
      </c>
      <c r="O22" s="417"/>
      <c r="P22" s="419" t="str">
        <f t="shared" ref="P22:P85" si="1">IF(AND(Q22="",R22="",S22=""),"",IF(OR(Q22="c",R22="c",S22="c"),"c",SUM(Q22:S22)))</f>
        <v/>
      </c>
      <c r="Q22" s="541"/>
      <c r="R22" s="443"/>
      <c r="S22" s="444"/>
      <c r="T22" s="414" t="str">
        <f t="shared" ref="T22:T85" si="2">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3">IF(T22&lt;&gt;"","",IF(SUM(COUNTIF(I22:K22,"c"),COUNTIF(O22:P22,"c"))&gt;1,"",IF(OR(AND(H22="c",OR(I22="c",J22="c",K22="c",O22="c",P22="c")),AND(H22&lt;&gt;"",I22="c",J22="c",K22="c",O22="c",P22="c"),AND(H22&lt;&gt;"",I22="",J22="",K22="",O22="",P22="")),"",IF(ABS(SUM(I22:K22,O22:P22)-SUM(H22))&gt;0.9,SUM(I22:K22,O22:P22)-SUM(H22),""))))</f>
        <v/>
      </c>
      <c r="V22" s="626" t="str">
        <f t="shared" ref="V22:V85" si="4">IF(T22&lt;&gt;"","",IF(OR(AND(K22="c",OR(L22="c",N22="c",M22="c")),AND(K22&lt;&gt;"",L22="c",M22="c",N22="c"),AND(K22&lt;&gt;"",L22="",N22="",M22="")),"",IF(COUNTIF(L22:N22,"c")&gt;1,"",IF(ABS(SUM(L22:N22)-SUM(K22))&gt;0.9,SUM(L22:N22)-SUM(K22),""))))</f>
        <v/>
      </c>
      <c r="W22" s="440" t="str">
        <f t="shared" ref="W22:W85" si="5">IF(T22&lt;&gt;"","",IF(OR(AND(P22="c",OR(Q22="c",S22="c",R22="c")),AND(P22&lt;&gt;"",Q22="c",R22="c",S22="c"),AND(P22&lt;&gt;"",Q22="",S22="",R22="")),"",IF(COUNTIF(Q22:S22,"c")&gt;1,"",IF(ABS(SUM(Q22:S22)-SUM(P22))&gt;0.9,SUM(Q22:S22)-SUM(P22),""))))</f>
        <v/>
      </c>
    </row>
    <row r="23" spans="1:23" x14ac:dyDescent="0.2">
      <c r="A23" s="56"/>
      <c r="B23" s="208" t="s">
        <v>623</v>
      </c>
      <c r="C23" s="208"/>
      <c r="D23" s="209" t="s">
        <v>533</v>
      </c>
      <c r="E23" s="16">
        <v>3</v>
      </c>
      <c r="F23" s="14" t="s">
        <v>18</v>
      </c>
      <c r="G23" s="14" t="s">
        <v>19</v>
      </c>
      <c r="H23" s="419">
        <f>IF('Table 1'!L23="","",'Table 1'!L23)</f>
        <v>0</v>
      </c>
      <c r="I23" s="417"/>
      <c r="J23" s="418">
        <f>'[1]Data CPIS- Banking'!$D4</f>
        <v>0</v>
      </c>
      <c r="K23" s="442">
        <f t="shared" si="0"/>
        <v>0</v>
      </c>
      <c r="L23" s="418">
        <f>'[1]Data CPIS- Insurance'!$D4</f>
        <v>0</v>
      </c>
      <c r="M23" s="417"/>
      <c r="N23" s="420">
        <f>'[1]Data CPIS-Securities'!$D4</f>
        <v>0</v>
      </c>
      <c r="O23" s="417"/>
      <c r="P23" s="419" t="str">
        <f t="shared" si="1"/>
        <v/>
      </c>
      <c r="Q23" s="541"/>
      <c r="R23" s="443"/>
      <c r="S23" s="444"/>
      <c r="T23" s="414" t="str">
        <f t="shared" si="2"/>
        <v/>
      </c>
      <c r="U23" s="621" t="str">
        <f t="shared" si="3"/>
        <v/>
      </c>
      <c r="V23" s="626" t="str">
        <f t="shared" si="4"/>
        <v/>
      </c>
      <c r="W23" s="440" t="str">
        <f t="shared" si="5"/>
        <v/>
      </c>
    </row>
    <row r="24" spans="1:23" x14ac:dyDescent="0.2">
      <c r="A24" s="56"/>
      <c r="B24" s="208" t="s">
        <v>624</v>
      </c>
      <c r="C24" s="208"/>
      <c r="D24" s="209" t="s">
        <v>533</v>
      </c>
      <c r="E24" s="13">
        <v>4</v>
      </c>
      <c r="F24" s="14" t="s">
        <v>20</v>
      </c>
      <c r="G24" s="14" t="s">
        <v>21</v>
      </c>
      <c r="H24" s="419">
        <f>IF('Table 1'!L24="","",'Table 1'!L24)</f>
        <v>0</v>
      </c>
      <c r="I24" s="417"/>
      <c r="J24" s="418">
        <f>'[1]Data CPIS- Banking'!$D5</f>
        <v>0</v>
      </c>
      <c r="K24" s="442">
        <f t="shared" si="0"/>
        <v>0</v>
      </c>
      <c r="L24" s="418">
        <f>'[1]Data CPIS- Insurance'!$D5</f>
        <v>0</v>
      </c>
      <c r="M24" s="417"/>
      <c r="N24" s="420">
        <f>'[1]Data CPIS-Securities'!$D5</f>
        <v>0</v>
      </c>
      <c r="O24" s="417"/>
      <c r="P24" s="419" t="str">
        <f t="shared" si="1"/>
        <v/>
      </c>
      <c r="Q24" s="541"/>
      <c r="R24" s="443"/>
      <c r="S24" s="444"/>
      <c r="T24" s="414" t="str">
        <f t="shared" si="2"/>
        <v/>
      </c>
      <c r="U24" s="621" t="str">
        <f t="shared" si="3"/>
        <v/>
      </c>
      <c r="V24" s="626" t="str">
        <f t="shared" si="4"/>
        <v/>
      </c>
      <c r="W24" s="440" t="str">
        <f t="shared" si="5"/>
        <v/>
      </c>
    </row>
    <row r="25" spans="1:23" x14ac:dyDescent="0.2">
      <c r="A25" s="56"/>
      <c r="B25" s="208" t="s">
        <v>625</v>
      </c>
      <c r="C25" s="208"/>
      <c r="D25" s="209" t="s">
        <v>533</v>
      </c>
      <c r="E25" s="16">
        <v>5</v>
      </c>
      <c r="F25" s="14" t="s">
        <v>22</v>
      </c>
      <c r="G25" s="14" t="s">
        <v>23</v>
      </c>
      <c r="H25" s="419">
        <f>IF('Table 1'!L25="","",'Table 1'!L25)</f>
        <v>0</v>
      </c>
      <c r="I25" s="417"/>
      <c r="J25" s="418">
        <f>'[1]Data CPIS- Banking'!$D6</f>
        <v>0</v>
      </c>
      <c r="K25" s="442">
        <f t="shared" si="0"/>
        <v>0</v>
      </c>
      <c r="L25" s="418">
        <f>'[1]Data CPIS- Insurance'!$D6</f>
        <v>0</v>
      </c>
      <c r="M25" s="417"/>
      <c r="N25" s="420">
        <f>'[1]Data CPIS-Securities'!$D6</f>
        <v>0</v>
      </c>
      <c r="O25" s="417"/>
      <c r="P25" s="419" t="str">
        <f t="shared" si="1"/>
        <v/>
      </c>
      <c r="Q25" s="541"/>
      <c r="R25" s="443"/>
      <c r="S25" s="444"/>
      <c r="T25" s="414" t="str">
        <f t="shared" si="2"/>
        <v/>
      </c>
      <c r="U25" s="621" t="str">
        <f t="shared" si="3"/>
        <v/>
      </c>
      <c r="V25" s="626" t="str">
        <f t="shared" si="4"/>
        <v/>
      </c>
      <c r="W25" s="440" t="str">
        <f t="shared" si="5"/>
        <v/>
      </c>
    </row>
    <row r="26" spans="1:23" x14ac:dyDescent="0.2">
      <c r="A26" s="56"/>
      <c r="B26" s="208" t="s">
        <v>626</v>
      </c>
      <c r="C26" s="208"/>
      <c r="D26" s="209" t="s">
        <v>533</v>
      </c>
      <c r="E26" s="13">
        <v>6</v>
      </c>
      <c r="F26" s="14" t="s">
        <v>24</v>
      </c>
      <c r="G26" s="14" t="s">
        <v>25</v>
      </c>
      <c r="H26" s="419">
        <f>IF('Table 1'!L26="","",'Table 1'!L26)</f>
        <v>0</v>
      </c>
      <c r="I26" s="417"/>
      <c r="J26" s="418">
        <f>'[1]Data CPIS- Banking'!$D7</f>
        <v>0</v>
      </c>
      <c r="K26" s="442">
        <f t="shared" si="0"/>
        <v>0</v>
      </c>
      <c r="L26" s="418">
        <f>'[1]Data CPIS- Insurance'!$D7</f>
        <v>0</v>
      </c>
      <c r="M26" s="417"/>
      <c r="N26" s="420">
        <f>'[1]Data CPIS-Securities'!$D7</f>
        <v>0</v>
      </c>
      <c r="O26" s="417"/>
      <c r="P26" s="419" t="str">
        <f t="shared" si="1"/>
        <v/>
      </c>
      <c r="Q26" s="541"/>
      <c r="R26" s="443"/>
      <c r="S26" s="444"/>
      <c r="T26" s="414" t="str">
        <f t="shared" si="2"/>
        <v/>
      </c>
      <c r="U26" s="621" t="str">
        <f t="shared" si="3"/>
        <v/>
      </c>
      <c r="V26" s="626" t="str">
        <f t="shared" si="4"/>
        <v/>
      </c>
      <c r="W26" s="440" t="str">
        <f t="shared" si="5"/>
        <v/>
      </c>
    </row>
    <row r="27" spans="1:23" x14ac:dyDescent="0.2">
      <c r="A27" s="56"/>
      <c r="B27" s="208" t="s">
        <v>627</v>
      </c>
      <c r="C27" s="208"/>
      <c r="D27" s="209" t="s">
        <v>533</v>
      </c>
      <c r="E27" s="16">
        <v>7</v>
      </c>
      <c r="F27" s="14" t="s">
        <v>26</v>
      </c>
      <c r="G27" s="14" t="s">
        <v>27</v>
      </c>
      <c r="H27" s="419">
        <f>IF('Table 1'!L27="","",'Table 1'!L27)</f>
        <v>0</v>
      </c>
      <c r="I27" s="417"/>
      <c r="J27" s="418">
        <f>'[1]Data CPIS- Banking'!$D8</f>
        <v>0</v>
      </c>
      <c r="K27" s="442">
        <f t="shared" si="0"/>
        <v>0</v>
      </c>
      <c r="L27" s="418">
        <f>'[1]Data CPIS- Insurance'!$D8</f>
        <v>0</v>
      </c>
      <c r="M27" s="417"/>
      <c r="N27" s="420">
        <f>'[1]Data CPIS-Securities'!$D8</f>
        <v>0</v>
      </c>
      <c r="O27" s="417"/>
      <c r="P27" s="419" t="str">
        <f t="shared" si="1"/>
        <v/>
      </c>
      <c r="Q27" s="541"/>
      <c r="R27" s="443"/>
      <c r="S27" s="444"/>
      <c r="T27" s="414" t="str">
        <f t="shared" si="2"/>
        <v/>
      </c>
      <c r="U27" s="621" t="str">
        <f t="shared" si="3"/>
        <v/>
      </c>
      <c r="V27" s="626" t="str">
        <f t="shared" si="4"/>
        <v/>
      </c>
      <c r="W27" s="440" t="str">
        <f t="shared" si="5"/>
        <v/>
      </c>
    </row>
    <row r="28" spans="1:23" x14ac:dyDescent="0.2">
      <c r="A28" s="56"/>
      <c r="B28" s="208" t="s">
        <v>628</v>
      </c>
      <c r="C28" s="208"/>
      <c r="D28" s="209" t="s">
        <v>533</v>
      </c>
      <c r="E28" s="13">
        <v>8</v>
      </c>
      <c r="F28" s="14" t="s">
        <v>28</v>
      </c>
      <c r="G28" s="14" t="s">
        <v>29</v>
      </c>
      <c r="H28" s="419">
        <f>IF('Table 1'!L28="","",'Table 1'!L28)</f>
        <v>6.9238390000000001</v>
      </c>
      <c r="I28" s="417"/>
      <c r="J28" s="418">
        <f>'[1]Data CPIS- Banking'!$D9</f>
        <v>0</v>
      </c>
      <c r="K28" s="442">
        <f t="shared" si="0"/>
        <v>6.9238390000000001</v>
      </c>
      <c r="L28" s="418">
        <f>'[1]Data CPIS- Insurance'!$D9</f>
        <v>0</v>
      </c>
      <c r="M28" s="417"/>
      <c r="N28" s="420">
        <f>'[1]Data CPIS-Securities'!$D9</f>
        <v>6.9238390000000001</v>
      </c>
      <c r="O28" s="417"/>
      <c r="P28" s="419" t="str">
        <f t="shared" si="1"/>
        <v/>
      </c>
      <c r="Q28" s="541"/>
      <c r="R28" s="443"/>
      <c r="S28" s="444"/>
      <c r="T28" s="414" t="str">
        <f t="shared" si="2"/>
        <v/>
      </c>
      <c r="U28" s="621" t="str">
        <f t="shared" si="3"/>
        <v/>
      </c>
      <c r="V28" s="626" t="str">
        <f t="shared" si="4"/>
        <v/>
      </c>
      <c r="W28" s="440" t="str">
        <f t="shared" si="5"/>
        <v/>
      </c>
    </row>
    <row r="29" spans="1:23" x14ac:dyDescent="0.2">
      <c r="A29" s="56"/>
      <c r="B29" s="208" t="s">
        <v>629</v>
      </c>
      <c r="C29" s="208"/>
      <c r="D29" s="209" t="s">
        <v>533</v>
      </c>
      <c r="E29" s="16">
        <v>9</v>
      </c>
      <c r="F29" s="14" t="s">
        <v>30</v>
      </c>
      <c r="G29" s="14" t="s">
        <v>31</v>
      </c>
      <c r="H29" s="419">
        <f>IF('Table 1'!L29="","",'Table 1'!L29)</f>
        <v>22.174897520000002</v>
      </c>
      <c r="I29" s="417"/>
      <c r="J29" s="418">
        <f>'[1]Data CPIS- Banking'!$D10</f>
        <v>8</v>
      </c>
      <c r="K29" s="442">
        <f t="shared" si="0"/>
        <v>14.17489752</v>
      </c>
      <c r="L29" s="418">
        <f>'[1]Data CPIS- Insurance'!$D10</f>
        <v>1.36448652</v>
      </c>
      <c r="M29" s="417"/>
      <c r="N29" s="420">
        <f>'[1]Data CPIS-Securities'!$D10</f>
        <v>12.810411</v>
      </c>
      <c r="O29" s="417"/>
      <c r="P29" s="419" t="str">
        <f t="shared" si="1"/>
        <v/>
      </c>
      <c r="Q29" s="541"/>
      <c r="R29" s="443"/>
      <c r="S29" s="444"/>
      <c r="T29" s="414" t="str">
        <f t="shared" si="2"/>
        <v/>
      </c>
      <c r="U29" s="621" t="str">
        <f t="shared" si="3"/>
        <v/>
      </c>
      <c r="V29" s="626" t="str">
        <f t="shared" si="4"/>
        <v/>
      </c>
      <c r="W29" s="440" t="str">
        <f t="shared" si="5"/>
        <v/>
      </c>
    </row>
    <row r="30" spans="1:23" x14ac:dyDescent="0.2">
      <c r="A30" s="56"/>
      <c r="B30" s="208" t="s">
        <v>630</v>
      </c>
      <c r="C30" s="208"/>
      <c r="D30" s="209" t="s">
        <v>533</v>
      </c>
      <c r="E30" s="13">
        <v>10</v>
      </c>
      <c r="F30" s="14" t="s">
        <v>32</v>
      </c>
      <c r="G30" s="14" t="s">
        <v>33</v>
      </c>
      <c r="H30" s="419">
        <f>IF('Table 1'!L30="","",'Table 1'!L30)</f>
        <v>0.114595</v>
      </c>
      <c r="I30" s="417"/>
      <c r="J30" s="418">
        <f>'[1]Data CPIS- Banking'!$D11</f>
        <v>0</v>
      </c>
      <c r="K30" s="442">
        <f t="shared" si="0"/>
        <v>0.114595</v>
      </c>
      <c r="L30" s="418">
        <f>'[1]Data CPIS- Insurance'!$D11</f>
        <v>0</v>
      </c>
      <c r="M30" s="417"/>
      <c r="N30" s="420">
        <f>'[1]Data CPIS-Securities'!$D11</f>
        <v>0.114595</v>
      </c>
      <c r="O30" s="417"/>
      <c r="P30" s="419" t="str">
        <f t="shared" si="1"/>
        <v/>
      </c>
      <c r="Q30" s="541"/>
      <c r="R30" s="443"/>
      <c r="S30" s="444"/>
      <c r="T30" s="414" t="str">
        <f t="shared" si="2"/>
        <v/>
      </c>
      <c r="U30" s="621" t="str">
        <f t="shared" si="3"/>
        <v/>
      </c>
      <c r="V30" s="626" t="str">
        <f t="shared" si="4"/>
        <v/>
      </c>
      <c r="W30" s="440" t="str">
        <f t="shared" si="5"/>
        <v/>
      </c>
    </row>
    <row r="31" spans="1:23" x14ac:dyDescent="0.2">
      <c r="A31" s="56"/>
      <c r="B31" s="208" t="s">
        <v>631</v>
      </c>
      <c r="C31" s="208"/>
      <c r="D31" s="209" t="s">
        <v>533</v>
      </c>
      <c r="E31" s="16">
        <v>11</v>
      </c>
      <c r="F31" s="14" t="s">
        <v>34</v>
      </c>
      <c r="G31" s="14" t="s">
        <v>35</v>
      </c>
      <c r="H31" s="419">
        <f>IF('Table 1'!L31="","",'Table 1'!L31)</f>
        <v>5</v>
      </c>
      <c r="I31" s="417"/>
      <c r="J31" s="418">
        <f>'[1]Data CPIS- Banking'!$D12</f>
        <v>5</v>
      </c>
      <c r="K31" s="442">
        <f t="shared" si="0"/>
        <v>0</v>
      </c>
      <c r="L31" s="418">
        <f>'[1]Data CPIS- Insurance'!$D12</f>
        <v>0</v>
      </c>
      <c r="M31" s="417"/>
      <c r="N31" s="420">
        <f>'[1]Data CPIS-Securities'!$D12</f>
        <v>0</v>
      </c>
      <c r="O31" s="417"/>
      <c r="P31" s="419" t="str">
        <f t="shared" si="1"/>
        <v/>
      </c>
      <c r="Q31" s="541"/>
      <c r="R31" s="443"/>
      <c r="S31" s="444"/>
      <c r="T31" s="414" t="str">
        <f t="shared" si="2"/>
        <v/>
      </c>
      <c r="U31" s="621" t="str">
        <f t="shared" si="3"/>
        <v/>
      </c>
      <c r="V31" s="626" t="str">
        <f t="shared" si="4"/>
        <v/>
      </c>
      <c r="W31" s="440" t="str">
        <f t="shared" si="5"/>
        <v/>
      </c>
    </row>
    <row r="32" spans="1:23" x14ac:dyDescent="0.2">
      <c r="A32" s="56"/>
      <c r="B32" s="208" t="s">
        <v>632</v>
      </c>
      <c r="C32" s="208"/>
      <c r="D32" s="209" t="s">
        <v>533</v>
      </c>
      <c r="E32" s="13">
        <v>12</v>
      </c>
      <c r="F32" s="14" t="s">
        <v>36</v>
      </c>
      <c r="G32" s="14" t="s">
        <v>37</v>
      </c>
      <c r="H32" s="419">
        <f>IF('Table 1'!L32="","",'Table 1'!L32)</f>
        <v>601.31528200000002</v>
      </c>
      <c r="I32" s="417"/>
      <c r="J32" s="418">
        <f>'[1]Data CPIS- Banking'!$D13</f>
        <v>29</v>
      </c>
      <c r="K32" s="442">
        <f t="shared" si="0"/>
        <v>572.31528200000002</v>
      </c>
      <c r="L32" s="418">
        <f>'[1]Data CPIS- Insurance'!$D13</f>
        <v>236.773044</v>
      </c>
      <c r="M32" s="417"/>
      <c r="N32" s="420">
        <f>'[1]Data CPIS-Securities'!$D13</f>
        <v>335.542238</v>
      </c>
      <c r="O32" s="417"/>
      <c r="P32" s="419" t="str">
        <f t="shared" si="1"/>
        <v/>
      </c>
      <c r="Q32" s="541"/>
      <c r="R32" s="443"/>
      <c r="S32" s="444"/>
      <c r="T32" s="414" t="str">
        <f t="shared" si="2"/>
        <v/>
      </c>
      <c r="U32" s="621" t="str">
        <f t="shared" si="3"/>
        <v/>
      </c>
      <c r="V32" s="626" t="str">
        <f t="shared" si="4"/>
        <v/>
      </c>
      <c r="W32" s="440" t="str">
        <f t="shared" si="5"/>
        <v/>
      </c>
    </row>
    <row r="33" spans="1:23" x14ac:dyDescent="0.2">
      <c r="A33" s="56"/>
      <c r="B33" s="208" t="s">
        <v>633</v>
      </c>
      <c r="C33" s="208"/>
      <c r="D33" s="209" t="s">
        <v>533</v>
      </c>
      <c r="E33" s="16">
        <v>13</v>
      </c>
      <c r="F33" s="14" t="s">
        <v>38</v>
      </c>
      <c r="G33" s="14" t="s">
        <v>39</v>
      </c>
      <c r="H33" s="419">
        <f>IF('Table 1'!L33="","",'Table 1'!L33)</f>
        <v>6.2688120000000005</v>
      </c>
      <c r="I33" s="417"/>
      <c r="J33" s="418">
        <f>'[1]Data CPIS- Banking'!$D14</f>
        <v>0</v>
      </c>
      <c r="K33" s="442">
        <f t="shared" si="0"/>
        <v>6.2688120000000005</v>
      </c>
      <c r="L33" s="418">
        <f>'[1]Data CPIS- Insurance'!$D14</f>
        <v>1.373173</v>
      </c>
      <c r="M33" s="417"/>
      <c r="N33" s="420">
        <f>'[1]Data CPIS-Securities'!$D14</f>
        <v>4.8956390000000001</v>
      </c>
      <c r="O33" s="417"/>
      <c r="P33" s="419" t="str">
        <f t="shared" si="1"/>
        <v/>
      </c>
      <c r="Q33" s="541"/>
      <c r="R33" s="443"/>
      <c r="S33" s="444"/>
      <c r="T33" s="414" t="str">
        <f t="shared" si="2"/>
        <v/>
      </c>
      <c r="U33" s="621" t="str">
        <f t="shared" si="3"/>
        <v/>
      </c>
      <c r="V33" s="626" t="str">
        <f t="shared" si="4"/>
        <v/>
      </c>
      <c r="W33" s="440" t="str">
        <f t="shared" si="5"/>
        <v/>
      </c>
    </row>
    <row r="34" spans="1:23" x14ac:dyDescent="0.2">
      <c r="A34" s="56"/>
      <c r="B34" s="208" t="s">
        <v>634</v>
      </c>
      <c r="C34" s="208"/>
      <c r="D34" s="209" t="s">
        <v>533</v>
      </c>
      <c r="E34" s="13">
        <v>14</v>
      </c>
      <c r="F34" s="14" t="s">
        <v>40</v>
      </c>
      <c r="G34" s="14" t="s">
        <v>41</v>
      </c>
      <c r="H34" s="419">
        <f>IF('Table 1'!L34="","",'Table 1'!L34)</f>
        <v>17.743962</v>
      </c>
      <c r="I34" s="417"/>
      <c r="J34" s="418">
        <f>'[1]Data CPIS- Banking'!$D15</f>
        <v>0</v>
      </c>
      <c r="K34" s="442">
        <f t="shared" si="0"/>
        <v>17.743962</v>
      </c>
      <c r="L34" s="418">
        <f>'[1]Data CPIS- Insurance'!$D15</f>
        <v>0</v>
      </c>
      <c r="M34" s="417"/>
      <c r="N34" s="420">
        <f>'[1]Data CPIS-Securities'!$D15</f>
        <v>17.743962</v>
      </c>
      <c r="O34" s="417"/>
      <c r="P34" s="419" t="str">
        <f t="shared" si="1"/>
        <v/>
      </c>
      <c r="Q34" s="417"/>
      <c r="R34" s="422"/>
      <c r="S34" s="418"/>
      <c r="T34" s="414" t="str">
        <f t="shared" si="2"/>
        <v/>
      </c>
      <c r="U34" s="621" t="str">
        <f t="shared" si="3"/>
        <v/>
      </c>
      <c r="V34" s="626" t="str">
        <f t="shared" si="4"/>
        <v/>
      </c>
      <c r="W34" s="440" t="str">
        <f t="shared" si="5"/>
        <v/>
      </c>
    </row>
    <row r="35" spans="1:23" x14ac:dyDescent="0.2">
      <c r="A35" s="56"/>
      <c r="B35" s="208" t="s">
        <v>635</v>
      </c>
      <c r="C35" s="208"/>
      <c r="D35" s="209" t="s">
        <v>533</v>
      </c>
      <c r="E35" s="16">
        <v>15</v>
      </c>
      <c r="F35" s="14" t="s">
        <v>42</v>
      </c>
      <c r="G35" s="14" t="s">
        <v>43</v>
      </c>
      <c r="H35" s="419">
        <f>IF('Table 1'!L35="","",'Table 1'!L35)</f>
        <v>73.284036999999998</v>
      </c>
      <c r="I35" s="417"/>
      <c r="J35" s="418">
        <f>'[1]Data CPIS- Banking'!$D16</f>
        <v>34</v>
      </c>
      <c r="K35" s="442">
        <f t="shared" si="0"/>
        <v>39.284036999999998</v>
      </c>
      <c r="L35" s="418">
        <f>'[1]Data CPIS- Insurance'!$D16</f>
        <v>0</v>
      </c>
      <c r="M35" s="417"/>
      <c r="N35" s="420">
        <f>'[1]Data CPIS-Securities'!$D16</f>
        <v>39.284036999999998</v>
      </c>
      <c r="O35" s="417"/>
      <c r="P35" s="419" t="str">
        <f t="shared" si="1"/>
        <v/>
      </c>
      <c r="Q35" s="417"/>
      <c r="R35" s="422"/>
      <c r="S35" s="418"/>
      <c r="T35" s="414" t="str">
        <f t="shared" si="2"/>
        <v/>
      </c>
      <c r="U35" s="621" t="str">
        <f t="shared" si="3"/>
        <v/>
      </c>
      <c r="V35" s="626" t="str">
        <f t="shared" si="4"/>
        <v/>
      </c>
      <c r="W35" s="440" t="str">
        <f t="shared" si="5"/>
        <v/>
      </c>
    </row>
    <row r="36" spans="1:23" x14ac:dyDescent="0.2">
      <c r="A36" s="56"/>
      <c r="B36" s="208" t="s">
        <v>636</v>
      </c>
      <c r="C36" s="208"/>
      <c r="D36" s="209" t="s">
        <v>533</v>
      </c>
      <c r="E36" s="13">
        <v>16</v>
      </c>
      <c r="F36" s="14" t="s">
        <v>44</v>
      </c>
      <c r="G36" s="14" t="s">
        <v>45</v>
      </c>
      <c r="H36" s="419">
        <f>IF('Table 1'!L36="","",'Table 1'!L36)</f>
        <v>43.311407000000003</v>
      </c>
      <c r="I36" s="417"/>
      <c r="J36" s="418">
        <f>'[1]Data CPIS- Banking'!$D17</f>
        <v>0</v>
      </c>
      <c r="K36" s="442">
        <f t="shared" si="0"/>
        <v>43.311407000000003</v>
      </c>
      <c r="L36" s="418">
        <f>'[1]Data CPIS- Insurance'!$D17</f>
        <v>0</v>
      </c>
      <c r="M36" s="417"/>
      <c r="N36" s="420">
        <f>'[1]Data CPIS-Securities'!$D17</f>
        <v>43.311407000000003</v>
      </c>
      <c r="O36" s="417"/>
      <c r="P36" s="419" t="str">
        <f t="shared" si="1"/>
        <v/>
      </c>
      <c r="Q36" s="417"/>
      <c r="R36" s="422"/>
      <c r="S36" s="418"/>
      <c r="T36" s="414" t="str">
        <f t="shared" si="2"/>
        <v/>
      </c>
      <c r="U36" s="621" t="str">
        <f t="shared" si="3"/>
        <v/>
      </c>
      <c r="V36" s="626" t="str">
        <f t="shared" si="4"/>
        <v/>
      </c>
      <c r="W36" s="440" t="str">
        <f t="shared" si="5"/>
        <v/>
      </c>
    </row>
    <row r="37" spans="1:23" x14ac:dyDescent="0.2">
      <c r="A37" s="56"/>
      <c r="B37" s="210" t="s">
        <v>637</v>
      </c>
      <c r="C37" s="210"/>
      <c r="D37" s="209" t="s">
        <v>533</v>
      </c>
      <c r="E37" s="16">
        <v>17</v>
      </c>
      <c r="F37" s="14" t="s">
        <v>46</v>
      </c>
      <c r="G37" s="14" t="s">
        <v>47</v>
      </c>
      <c r="H37" s="419">
        <f>IF('Table 1'!L37="","",'Table 1'!L37)</f>
        <v>0</v>
      </c>
      <c r="I37" s="417"/>
      <c r="J37" s="418">
        <f>'[1]Data CPIS- Banking'!$D18</f>
        <v>0</v>
      </c>
      <c r="K37" s="442">
        <f t="shared" si="0"/>
        <v>0</v>
      </c>
      <c r="L37" s="418">
        <f>'[1]Data CPIS- Insurance'!$D18</f>
        <v>0</v>
      </c>
      <c r="M37" s="417"/>
      <c r="N37" s="420">
        <f>'[1]Data CPIS-Securities'!$D18</f>
        <v>0</v>
      </c>
      <c r="O37" s="417"/>
      <c r="P37" s="419" t="str">
        <f t="shared" si="1"/>
        <v/>
      </c>
      <c r="Q37" s="417"/>
      <c r="R37" s="422"/>
      <c r="S37" s="418"/>
      <c r="T37" s="414" t="str">
        <f t="shared" si="2"/>
        <v/>
      </c>
      <c r="U37" s="621" t="str">
        <f t="shared" si="3"/>
        <v/>
      </c>
      <c r="V37" s="626" t="str">
        <f t="shared" si="4"/>
        <v/>
      </c>
      <c r="W37" s="440" t="str">
        <f t="shared" si="5"/>
        <v/>
      </c>
    </row>
    <row r="38" spans="1:23" x14ac:dyDescent="0.2">
      <c r="A38" s="56"/>
      <c r="B38" s="208" t="s">
        <v>638</v>
      </c>
      <c r="C38" s="208"/>
      <c r="D38" s="209" t="s">
        <v>533</v>
      </c>
      <c r="E38" s="13">
        <v>18</v>
      </c>
      <c r="F38" s="14" t="s">
        <v>48</v>
      </c>
      <c r="G38" s="14" t="s">
        <v>49</v>
      </c>
      <c r="H38" s="419">
        <f>IF('Table 1'!L38="","",'Table 1'!L38)</f>
        <v>0.15382569000000001</v>
      </c>
      <c r="I38" s="417"/>
      <c r="J38" s="418">
        <f>'[1]Data CPIS- Banking'!$D19</f>
        <v>0</v>
      </c>
      <c r="K38" s="442">
        <f t="shared" si="0"/>
        <v>0.15382569000000001</v>
      </c>
      <c r="L38" s="418">
        <f>'[1]Data CPIS- Insurance'!$D19</f>
        <v>0.15382569000000001</v>
      </c>
      <c r="M38" s="417"/>
      <c r="N38" s="420">
        <f>'[1]Data CPIS-Securities'!$D19</f>
        <v>0</v>
      </c>
      <c r="O38" s="417"/>
      <c r="P38" s="419" t="str">
        <f t="shared" si="1"/>
        <v/>
      </c>
      <c r="Q38" s="417"/>
      <c r="R38" s="422"/>
      <c r="S38" s="418"/>
      <c r="T38" s="414" t="str">
        <f t="shared" si="2"/>
        <v/>
      </c>
      <c r="U38" s="621" t="str">
        <f t="shared" si="3"/>
        <v/>
      </c>
      <c r="V38" s="626" t="str">
        <f t="shared" si="4"/>
        <v/>
      </c>
      <c r="W38" s="440" t="str">
        <f t="shared" si="5"/>
        <v/>
      </c>
    </row>
    <row r="39" spans="1:23" x14ac:dyDescent="0.2">
      <c r="A39" s="56"/>
      <c r="B39" s="211" t="s">
        <v>639</v>
      </c>
      <c r="C39" s="212"/>
      <c r="D39" s="209" t="s">
        <v>533</v>
      </c>
      <c r="E39" s="16">
        <v>19</v>
      </c>
      <c r="F39" s="14" t="s">
        <v>50</v>
      </c>
      <c r="G39" s="14" t="s">
        <v>51</v>
      </c>
      <c r="H39" s="419">
        <f>IF('Table 1'!L39="","",'Table 1'!L39)</f>
        <v>14.230041999999999</v>
      </c>
      <c r="I39" s="417"/>
      <c r="J39" s="418">
        <f>'[1]Data CPIS- Banking'!$D20</f>
        <v>0</v>
      </c>
      <c r="K39" s="442">
        <f t="shared" si="0"/>
        <v>14.230041999999999</v>
      </c>
      <c r="L39" s="418">
        <f>'[1]Data CPIS- Insurance'!$D20</f>
        <v>0</v>
      </c>
      <c r="M39" s="417"/>
      <c r="N39" s="420">
        <f>'[1]Data CPIS-Securities'!$D20</f>
        <v>14.230041999999999</v>
      </c>
      <c r="O39" s="417"/>
      <c r="P39" s="419" t="str">
        <f t="shared" si="1"/>
        <v/>
      </c>
      <c r="Q39" s="417"/>
      <c r="R39" s="422"/>
      <c r="S39" s="418"/>
      <c r="T39" s="414" t="str">
        <f t="shared" si="2"/>
        <v/>
      </c>
      <c r="U39" s="621" t="str">
        <f t="shared" si="3"/>
        <v/>
      </c>
      <c r="V39" s="626" t="str">
        <f t="shared" si="4"/>
        <v/>
      </c>
      <c r="W39" s="440" t="str">
        <f t="shared" si="5"/>
        <v/>
      </c>
    </row>
    <row r="40" spans="1:23" x14ac:dyDescent="0.2">
      <c r="A40" s="56"/>
      <c r="B40" s="211" t="s">
        <v>640</v>
      </c>
      <c r="C40" s="212"/>
      <c r="D40" s="209" t="s">
        <v>533</v>
      </c>
      <c r="E40" s="13">
        <v>20</v>
      </c>
      <c r="F40" s="14" t="s">
        <v>52</v>
      </c>
      <c r="G40" s="14" t="s">
        <v>53</v>
      </c>
      <c r="H40" s="419">
        <f>IF('Table 1'!L40="","",'Table 1'!L40)</f>
        <v>733.09812699999998</v>
      </c>
      <c r="I40" s="417"/>
      <c r="J40" s="418">
        <f>'[1]Data CPIS- Banking'!$D21</f>
        <v>0</v>
      </c>
      <c r="K40" s="442">
        <f t="shared" si="0"/>
        <v>733.09812699999998</v>
      </c>
      <c r="L40" s="418">
        <f>'[1]Data CPIS- Insurance'!$D21</f>
        <v>0.14549300000000001</v>
      </c>
      <c r="M40" s="417"/>
      <c r="N40" s="420">
        <f>'[1]Data CPIS-Securities'!$D21</f>
        <v>732.95263399999999</v>
      </c>
      <c r="O40" s="417"/>
      <c r="P40" s="419" t="str">
        <f t="shared" si="1"/>
        <v/>
      </c>
      <c r="Q40" s="417"/>
      <c r="R40" s="418"/>
      <c r="S40" s="421"/>
      <c r="T40" s="414" t="str">
        <f t="shared" si="2"/>
        <v/>
      </c>
      <c r="U40" s="621" t="str">
        <f t="shared" si="3"/>
        <v/>
      </c>
      <c r="V40" s="626" t="str">
        <f t="shared" si="4"/>
        <v/>
      </c>
      <c r="W40" s="440" t="str">
        <f t="shared" si="5"/>
        <v/>
      </c>
    </row>
    <row r="41" spans="1:23" x14ac:dyDescent="0.2">
      <c r="A41" s="56"/>
      <c r="B41" s="211" t="s">
        <v>641</v>
      </c>
      <c r="C41" s="212"/>
      <c r="D41" s="209" t="s">
        <v>533</v>
      </c>
      <c r="E41" s="16">
        <v>21</v>
      </c>
      <c r="F41" s="14" t="s">
        <v>54</v>
      </c>
      <c r="G41" s="14" t="s">
        <v>55</v>
      </c>
      <c r="H41" s="419">
        <f>IF('Table 1'!L41="","",'Table 1'!L41)</f>
        <v>0</v>
      </c>
      <c r="I41" s="417"/>
      <c r="J41" s="418">
        <f>'[1]Data CPIS- Banking'!$D22</f>
        <v>0</v>
      </c>
      <c r="K41" s="442">
        <f t="shared" si="0"/>
        <v>0</v>
      </c>
      <c r="L41" s="418">
        <f>'[1]Data CPIS- Insurance'!$D22</f>
        <v>0</v>
      </c>
      <c r="M41" s="417"/>
      <c r="N41" s="420">
        <f>'[1]Data CPIS-Securities'!$D22</f>
        <v>0</v>
      </c>
      <c r="O41" s="417"/>
      <c r="P41" s="419" t="str">
        <f t="shared" si="1"/>
        <v/>
      </c>
      <c r="Q41" s="417"/>
      <c r="R41" s="418"/>
      <c r="S41" s="421"/>
      <c r="T41" s="414" t="str">
        <f t="shared" si="2"/>
        <v/>
      </c>
      <c r="U41" s="621" t="str">
        <f t="shared" si="3"/>
        <v/>
      </c>
      <c r="V41" s="626" t="str">
        <f t="shared" si="4"/>
        <v/>
      </c>
      <c r="W41" s="440" t="str">
        <f t="shared" si="5"/>
        <v/>
      </c>
    </row>
    <row r="42" spans="1:23" x14ac:dyDescent="0.2">
      <c r="A42" s="56"/>
      <c r="B42" s="211" t="s">
        <v>642</v>
      </c>
      <c r="C42" s="212"/>
      <c r="D42" s="209" t="s">
        <v>533</v>
      </c>
      <c r="E42" s="13">
        <v>22</v>
      </c>
      <c r="F42" s="14" t="s">
        <v>56</v>
      </c>
      <c r="G42" s="14" t="s">
        <v>57</v>
      </c>
      <c r="H42" s="419">
        <f>IF('Table 1'!L42="","",'Table 1'!L42)</f>
        <v>0</v>
      </c>
      <c r="I42" s="417"/>
      <c r="J42" s="418">
        <f>'[1]Data CPIS- Banking'!$D23</f>
        <v>0</v>
      </c>
      <c r="K42" s="442">
        <f t="shared" si="0"/>
        <v>0</v>
      </c>
      <c r="L42" s="418">
        <f>'[1]Data CPIS- Insurance'!$D23</f>
        <v>0</v>
      </c>
      <c r="M42" s="417"/>
      <c r="N42" s="420">
        <f>'[1]Data CPIS-Securities'!$D23</f>
        <v>0</v>
      </c>
      <c r="O42" s="417"/>
      <c r="P42" s="419" t="str">
        <f t="shared" si="1"/>
        <v/>
      </c>
      <c r="Q42" s="417"/>
      <c r="R42" s="418"/>
      <c r="S42" s="421"/>
      <c r="T42" s="414" t="str">
        <f t="shared" si="2"/>
        <v/>
      </c>
      <c r="U42" s="621" t="str">
        <f t="shared" si="3"/>
        <v/>
      </c>
      <c r="V42" s="626" t="str">
        <f t="shared" si="4"/>
        <v/>
      </c>
      <c r="W42" s="440" t="str">
        <f t="shared" si="5"/>
        <v/>
      </c>
    </row>
    <row r="43" spans="1:23" x14ac:dyDescent="0.2">
      <c r="A43" s="56"/>
      <c r="B43" s="211" t="s">
        <v>643</v>
      </c>
      <c r="C43" s="212"/>
      <c r="D43" s="209" t="s">
        <v>533</v>
      </c>
      <c r="E43" s="16">
        <v>23</v>
      </c>
      <c r="F43" s="14" t="s">
        <v>58</v>
      </c>
      <c r="G43" s="14" t="s">
        <v>59</v>
      </c>
      <c r="H43" s="419">
        <f>IF('Table 1'!L43="","",'Table 1'!L43)</f>
        <v>139.90218501999999</v>
      </c>
      <c r="I43" s="417"/>
      <c r="J43" s="418">
        <f>'[1]Data CPIS- Banking'!$D24</f>
        <v>0</v>
      </c>
      <c r="K43" s="442">
        <f t="shared" si="0"/>
        <v>139.90218501999999</v>
      </c>
      <c r="L43" s="418">
        <f>'[1]Data CPIS- Insurance'!$D24</f>
        <v>115.68258302</v>
      </c>
      <c r="M43" s="417"/>
      <c r="N43" s="420">
        <f>'[1]Data CPIS-Securities'!$D24</f>
        <v>24.219601999999998</v>
      </c>
      <c r="O43" s="417"/>
      <c r="P43" s="419" t="str">
        <f t="shared" si="1"/>
        <v/>
      </c>
      <c r="Q43" s="417"/>
      <c r="R43" s="418"/>
      <c r="S43" s="421"/>
      <c r="T43" s="414" t="str">
        <f t="shared" si="2"/>
        <v/>
      </c>
      <c r="U43" s="621" t="str">
        <f t="shared" si="3"/>
        <v/>
      </c>
      <c r="V43" s="626" t="str">
        <f t="shared" si="4"/>
        <v/>
      </c>
      <c r="W43" s="440" t="str">
        <f t="shared" si="5"/>
        <v/>
      </c>
    </row>
    <row r="44" spans="1:23" x14ac:dyDescent="0.2">
      <c r="A44" s="56"/>
      <c r="B44" s="211" t="s">
        <v>644</v>
      </c>
      <c r="C44" s="212"/>
      <c r="D44" s="209" t="s">
        <v>533</v>
      </c>
      <c r="E44" s="13">
        <v>24</v>
      </c>
      <c r="F44" s="14" t="s">
        <v>60</v>
      </c>
      <c r="G44" s="14" t="s">
        <v>61</v>
      </c>
      <c r="H44" s="419">
        <f>IF('Table 1'!L44="","",'Table 1'!L44)</f>
        <v>0</v>
      </c>
      <c r="I44" s="417"/>
      <c r="J44" s="418">
        <f>'[1]Data CPIS- Banking'!$D25</f>
        <v>0</v>
      </c>
      <c r="K44" s="442">
        <f t="shared" si="0"/>
        <v>0</v>
      </c>
      <c r="L44" s="418">
        <f>'[1]Data CPIS- Insurance'!$D25</f>
        <v>0</v>
      </c>
      <c r="M44" s="417"/>
      <c r="N44" s="420">
        <f>'[1]Data CPIS-Securities'!$D25</f>
        <v>0</v>
      </c>
      <c r="O44" s="417"/>
      <c r="P44" s="419" t="str">
        <f t="shared" si="1"/>
        <v/>
      </c>
      <c r="Q44" s="417"/>
      <c r="R44" s="418"/>
      <c r="S44" s="421"/>
      <c r="T44" s="414" t="str">
        <f t="shared" si="2"/>
        <v/>
      </c>
      <c r="U44" s="621" t="str">
        <f t="shared" si="3"/>
        <v/>
      </c>
      <c r="V44" s="626" t="str">
        <f t="shared" si="4"/>
        <v/>
      </c>
      <c r="W44" s="440" t="str">
        <f t="shared" si="5"/>
        <v/>
      </c>
    </row>
    <row r="45" spans="1:23" x14ac:dyDescent="0.2">
      <c r="A45" s="56"/>
      <c r="B45" s="211" t="s">
        <v>645</v>
      </c>
      <c r="C45" s="212"/>
      <c r="D45" s="209" t="s">
        <v>533</v>
      </c>
      <c r="E45" s="16">
        <v>25</v>
      </c>
      <c r="F45" s="14" t="s">
        <v>62</v>
      </c>
      <c r="G45" s="14" t="s">
        <v>63</v>
      </c>
      <c r="H45" s="419">
        <f>IF('Table 1'!L45="","",'Table 1'!L45)</f>
        <v>0</v>
      </c>
      <c r="I45" s="417"/>
      <c r="J45" s="418">
        <f>'[1]Data CPIS- Banking'!$D26</f>
        <v>0</v>
      </c>
      <c r="K45" s="442">
        <f t="shared" si="0"/>
        <v>0</v>
      </c>
      <c r="L45" s="418">
        <f>'[1]Data CPIS- Insurance'!$D26</f>
        <v>0</v>
      </c>
      <c r="M45" s="417"/>
      <c r="N45" s="420">
        <f>'[1]Data CPIS-Securities'!$D26</f>
        <v>0</v>
      </c>
      <c r="O45" s="417"/>
      <c r="P45" s="419" t="str">
        <f t="shared" si="1"/>
        <v/>
      </c>
      <c r="Q45" s="417"/>
      <c r="R45" s="418"/>
      <c r="S45" s="421"/>
      <c r="T45" s="414" t="str">
        <f t="shared" si="2"/>
        <v/>
      </c>
      <c r="U45" s="621" t="str">
        <f t="shared" si="3"/>
        <v/>
      </c>
      <c r="V45" s="626" t="str">
        <f t="shared" si="4"/>
        <v/>
      </c>
      <c r="W45" s="440" t="str">
        <f t="shared" si="5"/>
        <v/>
      </c>
    </row>
    <row r="46" spans="1:23" x14ac:dyDescent="0.2">
      <c r="A46" s="56"/>
      <c r="B46" s="211" t="s">
        <v>646</v>
      </c>
      <c r="C46" s="212"/>
      <c r="D46" s="209" t="s">
        <v>533</v>
      </c>
      <c r="E46" s="13">
        <v>26</v>
      </c>
      <c r="F46" s="33" t="s">
        <v>506</v>
      </c>
      <c r="G46" s="33" t="s">
        <v>507</v>
      </c>
      <c r="H46" s="419">
        <f>IF('Table 1'!L46="","",'Table 1'!L46)</f>
        <v>0</v>
      </c>
      <c r="I46" s="417"/>
      <c r="J46" s="418">
        <f>'[1]Data CPIS- Banking'!$D27</f>
        <v>0</v>
      </c>
      <c r="K46" s="442">
        <f t="shared" si="0"/>
        <v>0</v>
      </c>
      <c r="L46" s="418">
        <f>'[1]Data CPIS- Insurance'!$D27</f>
        <v>0</v>
      </c>
      <c r="M46" s="417"/>
      <c r="N46" s="420">
        <f>'[1]Data CPIS-Securities'!$D27</f>
        <v>0</v>
      </c>
      <c r="O46" s="417"/>
      <c r="P46" s="419" t="str">
        <f t="shared" si="1"/>
        <v/>
      </c>
      <c r="Q46" s="417"/>
      <c r="R46" s="418"/>
      <c r="S46" s="421"/>
      <c r="T46" s="414" t="str">
        <f t="shared" si="2"/>
        <v/>
      </c>
      <c r="U46" s="621" t="str">
        <f t="shared" si="3"/>
        <v/>
      </c>
      <c r="V46" s="626" t="str">
        <f t="shared" si="4"/>
        <v/>
      </c>
      <c r="W46" s="440" t="str">
        <f t="shared" si="5"/>
        <v/>
      </c>
    </row>
    <row r="47" spans="1:23" x14ac:dyDescent="0.2">
      <c r="A47" s="56"/>
      <c r="B47" s="211" t="s">
        <v>647</v>
      </c>
      <c r="C47" s="212"/>
      <c r="D47" s="209" t="s">
        <v>533</v>
      </c>
      <c r="E47" s="16">
        <v>27</v>
      </c>
      <c r="F47" s="14" t="s">
        <v>64</v>
      </c>
      <c r="G47" s="14" t="s">
        <v>65</v>
      </c>
      <c r="H47" s="419">
        <f>IF('Table 1'!L47="","",'Table 1'!L47)</f>
        <v>0</v>
      </c>
      <c r="I47" s="417"/>
      <c r="J47" s="418">
        <f>'[1]Data CPIS- Banking'!$D28</f>
        <v>0</v>
      </c>
      <c r="K47" s="442">
        <f t="shared" si="0"/>
        <v>0</v>
      </c>
      <c r="L47" s="418">
        <f>'[1]Data CPIS- Insurance'!$D28</f>
        <v>0</v>
      </c>
      <c r="M47" s="417"/>
      <c r="N47" s="420">
        <f>'[1]Data CPIS-Securities'!$D28</f>
        <v>0</v>
      </c>
      <c r="O47" s="417"/>
      <c r="P47" s="419" t="str">
        <f t="shared" si="1"/>
        <v/>
      </c>
      <c r="Q47" s="417"/>
      <c r="R47" s="418"/>
      <c r="S47" s="421"/>
      <c r="T47" s="414" t="str">
        <f t="shared" si="2"/>
        <v/>
      </c>
      <c r="U47" s="621" t="str">
        <f t="shared" si="3"/>
        <v/>
      </c>
      <c r="V47" s="626" t="str">
        <f t="shared" si="4"/>
        <v/>
      </c>
      <c r="W47" s="440" t="str">
        <f t="shared" si="5"/>
        <v/>
      </c>
    </row>
    <row r="48" spans="1:23" x14ac:dyDescent="0.2">
      <c r="A48" s="56"/>
      <c r="B48" s="211" t="s">
        <v>648</v>
      </c>
      <c r="C48" s="212"/>
      <c r="D48" s="209" t="s">
        <v>533</v>
      </c>
      <c r="E48" s="13">
        <v>28</v>
      </c>
      <c r="F48" s="14" t="s">
        <v>66</v>
      </c>
      <c r="G48" s="14" t="s">
        <v>67</v>
      </c>
      <c r="H48" s="419">
        <f>IF('Table 1'!L48="","",'Table 1'!L48)</f>
        <v>0</v>
      </c>
      <c r="I48" s="417"/>
      <c r="J48" s="418">
        <f>'[1]Data CPIS- Banking'!$D29</f>
        <v>0</v>
      </c>
      <c r="K48" s="442">
        <f t="shared" si="0"/>
        <v>0</v>
      </c>
      <c r="L48" s="418">
        <f>'[1]Data CPIS- Insurance'!$D29</f>
        <v>0</v>
      </c>
      <c r="M48" s="417"/>
      <c r="N48" s="420">
        <f>'[1]Data CPIS-Securities'!$D29</f>
        <v>0</v>
      </c>
      <c r="O48" s="417"/>
      <c r="P48" s="419" t="str">
        <f t="shared" si="1"/>
        <v/>
      </c>
      <c r="Q48" s="417"/>
      <c r="R48" s="418"/>
      <c r="S48" s="421"/>
      <c r="T48" s="414" t="str">
        <f t="shared" si="2"/>
        <v/>
      </c>
      <c r="U48" s="621" t="str">
        <f t="shared" si="3"/>
        <v/>
      </c>
      <c r="V48" s="626" t="str">
        <f t="shared" si="4"/>
        <v/>
      </c>
      <c r="W48" s="440" t="str">
        <f t="shared" si="5"/>
        <v/>
      </c>
    </row>
    <row r="49" spans="1:23" x14ac:dyDescent="0.2">
      <c r="A49" s="56"/>
      <c r="B49" s="211" t="s">
        <v>649</v>
      </c>
      <c r="C49" s="212"/>
      <c r="D49" s="209" t="s">
        <v>533</v>
      </c>
      <c r="E49" s="16">
        <v>29</v>
      </c>
      <c r="F49" s="14" t="s">
        <v>68</v>
      </c>
      <c r="G49" s="14" t="s">
        <v>69</v>
      </c>
      <c r="H49" s="419">
        <f>IF('Table 1'!L49="","",'Table 1'!L49)</f>
        <v>1622.0416295</v>
      </c>
      <c r="I49" s="417"/>
      <c r="J49" s="418">
        <f>'[1]Data CPIS- Banking'!$D30</f>
        <v>889</v>
      </c>
      <c r="K49" s="442">
        <f t="shared" si="0"/>
        <v>733.0416295</v>
      </c>
      <c r="L49" s="418">
        <f>'[1]Data CPIS- Insurance'!$D30</f>
        <v>8.4298594999999992</v>
      </c>
      <c r="M49" s="417"/>
      <c r="N49" s="420">
        <f>'[1]Data CPIS-Securities'!$D30</f>
        <v>724.61176999999998</v>
      </c>
      <c r="O49" s="417"/>
      <c r="P49" s="419" t="str">
        <f t="shared" si="1"/>
        <v/>
      </c>
      <c r="Q49" s="417"/>
      <c r="R49" s="418"/>
      <c r="S49" s="421"/>
      <c r="T49" s="414" t="str">
        <f t="shared" si="2"/>
        <v/>
      </c>
      <c r="U49" s="621" t="str">
        <f t="shared" si="3"/>
        <v/>
      </c>
      <c r="V49" s="626" t="str">
        <f t="shared" si="4"/>
        <v/>
      </c>
      <c r="W49" s="440" t="str">
        <f t="shared" si="5"/>
        <v/>
      </c>
    </row>
    <row r="50" spans="1:23" x14ac:dyDescent="0.2">
      <c r="A50" s="56"/>
      <c r="B50" s="211" t="s">
        <v>650</v>
      </c>
      <c r="C50" s="212"/>
      <c r="D50" s="209" t="s">
        <v>533</v>
      </c>
      <c r="E50" s="13">
        <v>30</v>
      </c>
      <c r="F50" s="14" t="s">
        <v>70</v>
      </c>
      <c r="G50" s="14" t="s">
        <v>71</v>
      </c>
      <c r="H50" s="419">
        <f>IF('Table 1'!L50="","",'Table 1'!L50)</f>
        <v>35.185771000000003</v>
      </c>
      <c r="I50" s="417"/>
      <c r="J50" s="418">
        <f>'[1]Data CPIS- Banking'!$D31</f>
        <v>0</v>
      </c>
      <c r="K50" s="442">
        <f t="shared" si="0"/>
        <v>35.185771000000003</v>
      </c>
      <c r="L50" s="418">
        <f>'[1]Data CPIS- Insurance'!$D31</f>
        <v>0</v>
      </c>
      <c r="M50" s="417"/>
      <c r="N50" s="420">
        <f>'[1]Data CPIS-Securities'!$D31</f>
        <v>35.185771000000003</v>
      </c>
      <c r="O50" s="417"/>
      <c r="P50" s="419" t="str">
        <f t="shared" si="1"/>
        <v/>
      </c>
      <c r="Q50" s="417"/>
      <c r="R50" s="418"/>
      <c r="S50" s="421"/>
      <c r="T50" s="414" t="str">
        <f t="shared" si="2"/>
        <v/>
      </c>
      <c r="U50" s="621" t="str">
        <f t="shared" si="3"/>
        <v/>
      </c>
      <c r="V50" s="626" t="str">
        <f t="shared" si="4"/>
        <v/>
      </c>
      <c r="W50" s="440" t="str">
        <f t="shared" si="5"/>
        <v/>
      </c>
    </row>
    <row r="51" spans="1:23" x14ac:dyDescent="0.2">
      <c r="A51" s="56"/>
      <c r="B51" s="211" t="s">
        <v>651</v>
      </c>
      <c r="C51" s="212"/>
      <c r="D51" s="209" t="s">
        <v>533</v>
      </c>
      <c r="E51" s="16">
        <v>31</v>
      </c>
      <c r="F51" s="14" t="s">
        <v>72</v>
      </c>
      <c r="G51" s="14" t="s">
        <v>73</v>
      </c>
      <c r="H51" s="419">
        <f>IF('Table 1'!L51="","",'Table 1'!L51)</f>
        <v>0</v>
      </c>
      <c r="I51" s="417"/>
      <c r="J51" s="418">
        <f>'[1]Data CPIS- Banking'!$D32</f>
        <v>0</v>
      </c>
      <c r="K51" s="442">
        <f t="shared" si="0"/>
        <v>0</v>
      </c>
      <c r="L51" s="418">
        <f>'[1]Data CPIS- Insurance'!$D32</f>
        <v>0</v>
      </c>
      <c r="M51" s="417"/>
      <c r="N51" s="420">
        <f>'[1]Data CPIS-Securities'!$D32</f>
        <v>0</v>
      </c>
      <c r="O51" s="417"/>
      <c r="P51" s="419" t="str">
        <f t="shared" si="1"/>
        <v/>
      </c>
      <c r="Q51" s="417"/>
      <c r="R51" s="418"/>
      <c r="S51" s="421"/>
      <c r="T51" s="414" t="str">
        <f t="shared" si="2"/>
        <v/>
      </c>
      <c r="U51" s="621" t="str">
        <f t="shared" si="3"/>
        <v/>
      </c>
      <c r="V51" s="626" t="str">
        <f t="shared" si="4"/>
        <v/>
      </c>
      <c r="W51" s="440" t="str">
        <f t="shared" si="5"/>
        <v/>
      </c>
    </row>
    <row r="52" spans="1:23" x14ac:dyDescent="0.2">
      <c r="A52" s="56"/>
      <c r="B52" s="211" t="s">
        <v>652</v>
      </c>
      <c r="C52" s="212"/>
      <c r="D52" s="209" t="s">
        <v>533</v>
      </c>
      <c r="E52" s="13">
        <v>32</v>
      </c>
      <c r="F52" s="14" t="s">
        <v>74</v>
      </c>
      <c r="G52" s="14" t="s">
        <v>75</v>
      </c>
      <c r="H52" s="419">
        <f>IF('Table 1'!L52="","",'Table 1'!L52)</f>
        <v>0</v>
      </c>
      <c r="I52" s="417"/>
      <c r="J52" s="418">
        <f>'[1]Data CPIS- Banking'!$D33</f>
        <v>0</v>
      </c>
      <c r="K52" s="442">
        <f t="shared" si="0"/>
        <v>0</v>
      </c>
      <c r="L52" s="418">
        <f>'[1]Data CPIS- Insurance'!$D33</f>
        <v>0</v>
      </c>
      <c r="M52" s="417"/>
      <c r="N52" s="420">
        <f>'[1]Data CPIS-Securities'!$D33</f>
        <v>0</v>
      </c>
      <c r="O52" s="417"/>
      <c r="P52" s="419" t="str">
        <f t="shared" si="1"/>
        <v/>
      </c>
      <c r="Q52" s="417"/>
      <c r="R52" s="418"/>
      <c r="S52" s="421"/>
      <c r="T52" s="414" t="str">
        <f t="shared" si="2"/>
        <v/>
      </c>
      <c r="U52" s="621" t="str">
        <f t="shared" si="3"/>
        <v/>
      </c>
      <c r="V52" s="626" t="str">
        <f t="shared" si="4"/>
        <v/>
      </c>
      <c r="W52" s="440" t="str">
        <f t="shared" si="5"/>
        <v/>
      </c>
    </row>
    <row r="53" spans="1:23" x14ac:dyDescent="0.2">
      <c r="A53" s="56"/>
      <c r="B53" s="211" t="s">
        <v>653</v>
      </c>
      <c r="C53" s="212"/>
      <c r="D53" s="209" t="s">
        <v>533</v>
      </c>
      <c r="E53" s="16">
        <v>33</v>
      </c>
      <c r="F53" s="14" t="s">
        <v>76</v>
      </c>
      <c r="G53" s="14" t="s">
        <v>77</v>
      </c>
      <c r="H53" s="419">
        <f>IF('Table 1'!L53="","",'Table 1'!L53)</f>
        <v>10.93609</v>
      </c>
      <c r="I53" s="417"/>
      <c r="J53" s="418">
        <f>'[1]Data CPIS- Banking'!$D34</f>
        <v>0</v>
      </c>
      <c r="K53" s="442">
        <f t="shared" si="0"/>
        <v>10.93609</v>
      </c>
      <c r="L53" s="418">
        <f>'[1]Data CPIS- Insurance'!$D34</f>
        <v>0</v>
      </c>
      <c r="M53" s="417"/>
      <c r="N53" s="420">
        <f>'[1]Data CPIS-Securities'!$D34</f>
        <v>10.93609</v>
      </c>
      <c r="O53" s="417"/>
      <c r="P53" s="419" t="str">
        <f t="shared" si="1"/>
        <v/>
      </c>
      <c r="Q53" s="417"/>
      <c r="R53" s="418"/>
      <c r="S53" s="421"/>
      <c r="T53" s="414" t="str">
        <f t="shared" si="2"/>
        <v/>
      </c>
      <c r="U53" s="621" t="str">
        <f t="shared" si="3"/>
        <v/>
      </c>
      <c r="V53" s="626" t="str">
        <f t="shared" si="4"/>
        <v/>
      </c>
      <c r="W53" s="440" t="str">
        <f t="shared" si="5"/>
        <v/>
      </c>
    </row>
    <row r="54" spans="1:23" x14ac:dyDescent="0.2">
      <c r="A54" s="56"/>
      <c r="B54" s="211" t="s">
        <v>654</v>
      </c>
      <c r="C54" s="212"/>
      <c r="D54" s="209" t="s">
        <v>533</v>
      </c>
      <c r="E54" s="13">
        <v>34</v>
      </c>
      <c r="F54" s="14" t="s">
        <v>78</v>
      </c>
      <c r="G54" s="14" t="s">
        <v>79</v>
      </c>
      <c r="H54" s="419">
        <f>IF('Table 1'!L54="","",'Table 1'!L54)</f>
        <v>0</v>
      </c>
      <c r="I54" s="417"/>
      <c r="J54" s="418">
        <f>'[1]Data CPIS- Banking'!$D35</f>
        <v>0</v>
      </c>
      <c r="K54" s="442">
        <f t="shared" si="0"/>
        <v>0</v>
      </c>
      <c r="L54" s="418">
        <f>'[1]Data CPIS- Insurance'!$D35</f>
        <v>0</v>
      </c>
      <c r="M54" s="417"/>
      <c r="N54" s="420">
        <f>'[1]Data CPIS-Securities'!$D35</f>
        <v>0</v>
      </c>
      <c r="O54" s="417"/>
      <c r="P54" s="419" t="str">
        <f t="shared" si="1"/>
        <v/>
      </c>
      <c r="Q54" s="417"/>
      <c r="R54" s="418"/>
      <c r="S54" s="421"/>
      <c r="T54" s="414" t="str">
        <f t="shared" si="2"/>
        <v/>
      </c>
      <c r="U54" s="621" t="str">
        <f t="shared" si="3"/>
        <v/>
      </c>
      <c r="V54" s="626" t="str">
        <f t="shared" si="4"/>
        <v/>
      </c>
      <c r="W54" s="440" t="str">
        <f t="shared" si="5"/>
        <v/>
      </c>
    </row>
    <row r="55" spans="1:23" x14ac:dyDescent="0.2">
      <c r="A55" s="56"/>
      <c r="B55" s="211" t="s">
        <v>655</v>
      </c>
      <c r="C55" s="212"/>
      <c r="D55" s="209" t="s">
        <v>533</v>
      </c>
      <c r="E55" s="16">
        <v>35</v>
      </c>
      <c r="F55" s="14" t="s">
        <v>80</v>
      </c>
      <c r="G55" s="14" t="s">
        <v>81</v>
      </c>
      <c r="H55" s="419">
        <f>IF('Table 1'!L55="","",'Table 1'!L55)</f>
        <v>0</v>
      </c>
      <c r="I55" s="417"/>
      <c r="J55" s="418">
        <f>'[1]Data CPIS- Banking'!$D36</f>
        <v>0</v>
      </c>
      <c r="K55" s="442">
        <f t="shared" si="0"/>
        <v>0</v>
      </c>
      <c r="L55" s="418">
        <f>'[1]Data CPIS- Insurance'!$D36</f>
        <v>0</v>
      </c>
      <c r="M55" s="417"/>
      <c r="N55" s="420">
        <f>'[1]Data CPIS-Securities'!$D36</f>
        <v>0</v>
      </c>
      <c r="O55" s="417"/>
      <c r="P55" s="419" t="str">
        <f t="shared" si="1"/>
        <v/>
      </c>
      <c r="Q55" s="417"/>
      <c r="R55" s="418"/>
      <c r="S55" s="421"/>
      <c r="T55" s="414" t="str">
        <f t="shared" si="2"/>
        <v/>
      </c>
      <c r="U55" s="621" t="str">
        <f t="shared" si="3"/>
        <v/>
      </c>
      <c r="V55" s="626" t="str">
        <f t="shared" si="4"/>
        <v/>
      </c>
      <c r="W55" s="440" t="str">
        <f t="shared" si="5"/>
        <v/>
      </c>
    </row>
    <row r="56" spans="1:23" x14ac:dyDescent="0.2">
      <c r="A56" s="56"/>
      <c r="B56" s="211" t="s">
        <v>656</v>
      </c>
      <c r="C56" s="212"/>
      <c r="D56" s="209" t="s">
        <v>533</v>
      </c>
      <c r="E56" s="13">
        <v>36</v>
      </c>
      <c r="F56" s="14" t="s">
        <v>82</v>
      </c>
      <c r="G56" s="14" t="s">
        <v>83</v>
      </c>
      <c r="H56" s="419">
        <f>IF('Table 1'!L56="","",'Table 1'!L56)</f>
        <v>5.3376469999999996</v>
      </c>
      <c r="I56" s="417"/>
      <c r="J56" s="418">
        <f>'[1]Data CPIS- Banking'!$D37</f>
        <v>0</v>
      </c>
      <c r="K56" s="442">
        <f t="shared" si="0"/>
        <v>5.3376469999999996</v>
      </c>
      <c r="L56" s="418">
        <f>'[1]Data CPIS- Insurance'!$D37</f>
        <v>0</v>
      </c>
      <c r="M56" s="417"/>
      <c r="N56" s="420">
        <f>'[1]Data CPIS-Securities'!$D37</f>
        <v>5.3376469999999996</v>
      </c>
      <c r="O56" s="417"/>
      <c r="P56" s="419" t="str">
        <f t="shared" si="1"/>
        <v/>
      </c>
      <c r="Q56" s="417"/>
      <c r="R56" s="418"/>
      <c r="S56" s="421"/>
      <c r="T56" s="414" t="str">
        <f t="shared" si="2"/>
        <v/>
      </c>
      <c r="U56" s="621" t="str">
        <f t="shared" si="3"/>
        <v/>
      </c>
      <c r="V56" s="626" t="str">
        <f t="shared" si="4"/>
        <v/>
      </c>
      <c r="W56" s="440" t="str">
        <f t="shared" si="5"/>
        <v/>
      </c>
    </row>
    <row r="57" spans="1:23" x14ac:dyDescent="0.2">
      <c r="A57" s="56"/>
      <c r="B57" s="211" t="s">
        <v>658</v>
      </c>
      <c r="C57" s="212"/>
      <c r="D57" s="209" t="s">
        <v>533</v>
      </c>
      <c r="E57" s="16">
        <v>37</v>
      </c>
      <c r="F57" s="14" t="s">
        <v>86</v>
      </c>
      <c r="G57" s="14" t="s">
        <v>943</v>
      </c>
      <c r="H57" s="419">
        <f>IF('Table 1'!L57="","",'Table 1'!L57)</f>
        <v>0</v>
      </c>
      <c r="I57" s="417"/>
      <c r="J57" s="418">
        <f>'[1]Data CPIS- Banking'!$D38</f>
        <v>0</v>
      </c>
      <c r="K57" s="442">
        <f t="shared" si="0"/>
        <v>0</v>
      </c>
      <c r="L57" s="418">
        <f>'[1]Data CPIS- Insurance'!$D38</f>
        <v>0</v>
      </c>
      <c r="M57" s="417"/>
      <c r="N57" s="420">
        <f>'[1]Data CPIS-Securities'!$D38</f>
        <v>0</v>
      </c>
      <c r="O57" s="417"/>
      <c r="P57" s="419" t="str">
        <f t="shared" si="1"/>
        <v/>
      </c>
      <c r="Q57" s="417"/>
      <c r="R57" s="418"/>
      <c r="S57" s="421"/>
      <c r="T57" s="414" t="str">
        <f t="shared" si="2"/>
        <v/>
      </c>
      <c r="U57" s="621" t="str">
        <f t="shared" si="3"/>
        <v/>
      </c>
      <c r="V57" s="626" t="str">
        <f t="shared" si="4"/>
        <v/>
      </c>
      <c r="W57" s="440" t="str">
        <f t="shared" si="5"/>
        <v/>
      </c>
    </row>
    <row r="58" spans="1:23" x14ac:dyDescent="0.2">
      <c r="A58" s="56"/>
      <c r="B58" s="211" t="s">
        <v>657</v>
      </c>
      <c r="C58" s="212"/>
      <c r="D58" s="209" t="s">
        <v>533</v>
      </c>
      <c r="E58" s="13">
        <v>38</v>
      </c>
      <c r="F58" s="14" t="s">
        <v>84</v>
      </c>
      <c r="G58" s="14" t="s">
        <v>85</v>
      </c>
      <c r="H58" s="419">
        <f>IF('Table 1'!L58="","",'Table 1'!L58)</f>
        <v>7665.8702451099998</v>
      </c>
      <c r="I58" s="417"/>
      <c r="J58" s="418">
        <f>'[1]Data CPIS- Banking'!$D39</f>
        <v>135</v>
      </c>
      <c r="K58" s="442">
        <f t="shared" si="0"/>
        <v>7530.8702451099998</v>
      </c>
      <c r="L58" s="418">
        <f>'[1]Data CPIS- Insurance'!$D39-M58</f>
        <v>253.31478511</v>
      </c>
      <c r="M58" s="417">
        <f>2560626/1000000</f>
        <v>2.5606260000000001</v>
      </c>
      <c r="N58" s="420">
        <f>'[1]Data CPIS-Securities'!$D39</f>
        <v>7274.9948340000001</v>
      </c>
      <c r="O58" s="417"/>
      <c r="P58" s="419" t="str">
        <f t="shared" si="1"/>
        <v/>
      </c>
      <c r="Q58" s="417"/>
      <c r="R58" s="418"/>
      <c r="S58" s="421"/>
      <c r="T58" s="414" t="str">
        <f t="shared" si="2"/>
        <v/>
      </c>
      <c r="U58" s="621" t="str">
        <f t="shared" si="3"/>
        <v/>
      </c>
      <c r="V58" s="626" t="str">
        <f t="shared" si="4"/>
        <v/>
      </c>
      <c r="W58" s="440" t="str">
        <f t="shared" si="5"/>
        <v/>
      </c>
    </row>
    <row r="59" spans="1:23" x14ac:dyDescent="0.2">
      <c r="A59" s="56"/>
      <c r="B59" s="211" t="s">
        <v>659</v>
      </c>
      <c r="C59" s="212"/>
      <c r="D59" s="209" t="s">
        <v>533</v>
      </c>
      <c r="E59" s="16">
        <v>39</v>
      </c>
      <c r="F59" s="14" t="s">
        <v>87</v>
      </c>
      <c r="G59" s="14" t="s">
        <v>88</v>
      </c>
      <c r="H59" s="419">
        <f>IF('Table 1'!L59="","",'Table 1'!L59)</f>
        <v>0</v>
      </c>
      <c r="I59" s="417"/>
      <c r="J59" s="418">
        <v>0</v>
      </c>
      <c r="K59" s="442">
        <f t="shared" si="0"/>
        <v>0</v>
      </c>
      <c r="L59" s="418">
        <v>0</v>
      </c>
      <c r="M59" s="417"/>
      <c r="N59" s="420">
        <v>0</v>
      </c>
      <c r="O59" s="417"/>
      <c r="P59" s="419" t="str">
        <f t="shared" si="1"/>
        <v/>
      </c>
      <c r="Q59" s="417"/>
      <c r="R59" s="418"/>
      <c r="S59" s="421"/>
      <c r="T59" s="414" t="str">
        <f t="shared" si="2"/>
        <v/>
      </c>
      <c r="U59" s="621" t="str">
        <f t="shared" si="3"/>
        <v/>
      </c>
      <c r="V59" s="626" t="str">
        <f t="shared" si="4"/>
        <v/>
      </c>
      <c r="W59" s="440" t="str">
        <f t="shared" si="5"/>
        <v/>
      </c>
    </row>
    <row r="60" spans="1:23" x14ac:dyDescent="0.2">
      <c r="A60" s="56"/>
      <c r="B60" s="211" t="s">
        <v>660</v>
      </c>
      <c r="C60" s="212"/>
      <c r="D60" s="209" t="s">
        <v>533</v>
      </c>
      <c r="E60" s="13">
        <v>40</v>
      </c>
      <c r="F60" s="14" t="s">
        <v>89</v>
      </c>
      <c r="G60" s="14" t="s">
        <v>90</v>
      </c>
      <c r="H60" s="419">
        <f>IF('Table 1'!L60="","",'Table 1'!L60)</f>
        <v>0</v>
      </c>
      <c r="I60" s="417"/>
      <c r="J60" s="418">
        <f>'[1]Data CPIS- Banking'!$D41</f>
        <v>0</v>
      </c>
      <c r="K60" s="442">
        <f t="shared" si="0"/>
        <v>0</v>
      </c>
      <c r="L60" s="418">
        <f>'[1]Data CPIS- Insurance'!$D41</f>
        <v>0</v>
      </c>
      <c r="M60" s="417"/>
      <c r="N60" s="420">
        <f>'[1]Data CPIS-Securities'!$D41</f>
        <v>0</v>
      </c>
      <c r="O60" s="417"/>
      <c r="P60" s="419" t="str">
        <f t="shared" si="1"/>
        <v/>
      </c>
      <c r="Q60" s="417"/>
      <c r="R60" s="418"/>
      <c r="S60" s="421"/>
      <c r="T60" s="414" t="str">
        <f t="shared" si="2"/>
        <v/>
      </c>
      <c r="U60" s="621" t="str">
        <f t="shared" si="3"/>
        <v/>
      </c>
      <c r="V60" s="626" t="str">
        <f t="shared" si="4"/>
        <v/>
      </c>
      <c r="W60" s="440" t="str">
        <f t="shared" si="5"/>
        <v/>
      </c>
    </row>
    <row r="61" spans="1:23" x14ac:dyDescent="0.2">
      <c r="A61" s="56"/>
      <c r="B61" s="211" t="s">
        <v>661</v>
      </c>
      <c r="C61" s="212"/>
      <c r="D61" s="209" t="s">
        <v>533</v>
      </c>
      <c r="E61" s="16">
        <v>41</v>
      </c>
      <c r="F61" s="14" t="s">
        <v>91</v>
      </c>
      <c r="G61" s="14" t="s">
        <v>92</v>
      </c>
      <c r="H61" s="419">
        <f>IF('Table 1'!L61="","",'Table 1'!L61)</f>
        <v>0</v>
      </c>
      <c r="I61" s="417"/>
      <c r="J61" s="418">
        <f>'[1]Data CPIS- Banking'!$D42</f>
        <v>0</v>
      </c>
      <c r="K61" s="442">
        <f t="shared" si="0"/>
        <v>0</v>
      </c>
      <c r="L61" s="418">
        <f>'[1]Data CPIS- Insurance'!$D42</f>
        <v>0</v>
      </c>
      <c r="M61" s="417"/>
      <c r="N61" s="420">
        <f>'[1]Data CPIS-Securities'!$D42</f>
        <v>0</v>
      </c>
      <c r="O61" s="417"/>
      <c r="P61" s="419" t="str">
        <f t="shared" si="1"/>
        <v/>
      </c>
      <c r="Q61" s="417"/>
      <c r="R61" s="418"/>
      <c r="S61" s="421"/>
      <c r="T61" s="414" t="str">
        <f t="shared" si="2"/>
        <v/>
      </c>
      <c r="U61" s="621" t="str">
        <f t="shared" si="3"/>
        <v/>
      </c>
      <c r="V61" s="626" t="str">
        <f t="shared" si="4"/>
        <v/>
      </c>
      <c r="W61" s="440" t="str">
        <f t="shared" si="5"/>
        <v/>
      </c>
    </row>
    <row r="62" spans="1:23" x14ac:dyDescent="0.2">
      <c r="A62" s="56"/>
      <c r="B62" s="211" t="s">
        <v>662</v>
      </c>
      <c r="C62" s="212"/>
      <c r="D62" s="209" t="s">
        <v>533</v>
      </c>
      <c r="E62" s="13">
        <v>42</v>
      </c>
      <c r="F62" s="14" t="s">
        <v>93</v>
      </c>
      <c r="G62" s="14" t="s">
        <v>94</v>
      </c>
      <c r="H62" s="419">
        <f>IF('Table 1'!L62="","",'Table 1'!L62)</f>
        <v>29.165405</v>
      </c>
      <c r="I62" s="417"/>
      <c r="J62" s="418">
        <f>'[1]Data CPIS- Banking'!$D43</f>
        <v>0</v>
      </c>
      <c r="K62" s="442">
        <f t="shared" si="0"/>
        <v>29.165405</v>
      </c>
      <c r="L62" s="418">
        <f>'[1]Data CPIS- Insurance'!$D43</f>
        <v>12.726042</v>
      </c>
      <c r="M62" s="417"/>
      <c r="N62" s="420">
        <f>'[1]Data CPIS-Securities'!$D43</f>
        <v>16.439363</v>
      </c>
      <c r="O62" s="417"/>
      <c r="P62" s="419" t="str">
        <f t="shared" si="1"/>
        <v/>
      </c>
      <c r="Q62" s="417"/>
      <c r="R62" s="418"/>
      <c r="S62" s="421"/>
      <c r="T62" s="414" t="str">
        <f t="shared" si="2"/>
        <v/>
      </c>
      <c r="U62" s="621" t="str">
        <f t="shared" si="3"/>
        <v/>
      </c>
      <c r="V62" s="626" t="str">
        <f t="shared" si="4"/>
        <v/>
      </c>
      <c r="W62" s="440" t="str">
        <f t="shared" si="5"/>
        <v/>
      </c>
    </row>
    <row r="63" spans="1:23" x14ac:dyDescent="0.2">
      <c r="A63" s="56"/>
      <c r="B63" s="211" t="s">
        <v>715</v>
      </c>
      <c r="C63" s="212"/>
      <c r="D63" s="209" t="s">
        <v>533</v>
      </c>
      <c r="E63" s="16">
        <v>43</v>
      </c>
      <c r="F63" s="14" t="s">
        <v>196</v>
      </c>
      <c r="G63" s="14" t="s">
        <v>547</v>
      </c>
      <c r="H63" s="419">
        <f>IF('Table 1'!L63="","",'Table 1'!L63)</f>
        <v>630.51624399999992</v>
      </c>
      <c r="I63" s="417"/>
      <c r="J63" s="418">
        <f>'[1]Data CPIS- Banking'!$D44</f>
        <v>0</v>
      </c>
      <c r="K63" s="442">
        <f t="shared" si="0"/>
        <v>630.51624399999992</v>
      </c>
      <c r="L63" s="418">
        <f>'[1]Data CPIS- Insurance'!$D44</f>
        <v>26.092285</v>
      </c>
      <c r="M63" s="417"/>
      <c r="N63" s="420">
        <f>'[1]Data CPIS-Securities'!$D44</f>
        <v>604.42395899999997</v>
      </c>
      <c r="O63" s="417"/>
      <c r="P63" s="419" t="str">
        <f t="shared" si="1"/>
        <v/>
      </c>
      <c r="Q63" s="417"/>
      <c r="R63" s="418"/>
      <c r="S63" s="421"/>
      <c r="T63" s="414" t="str">
        <f t="shared" si="2"/>
        <v/>
      </c>
      <c r="U63" s="621" t="str">
        <f t="shared" si="3"/>
        <v/>
      </c>
      <c r="V63" s="626" t="str">
        <f t="shared" si="4"/>
        <v/>
      </c>
      <c r="W63" s="440" t="str">
        <f t="shared" si="5"/>
        <v/>
      </c>
    </row>
    <row r="64" spans="1:23" x14ac:dyDescent="0.2">
      <c r="A64" s="56"/>
      <c r="B64" s="211" t="s">
        <v>747</v>
      </c>
      <c r="C64" s="212"/>
      <c r="D64" s="209" t="s">
        <v>533</v>
      </c>
      <c r="E64" s="13">
        <v>44</v>
      </c>
      <c r="F64" s="14" t="s">
        <v>255</v>
      </c>
      <c r="G64" s="14" t="s">
        <v>901</v>
      </c>
      <c r="H64" s="419">
        <f>IF('Table 1'!L64="","",'Table 1'!L64)</f>
        <v>0</v>
      </c>
      <c r="I64" s="417"/>
      <c r="J64" s="418">
        <f>'[1]Data CPIS- Banking'!$D45</f>
        <v>0</v>
      </c>
      <c r="K64" s="442">
        <f t="shared" si="0"/>
        <v>0</v>
      </c>
      <c r="L64" s="418">
        <f>'[1]Data CPIS- Insurance'!$D45</f>
        <v>0</v>
      </c>
      <c r="M64" s="417"/>
      <c r="N64" s="420">
        <f>'[1]Data CPIS-Securities'!$D45</f>
        <v>0</v>
      </c>
      <c r="O64" s="417"/>
      <c r="P64" s="419" t="str">
        <f t="shared" si="1"/>
        <v/>
      </c>
      <c r="Q64" s="417"/>
      <c r="R64" s="418"/>
      <c r="S64" s="421"/>
      <c r="T64" s="414" t="str">
        <f t="shared" si="2"/>
        <v/>
      </c>
      <c r="U64" s="621" t="str">
        <f t="shared" si="3"/>
        <v/>
      </c>
      <c r="V64" s="626" t="str">
        <f t="shared" si="4"/>
        <v/>
      </c>
      <c r="W64" s="440" t="str">
        <f t="shared" si="5"/>
        <v/>
      </c>
    </row>
    <row r="65" spans="1:23" x14ac:dyDescent="0.2">
      <c r="A65" s="56"/>
      <c r="B65" s="211" t="s">
        <v>663</v>
      </c>
      <c r="C65" s="212"/>
      <c r="D65" s="209" t="s">
        <v>533</v>
      </c>
      <c r="E65" s="16">
        <v>45</v>
      </c>
      <c r="F65" s="14" t="s">
        <v>95</v>
      </c>
      <c r="G65" s="14" t="s">
        <v>546</v>
      </c>
      <c r="H65" s="419">
        <f>IF('Table 1'!L65="","",'Table 1'!L65)</f>
        <v>4362.8136260000001</v>
      </c>
      <c r="I65" s="417"/>
      <c r="J65" s="418">
        <f>'[1]Data CPIS- Banking'!$D46</f>
        <v>0</v>
      </c>
      <c r="K65" s="442">
        <f t="shared" si="0"/>
        <v>4362.8136260000001</v>
      </c>
      <c r="L65" s="418">
        <f>'[1]Data CPIS- Insurance'!$D46</f>
        <v>5.9926360000000001</v>
      </c>
      <c r="M65" s="417"/>
      <c r="N65" s="420">
        <f>'[1]Data CPIS-Securities'!$D46</f>
        <v>4356.8209900000002</v>
      </c>
      <c r="O65" s="417"/>
      <c r="P65" s="419" t="str">
        <f t="shared" si="1"/>
        <v/>
      </c>
      <c r="Q65" s="417"/>
      <c r="R65" s="418"/>
      <c r="S65" s="421"/>
      <c r="T65" s="414" t="str">
        <f t="shared" si="2"/>
        <v/>
      </c>
      <c r="U65" s="621" t="str">
        <f t="shared" si="3"/>
        <v/>
      </c>
      <c r="V65" s="626" t="str">
        <f t="shared" si="4"/>
        <v/>
      </c>
      <c r="W65" s="440" t="str">
        <f t="shared" si="5"/>
        <v/>
      </c>
    </row>
    <row r="66" spans="1:23" x14ac:dyDescent="0.2">
      <c r="A66" s="56"/>
      <c r="B66" s="211" t="s">
        <v>664</v>
      </c>
      <c r="C66" s="212"/>
      <c r="D66" s="209" t="s">
        <v>533</v>
      </c>
      <c r="E66" s="13">
        <v>46</v>
      </c>
      <c r="F66" s="14" t="s">
        <v>96</v>
      </c>
      <c r="G66" s="14" t="s">
        <v>97</v>
      </c>
      <c r="H66" s="419">
        <f>IF('Table 1'!L66="","",'Table 1'!L66)</f>
        <v>25.679247</v>
      </c>
      <c r="I66" s="417"/>
      <c r="J66" s="418">
        <f>'[1]Data CPIS- Banking'!$D47</f>
        <v>0</v>
      </c>
      <c r="K66" s="442">
        <f t="shared" si="0"/>
        <v>25.679247</v>
      </c>
      <c r="L66" s="418">
        <f>'[1]Data CPIS- Insurance'!$D47</f>
        <v>0</v>
      </c>
      <c r="M66" s="417"/>
      <c r="N66" s="420">
        <f>'[1]Data CPIS-Securities'!$D47</f>
        <v>25.679247</v>
      </c>
      <c r="O66" s="417"/>
      <c r="P66" s="419" t="str">
        <f t="shared" si="1"/>
        <v/>
      </c>
      <c r="Q66" s="417"/>
      <c r="R66" s="418"/>
      <c r="S66" s="421"/>
      <c r="T66" s="414" t="str">
        <f t="shared" si="2"/>
        <v/>
      </c>
      <c r="U66" s="621" t="str">
        <f t="shared" si="3"/>
        <v/>
      </c>
      <c r="V66" s="626" t="str">
        <f t="shared" si="4"/>
        <v/>
      </c>
      <c r="W66" s="440" t="str">
        <f t="shared" si="5"/>
        <v/>
      </c>
    </row>
    <row r="67" spans="1:23" x14ac:dyDescent="0.2">
      <c r="A67" s="56"/>
      <c r="B67" s="211" t="s">
        <v>665</v>
      </c>
      <c r="C67" s="212"/>
      <c r="D67" s="209" t="s">
        <v>533</v>
      </c>
      <c r="E67" s="16">
        <v>47</v>
      </c>
      <c r="F67" s="14" t="s">
        <v>98</v>
      </c>
      <c r="G67" s="14" t="s">
        <v>99</v>
      </c>
      <c r="H67" s="419">
        <f>IF('Table 1'!L67="","",'Table 1'!L67)</f>
        <v>0</v>
      </c>
      <c r="I67" s="417"/>
      <c r="J67" s="418">
        <f>'[1]Data CPIS- Banking'!$D48</f>
        <v>0</v>
      </c>
      <c r="K67" s="442">
        <f t="shared" si="0"/>
        <v>0</v>
      </c>
      <c r="L67" s="418">
        <f>'[1]Data CPIS- Insurance'!$D48</f>
        <v>0</v>
      </c>
      <c r="M67" s="417"/>
      <c r="N67" s="420">
        <f>'[1]Data CPIS-Securities'!$D48</f>
        <v>0</v>
      </c>
      <c r="O67" s="417"/>
      <c r="P67" s="419" t="str">
        <f t="shared" si="1"/>
        <v/>
      </c>
      <c r="Q67" s="417"/>
      <c r="R67" s="418"/>
      <c r="S67" s="421"/>
      <c r="T67" s="414" t="str">
        <f t="shared" si="2"/>
        <v/>
      </c>
      <c r="U67" s="621" t="str">
        <f t="shared" si="3"/>
        <v/>
      </c>
      <c r="V67" s="626" t="str">
        <f t="shared" si="4"/>
        <v/>
      </c>
      <c r="W67" s="440" t="str">
        <f t="shared" si="5"/>
        <v/>
      </c>
    </row>
    <row r="68" spans="1:23" x14ac:dyDescent="0.2">
      <c r="A68" s="56"/>
      <c r="B68" s="211" t="s">
        <v>666</v>
      </c>
      <c r="C68" s="212"/>
      <c r="D68" s="209" t="s">
        <v>533</v>
      </c>
      <c r="E68" s="13">
        <v>48</v>
      </c>
      <c r="F68" s="14" t="s">
        <v>100</v>
      </c>
      <c r="G68" s="14" t="s">
        <v>101</v>
      </c>
      <c r="H68" s="419">
        <f>IF('Table 1'!L68="","",'Table 1'!L68)</f>
        <v>28.766319710000001</v>
      </c>
      <c r="I68" s="417"/>
      <c r="J68" s="418">
        <f>'[1]Data CPIS- Banking'!$D49</f>
        <v>6</v>
      </c>
      <c r="K68" s="442">
        <f t="shared" si="0"/>
        <v>22.766319710000001</v>
      </c>
      <c r="L68" s="418">
        <f>'[1]Data CPIS- Insurance'!$D49</f>
        <v>0.51740771000000008</v>
      </c>
      <c r="M68" s="417"/>
      <c r="N68" s="420">
        <f>'[1]Data CPIS-Securities'!$D49</f>
        <v>22.248912000000001</v>
      </c>
      <c r="O68" s="417"/>
      <c r="P68" s="419" t="str">
        <f t="shared" si="1"/>
        <v/>
      </c>
      <c r="Q68" s="417"/>
      <c r="R68" s="418"/>
      <c r="S68" s="421"/>
      <c r="T68" s="414" t="str">
        <f t="shared" si="2"/>
        <v/>
      </c>
      <c r="U68" s="621" t="str">
        <f t="shared" si="3"/>
        <v/>
      </c>
      <c r="V68" s="626" t="str">
        <f t="shared" si="4"/>
        <v/>
      </c>
      <c r="W68" s="440" t="str">
        <f t="shared" si="5"/>
        <v/>
      </c>
    </row>
    <row r="69" spans="1:23" x14ac:dyDescent="0.2">
      <c r="A69" s="56"/>
      <c r="B69" s="211" t="s">
        <v>667</v>
      </c>
      <c r="C69" s="212"/>
      <c r="D69" s="209" t="s">
        <v>533</v>
      </c>
      <c r="E69" s="16">
        <v>49</v>
      </c>
      <c r="F69" s="14" t="s">
        <v>102</v>
      </c>
      <c r="G69" s="14" t="s">
        <v>103</v>
      </c>
      <c r="H69" s="419">
        <f>IF('Table 1'!L69="","",'Table 1'!L69)</f>
        <v>0</v>
      </c>
      <c r="I69" s="417"/>
      <c r="J69" s="418">
        <f>'[1]Data CPIS- Banking'!$D50</f>
        <v>0</v>
      </c>
      <c r="K69" s="442">
        <f t="shared" si="0"/>
        <v>0</v>
      </c>
      <c r="L69" s="418">
        <f>'[1]Data CPIS- Insurance'!$D50</f>
        <v>0</v>
      </c>
      <c r="M69" s="417"/>
      <c r="N69" s="420">
        <f>'[1]Data CPIS-Securities'!$D50</f>
        <v>0</v>
      </c>
      <c r="O69" s="417"/>
      <c r="P69" s="419" t="str">
        <f t="shared" si="1"/>
        <v/>
      </c>
      <c r="Q69" s="417"/>
      <c r="R69" s="418"/>
      <c r="S69" s="421"/>
      <c r="T69" s="414" t="str">
        <f t="shared" si="2"/>
        <v/>
      </c>
      <c r="U69" s="621" t="str">
        <f t="shared" si="3"/>
        <v/>
      </c>
      <c r="V69" s="626" t="str">
        <f t="shared" si="4"/>
        <v/>
      </c>
      <c r="W69" s="440" t="str">
        <f t="shared" si="5"/>
        <v/>
      </c>
    </row>
    <row r="70" spans="1:23" x14ac:dyDescent="0.2">
      <c r="A70" s="56"/>
      <c r="B70" s="211" t="s">
        <v>668</v>
      </c>
      <c r="C70" s="212"/>
      <c r="D70" s="209" t="s">
        <v>533</v>
      </c>
      <c r="E70" s="13">
        <v>50</v>
      </c>
      <c r="F70" s="14" t="s">
        <v>104</v>
      </c>
      <c r="G70" s="14" t="s">
        <v>105</v>
      </c>
      <c r="H70" s="419">
        <f>IF('Table 1'!L70="","",'Table 1'!L70)</f>
        <v>20.089929000000001</v>
      </c>
      <c r="I70" s="417"/>
      <c r="J70" s="418">
        <f>'[1]Data CPIS- Banking'!$D51</f>
        <v>0</v>
      </c>
      <c r="K70" s="442">
        <f t="shared" si="0"/>
        <v>20.089929000000001</v>
      </c>
      <c r="L70" s="418">
        <f>'[1]Data CPIS- Insurance'!$D51</f>
        <v>0</v>
      </c>
      <c r="M70" s="417"/>
      <c r="N70" s="420">
        <f>'[1]Data CPIS-Securities'!$D51</f>
        <v>20.089929000000001</v>
      </c>
      <c r="O70" s="417"/>
      <c r="P70" s="419" t="str">
        <f t="shared" si="1"/>
        <v/>
      </c>
      <c r="Q70" s="417"/>
      <c r="R70" s="418"/>
      <c r="S70" s="421"/>
      <c r="T70" s="414" t="str">
        <f t="shared" si="2"/>
        <v/>
      </c>
      <c r="U70" s="621" t="str">
        <f t="shared" si="3"/>
        <v/>
      </c>
      <c r="V70" s="626" t="str">
        <f t="shared" si="4"/>
        <v/>
      </c>
      <c r="W70" s="440" t="str">
        <f t="shared" si="5"/>
        <v/>
      </c>
    </row>
    <row r="71" spans="1:23" x14ac:dyDescent="0.2">
      <c r="A71" s="56"/>
      <c r="B71" s="211" t="s">
        <v>669</v>
      </c>
      <c r="C71" s="212"/>
      <c r="D71" s="209" t="s">
        <v>533</v>
      </c>
      <c r="E71" s="16">
        <v>51</v>
      </c>
      <c r="F71" s="14" t="s">
        <v>106</v>
      </c>
      <c r="G71" s="14" t="s">
        <v>107</v>
      </c>
      <c r="H71" s="419">
        <f>IF('Table 1'!L71="","",'Table 1'!L71)</f>
        <v>0</v>
      </c>
      <c r="I71" s="417"/>
      <c r="J71" s="418">
        <f>'[1]Data CPIS- Banking'!$D52</f>
        <v>0</v>
      </c>
      <c r="K71" s="442">
        <f t="shared" si="0"/>
        <v>0</v>
      </c>
      <c r="L71" s="418">
        <f>'[1]Data CPIS- Insurance'!$D52</f>
        <v>0</v>
      </c>
      <c r="M71" s="417"/>
      <c r="N71" s="420">
        <f>'[1]Data CPIS-Securities'!$D52</f>
        <v>0</v>
      </c>
      <c r="O71" s="417"/>
      <c r="P71" s="419" t="str">
        <f t="shared" si="1"/>
        <v/>
      </c>
      <c r="Q71" s="417"/>
      <c r="R71" s="418"/>
      <c r="S71" s="421"/>
      <c r="T71" s="414" t="str">
        <f t="shared" si="2"/>
        <v/>
      </c>
      <c r="U71" s="621" t="str">
        <f t="shared" si="3"/>
        <v/>
      </c>
      <c r="V71" s="626" t="str">
        <f t="shared" si="4"/>
        <v/>
      </c>
      <c r="W71" s="440" t="str">
        <f t="shared" si="5"/>
        <v/>
      </c>
    </row>
    <row r="72" spans="1:23" x14ac:dyDescent="0.2">
      <c r="A72" s="56"/>
      <c r="B72" s="211" t="s">
        <v>670</v>
      </c>
      <c r="C72" s="212"/>
      <c r="D72" s="209" t="s">
        <v>533</v>
      </c>
      <c r="E72" s="13">
        <v>52</v>
      </c>
      <c r="F72" s="14" t="s">
        <v>108</v>
      </c>
      <c r="G72" s="14" t="s">
        <v>109</v>
      </c>
      <c r="H72" s="419">
        <f>IF('Table 1'!L72="","",'Table 1'!L72)</f>
        <v>0</v>
      </c>
      <c r="I72" s="417"/>
      <c r="J72" s="418">
        <f>'[1]Data CPIS- Banking'!$D53</f>
        <v>0</v>
      </c>
      <c r="K72" s="442">
        <f t="shared" si="0"/>
        <v>0</v>
      </c>
      <c r="L72" s="418">
        <f>'[1]Data CPIS- Insurance'!$D53</f>
        <v>0</v>
      </c>
      <c r="M72" s="417"/>
      <c r="N72" s="420">
        <f>'[1]Data CPIS-Securities'!$D53</f>
        <v>0</v>
      </c>
      <c r="O72" s="417"/>
      <c r="P72" s="419" t="str">
        <f t="shared" si="1"/>
        <v/>
      </c>
      <c r="Q72" s="417"/>
      <c r="R72" s="418"/>
      <c r="S72" s="421"/>
      <c r="T72" s="414" t="str">
        <f t="shared" si="2"/>
        <v/>
      </c>
      <c r="U72" s="621" t="str">
        <f t="shared" si="3"/>
        <v/>
      </c>
      <c r="V72" s="626" t="str">
        <f t="shared" si="4"/>
        <v/>
      </c>
      <c r="W72" s="440" t="str">
        <f t="shared" si="5"/>
        <v/>
      </c>
    </row>
    <row r="73" spans="1:23" x14ac:dyDescent="0.2">
      <c r="A73" s="56"/>
      <c r="B73" s="211" t="s">
        <v>671</v>
      </c>
      <c r="C73" s="212"/>
      <c r="D73" s="209" t="s">
        <v>533</v>
      </c>
      <c r="E73" s="16">
        <v>53</v>
      </c>
      <c r="F73" s="14" t="s">
        <v>110</v>
      </c>
      <c r="G73" s="14" t="s">
        <v>111</v>
      </c>
      <c r="H73" s="419">
        <f>IF('Table 1'!L73="","",'Table 1'!L73)</f>
        <v>0</v>
      </c>
      <c r="I73" s="417"/>
      <c r="J73" s="418">
        <f>'[1]Data CPIS- Banking'!$D54</f>
        <v>0</v>
      </c>
      <c r="K73" s="442">
        <f t="shared" si="0"/>
        <v>0</v>
      </c>
      <c r="L73" s="418">
        <f>'[1]Data CPIS- Insurance'!$D54</f>
        <v>0</v>
      </c>
      <c r="M73" s="417"/>
      <c r="N73" s="420">
        <f>'[1]Data CPIS-Securities'!$D54</f>
        <v>0</v>
      </c>
      <c r="O73" s="417"/>
      <c r="P73" s="419" t="str">
        <f t="shared" si="1"/>
        <v/>
      </c>
      <c r="Q73" s="417"/>
      <c r="R73" s="418"/>
      <c r="S73" s="421"/>
      <c r="T73" s="414" t="str">
        <f t="shared" si="2"/>
        <v/>
      </c>
      <c r="U73" s="621" t="str">
        <f t="shared" si="3"/>
        <v/>
      </c>
      <c r="V73" s="626" t="str">
        <f t="shared" si="4"/>
        <v/>
      </c>
      <c r="W73" s="440" t="str">
        <f t="shared" si="5"/>
        <v/>
      </c>
    </row>
    <row r="74" spans="1:23" x14ac:dyDescent="0.2">
      <c r="A74" s="56"/>
      <c r="B74" s="211" t="s">
        <v>672</v>
      </c>
      <c r="C74" s="212"/>
      <c r="D74" s="209" t="s">
        <v>533</v>
      </c>
      <c r="E74" s="13">
        <v>54</v>
      </c>
      <c r="F74" s="14" t="s">
        <v>112</v>
      </c>
      <c r="G74" s="14" t="s">
        <v>113</v>
      </c>
      <c r="H74" s="419">
        <f>IF('Table 1'!L74="","",'Table 1'!L74)</f>
        <v>16.407737000000001</v>
      </c>
      <c r="I74" s="417"/>
      <c r="J74" s="418">
        <f>'[1]Data CPIS- Banking'!$D55</f>
        <v>0</v>
      </c>
      <c r="K74" s="442">
        <f t="shared" si="0"/>
        <v>16.407737000000001</v>
      </c>
      <c r="L74" s="418">
        <f>'[1]Data CPIS- Insurance'!$D55</f>
        <v>0</v>
      </c>
      <c r="M74" s="417"/>
      <c r="N74" s="420">
        <f>'[1]Data CPIS-Securities'!$D55</f>
        <v>16.407737000000001</v>
      </c>
      <c r="O74" s="417"/>
      <c r="P74" s="419" t="str">
        <f t="shared" si="1"/>
        <v/>
      </c>
      <c r="Q74" s="417"/>
      <c r="R74" s="418"/>
      <c r="S74" s="421"/>
      <c r="T74" s="414" t="str">
        <f t="shared" si="2"/>
        <v/>
      </c>
      <c r="U74" s="621" t="str">
        <f t="shared" si="3"/>
        <v/>
      </c>
      <c r="V74" s="626" t="str">
        <f t="shared" si="4"/>
        <v/>
      </c>
      <c r="W74" s="440" t="str">
        <f t="shared" si="5"/>
        <v/>
      </c>
    </row>
    <row r="75" spans="1:23" x14ac:dyDescent="0.2">
      <c r="A75" s="56"/>
      <c r="B75" s="211" t="s">
        <v>673</v>
      </c>
      <c r="C75" s="212"/>
      <c r="D75" s="209" t="s">
        <v>533</v>
      </c>
      <c r="E75" s="16">
        <v>55</v>
      </c>
      <c r="F75" s="14" t="s">
        <v>114</v>
      </c>
      <c r="G75" s="14" t="s">
        <v>115</v>
      </c>
      <c r="H75" s="419">
        <f>IF('Table 1'!L75="","",'Table 1'!L75)</f>
        <v>0.53554599999999997</v>
      </c>
      <c r="I75" s="417"/>
      <c r="J75" s="418">
        <f>'[1]Data CPIS- Banking'!$D56</f>
        <v>0</v>
      </c>
      <c r="K75" s="442">
        <f t="shared" si="0"/>
        <v>0.53554599999999997</v>
      </c>
      <c r="L75" s="418">
        <f>'[1]Data CPIS- Insurance'!$D56</f>
        <v>0</v>
      </c>
      <c r="M75" s="417"/>
      <c r="N75" s="420">
        <f>'[1]Data CPIS-Securities'!$D56</f>
        <v>0.53554599999999997</v>
      </c>
      <c r="O75" s="417"/>
      <c r="P75" s="419" t="str">
        <f t="shared" si="1"/>
        <v/>
      </c>
      <c r="Q75" s="417"/>
      <c r="R75" s="418"/>
      <c r="S75" s="421"/>
      <c r="T75" s="414" t="str">
        <f t="shared" si="2"/>
        <v/>
      </c>
      <c r="U75" s="621" t="str">
        <f t="shared" si="3"/>
        <v/>
      </c>
      <c r="V75" s="626" t="str">
        <f t="shared" si="4"/>
        <v/>
      </c>
      <c r="W75" s="440" t="str">
        <f t="shared" si="5"/>
        <v/>
      </c>
    </row>
    <row r="76" spans="1:23" x14ac:dyDescent="0.2">
      <c r="A76" s="56"/>
      <c r="B76" s="211" t="s">
        <v>674</v>
      </c>
      <c r="C76" s="212"/>
      <c r="D76" s="209" t="s">
        <v>533</v>
      </c>
      <c r="E76" s="13">
        <v>56</v>
      </c>
      <c r="F76" s="14" t="s">
        <v>116</v>
      </c>
      <c r="G76" s="14" t="s">
        <v>117</v>
      </c>
      <c r="H76" s="419">
        <f>IF('Table 1'!L76="","",'Table 1'!L76)</f>
        <v>0</v>
      </c>
      <c r="I76" s="417"/>
      <c r="J76" s="418">
        <f>'[1]Data CPIS- Banking'!$D57</f>
        <v>0</v>
      </c>
      <c r="K76" s="442">
        <f t="shared" si="0"/>
        <v>0</v>
      </c>
      <c r="L76" s="418">
        <f>'[1]Data CPIS- Insurance'!$D57</f>
        <v>0</v>
      </c>
      <c r="M76" s="417"/>
      <c r="N76" s="420">
        <f>'[1]Data CPIS-Securities'!$D57</f>
        <v>0</v>
      </c>
      <c r="O76" s="417"/>
      <c r="P76" s="419" t="str">
        <f t="shared" si="1"/>
        <v/>
      </c>
      <c r="Q76" s="417"/>
      <c r="R76" s="418"/>
      <c r="S76" s="421"/>
      <c r="T76" s="414" t="str">
        <f t="shared" si="2"/>
        <v/>
      </c>
      <c r="U76" s="621" t="str">
        <f t="shared" si="3"/>
        <v/>
      </c>
      <c r="V76" s="626" t="str">
        <f t="shared" si="4"/>
        <v/>
      </c>
      <c r="W76" s="440" t="str">
        <f t="shared" si="5"/>
        <v/>
      </c>
    </row>
    <row r="77" spans="1:23" x14ac:dyDescent="0.2">
      <c r="A77" s="56"/>
      <c r="B77" s="211" t="s">
        <v>675</v>
      </c>
      <c r="C77" s="212"/>
      <c r="D77" s="209" t="s">
        <v>533</v>
      </c>
      <c r="E77" s="16">
        <v>57</v>
      </c>
      <c r="F77" s="33" t="s">
        <v>508</v>
      </c>
      <c r="G77" s="33" t="s">
        <v>509</v>
      </c>
      <c r="H77" s="419">
        <f>IF('Table 1'!L77="","",'Table 1'!L77)</f>
        <v>0.97538049999999998</v>
      </c>
      <c r="I77" s="417"/>
      <c r="J77" s="418">
        <f>'[1]Data CPIS- Banking'!$D58</f>
        <v>0</v>
      </c>
      <c r="K77" s="442">
        <f t="shared" si="0"/>
        <v>0.97538049999999998</v>
      </c>
      <c r="L77" s="418">
        <f>'[1]Data CPIS- Insurance'!$D58</f>
        <v>2.4982500000000001E-2</v>
      </c>
      <c r="M77" s="417"/>
      <c r="N77" s="420">
        <f>'[1]Data CPIS-Securities'!$D58</f>
        <v>0.95039799999999997</v>
      </c>
      <c r="O77" s="417"/>
      <c r="P77" s="419" t="str">
        <f t="shared" si="1"/>
        <v/>
      </c>
      <c r="Q77" s="417"/>
      <c r="R77" s="418"/>
      <c r="S77" s="421"/>
      <c r="T77" s="414" t="str">
        <f t="shared" si="2"/>
        <v/>
      </c>
      <c r="U77" s="621" t="str">
        <f t="shared" si="3"/>
        <v/>
      </c>
      <c r="V77" s="626" t="str">
        <f t="shared" si="4"/>
        <v/>
      </c>
      <c r="W77" s="440" t="str">
        <f t="shared" si="5"/>
        <v/>
      </c>
    </row>
    <row r="78" spans="1:23" x14ac:dyDescent="0.2">
      <c r="A78" s="56"/>
      <c r="B78" s="211" t="s">
        <v>676</v>
      </c>
      <c r="C78" s="212"/>
      <c r="D78" s="209" t="s">
        <v>533</v>
      </c>
      <c r="E78" s="13">
        <v>58</v>
      </c>
      <c r="F78" s="14" t="s">
        <v>118</v>
      </c>
      <c r="G78" s="14" t="s">
        <v>119</v>
      </c>
      <c r="H78" s="419">
        <f>IF('Table 1'!L78="","",'Table 1'!L78)</f>
        <v>0</v>
      </c>
      <c r="I78" s="417"/>
      <c r="J78" s="418">
        <f>'[1]Data CPIS- Banking'!$D59</f>
        <v>0</v>
      </c>
      <c r="K78" s="442">
        <f t="shared" si="0"/>
        <v>0</v>
      </c>
      <c r="L78" s="418">
        <f>'[1]Data CPIS- Insurance'!$D59</f>
        <v>0</v>
      </c>
      <c r="M78" s="417"/>
      <c r="N78" s="420">
        <f>'[1]Data CPIS-Securities'!$D59</f>
        <v>0</v>
      </c>
      <c r="O78" s="417"/>
      <c r="P78" s="419" t="str">
        <f t="shared" si="1"/>
        <v/>
      </c>
      <c r="Q78" s="417"/>
      <c r="R78" s="418"/>
      <c r="S78" s="421"/>
      <c r="T78" s="414" t="str">
        <f t="shared" si="2"/>
        <v/>
      </c>
      <c r="U78" s="621" t="str">
        <f t="shared" si="3"/>
        <v/>
      </c>
      <c r="V78" s="626" t="str">
        <f t="shared" si="4"/>
        <v/>
      </c>
      <c r="W78" s="440" t="str">
        <f t="shared" si="5"/>
        <v/>
      </c>
    </row>
    <row r="79" spans="1:23" x14ac:dyDescent="0.2">
      <c r="A79" s="56"/>
      <c r="B79" s="211" t="s">
        <v>677</v>
      </c>
      <c r="C79" s="212"/>
      <c r="D79" s="209" t="s">
        <v>533</v>
      </c>
      <c r="E79" s="16">
        <v>59</v>
      </c>
      <c r="F79" s="14" t="s">
        <v>120</v>
      </c>
      <c r="G79" s="14" t="s">
        <v>121</v>
      </c>
      <c r="H79" s="419">
        <f>IF('Table 1'!L79="","",'Table 1'!L79)</f>
        <v>0</v>
      </c>
      <c r="I79" s="417"/>
      <c r="J79" s="418">
        <f>'[1]Data CPIS- Banking'!$D60</f>
        <v>0</v>
      </c>
      <c r="K79" s="442">
        <f t="shared" si="0"/>
        <v>0</v>
      </c>
      <c r="L79" s="418">
        <f>'[1]Data CPIS- Insurance'!$D60</f>
        <v>0</v>
      </c>
      <c r="M79" s="417"/>
      <c r="N79" s="420">
        <f>'[1]Data CPIS-Securities'!$D60</f>
        <v>0</v>
      </c>
      <c r="O79" s="417"/>
      <c r="P79" s="419" t="str">
        <f t="shared" si="1"/>
        <v/>
      </c>
      <c r="Q79" s="417"/>
      <c r="R79" s="418"/>
      <c r="S79" s="421"/>
      <c r="T79" s="414" t="str">
        <f t="shared" si="2"/>
        <v/>
      </c>
      <c r="U79" s="621" t="str">
        <f t="shared" si="3"/>
        <v/>
      </c>
      <c r="V79" s="626" t="str">
        <f t="shared" si="4"/>
        <v/>
      </c>
      <c r="W79" s="440" t="str">
        <f t="shared" si="5"/>
        <v/>
      </c>
    </row>
    <row r="80" spans="1:23" x14ac:dyDescent="0.2">
      <c r="A80" s="56"/>
      <c r="B80" s="211" t="s">
        <v>678</v>
      </c>
      <c r="C80" s="212"/>
      <c r="D80" s="209" t="s">
        <v>533</v>
      </c>
      <c r="E80" s="13">
        <v>60</v>
      </c>
      <c r="F80" s="14" t="s">
        <v>122</v>
      </c>
      <c r="G80" s="14" t="s">
        <v>123</v>
      </c>
      <c r="H80" s="419">
        <f>IF('Table 1'!L80="","",'Table 1'!L80)</f>
        <v>20.982301249999999</v>
      </c>
      <c r="I80" s="417"/>
      <c r="J80" s="418">
        <f>'[1]Data CPIS- Banking'!$D61</f>
        <v>19</v>
      </c>
      <c r="K80" s="442">
        <f t="shared" si="0"/>
        <v>1.9823012499999999</v>
      </c>
      <c r="L80" s="418">
        <f>'[1]Data CPIS- Insurance'!$D61</f>
        <v>0.20464025</v>
      </c>
      <c r="M80" s="417"/>
      <c r="N80" s="420">
        <f>'[1]Data CPIS-Securities'!$D61</f>
        <v>1.7776609999999999</v>
      </c>
      <c r="O80" s="417"/>
      <c r="P80" s="419" t="str">
        <f t="shared" si="1"/>
        <v/>
      </c>
      <c r="Q80" s="417"/>
      <c r="R80" s="418"/>
      <c r="S80" s="421"/>
      <c r="T80" s="414" t="str">
        <f t="shared" si="2"/>
        <v/>
      </c>
      <c r="U80" s="621" t="str">
        <f t="shared" si="3"/>
        <v/>
      </c>
      <c r="V80" s="626" t="str">
        <f t="shared" si="4"/>
        <v/>
      </c>
      <c r="W80" s="440" t="str">
        <f t="shared" si="5"/>
        <v/>
      </c>
    </row>
    <row r="81" spans="1:23" x14ac:dyDescent="0.2">
      <c r="A81" s="56"/>
      <c r="B81" s="211" t="s">
        <v>679</v>
      </c>
      <c r="C81" s="212"/>
      <c r="D81" s="209" t="s">
        <v>533</v>
      </c>
      <c r="E81" s="16">
        <v>61</v>
      </c>
      <c r="F81" s="14" t="s">
        <v>124</v>
      </c>
      <c r="G81" s="14" t="s">
        <v>125</v>
      </c>
      <c r="H81" s="419">
        <f>IF('Table 1'!L81="","",'Table 1'!L81)</f>
        <v>0</v>
      </c>
      <c r="I81" s="417"/>
      <c r="J81" s="418">
        <f>'[1]Data CPIS- Banking'!$D62</f>
        <v>0</v>
      </c>
      <c r="K81" s="442">
        <f t="shared" si="0"/>
        <v>0</v>
      </c>
      <c r="L81" s="418">
        <f>'[1]Data CPIS- Insurance'!$D62</f>
        <v>0</v>
      </c>
      <c r="M81" s="417"/>
      <c r="N81" s="420">
        <f>'[1]Data CPIS-Securities'!$D62</f>
        <v>0</v>
      </c>
      <c r="O81" s="417"/>
      <c r="P81" s="419" t="str">
        <f t="shared" si="1"/>
        <v/>
      </c>
      <c r="Q81" s="417"/>
      <c r="R81" s="418"/>
      <c r="S81" s="421"/>
      <c r="T81" s="414" t="str">
        <f t="shared" si="2"/>
        <v/>
      </c>
      <c r="U81" s="621" t="str">
        <f t="shared" si="3"/>
        <v/>
      </c>
      <c r="V81" s="626" t="str">
        <f t="shared" si="4"/>
        <v/>
      </c>
      <c r="W81" s="440" t="str">
        <f t="shared" si="5"/>
        <v/>
      </c>
    </row>
    <row r="82" spans="1:23" x14ac:dyDescent="0.2">
      <c r="A82" s="56"/>
      <c r="B82" s="211" t="s">
        <v>680</v>
      </c>
      <c r="C82" s="212"/>
      <c r="D82" s="209" t="s">
        <v>533</v>
      </c>
      <c r="E82" s="13">
        <v>62</v>
      </c>
      <c r="F82" s="14" t="s">
        <v>126</v>
      </c>
      <c r="G82" s="14" t="s">
        <v>127</v>
      </c>
      <c r="H82" s="419">
        <f>IF('Table 1'!L82="","",'Table 1'!L82)</f>
        <v>0</v>
      </c>
      <c r="I82" s="417"/>
      <c r="J82" s="418">
        <f>'[1]Data CPIS- Banking'!$D63</f>
        <v>0</v>
      </c>
      <c r="K82" s="442">
        <f t="shared" si="0"/>
        <v>0</v>
      </c>
      <c r="L82" s="418">
        <f>'[1]Data CPIS- Insurance'!$D63</f>
        <v>0</v>
      </c>
      <c r="M82" s="417"/>
      <c r="N82" s="420">
        <f>'[1]Data CPIS-Securities'!$D63</f>
        <v>0</v>
      </c>
      <c r="O82" s="417"/>
      <c r="P82" s="419" t="str">
        <f t="shared" si="1"/>
        <v/>
      </c>
      <c r="Q82" s="417"/>
      <c r="R82" s="418"/>
      <c r="S82" s="421"/>
      <c r="T82" s="414" t="str">
        <f t="shared" si="2"/>
        <v/>
      </c>
      <c r="U82" s="621" t="str">
        <f t="shared" si="3"/>
        <v/>
      </c>
      <c r="V82" s="626" t="str">
        <f t="shared" si="4"/>
        <v/>
      </c>
      <c r="W82" s="440" t="str">
        <f t="shared" si="5"/>
        <v/>
      </c>
    </row>
    <row r="83" spans="1:23" x14ac:dyDescent="0.2">
      <c r="A83" s="56"/>
      <c r="B83" s="211" t="s">
        <v>681</v>
      </c>
      <c r="C83" s="212"/>
      <c r="D83" s="209" t="s">
        <v>533</v>
      </c>
      <c r="E83" s="16">
        <v>63</v>
      </c>
      <c r="F83" s="14" t="s">
        <v>128</v>
      </c>
      <c r="G83" s="14" t="s">
        <v>129</v>
      </c>
      <c r="H83" s="419">
        <f>IF('Table 1'!L83="","",'Table 1'!L83)</f>
        <v>10.119052</v>
      </c>
      <c r="I83" s="417"/>
      <c r="J83" s="418">
        <f>'[1]Data CPIS- Banking'!$D64</f>
        <v>0</v>
      </c>
      <c r="K83" s="442">
        <f t="shared" si="0"/>
        <v>10.119052</v>
      </c>
      <c r="L83" s="418">
        <f>'[1]Data CPIS- Insurance'!$D64</f>
        <v>0</v>
      </c>
      <c r="M83" s="417"/>
      <c r="N83" s="420">
        <f>'[1]Data CPIS-Securities'!$D64</f>
        <v>10.119052</v>
      </c>
      <c r="O83" s="417"/>
      <c r="P83" s="419" t="str">
        <f t="shared" si="1"/>
        <v/>
      </c>
      <c r="Q83" s="417"/>
      <c r="R83" s="418"/>
      <c r="S83" s="421"/>
      <c r="T83" s="414" t="str">
        <f t="shared" si="2"/>
        <v/>
      </c>
      <c r="U83" s="621" t="str">
        <f t="shared" si="3"/>
        <v/>
      </c>
      <c r="V83" s="626" t="str">
        <f t="shared" si="4"/>
        <v/>
      </c>
      <c r="W83" s="440" t="str">
        <f t="shared" si="5"/>
        <v/>
      </c>
    </row>
    <row r="84" spans="1:23" x14ac:dyDescent="0.2">
      <c r="A84" s="56"/>
      <c r="B84" s="211" t="s">
        <v>682</v>
      </c>
      <c r="C84" s="212"/>
      <c r="D84" s="209" t="s">
        <v>533</v>
      </c>
      <c r="E84" s="13">
        <v>64</v>
      </c>
      <c r="F84" s="14" t="s">
        <v>130</v>
      </c>
      <c r="G84" s="14" t="s">
        <v>131</v>
      </c>
      <c r="H84" s="419">
        <f>IF('Table 1'!L84="","",'Table 1'!L84)</f>
        <v>11.622458</v>
      </c>
      <c r="I84" s="417"/>
      <c r="J84" s="418">
        <f>'[1]Data CPIS- Banking'!$D65</f>
        <v>0</v>
      </c>
      <c r="K84" s="442">
        <f t="shared" si="0"/>
        <v>11.622458</v>
      </c>
      <c r="L84" s="418">
        <f>'[1]Data CPIS- Insurance'!$D65</f>
        <v>0</v>
      </c>
      <c r="M84" s="417"/>
      <c r="N84" s="420">
        <f>'[1]Data CPIS-Securities'!$D65</f>
        <v>11.622458</v>
      </c>
      <c r="O84" s="417"/>
      <c r="P84" s="419" t="str">
        <f t="shared" si="1"/>
        <v/>
      </c>
      <c r="Q84" s="417"/>
      <c r="R84" s="418"/>
      <c r="S84" s="421"/>
      <c r="T84" s="414" t="str">
        <f t="shared" si="2"/>
        <v/>
      </c>
      <c r="U84" s="621" t="str">
        <f t="shared" si="3"/>
        <v/>
      </c>
      <c r="V84" s="626" t="str">
        <f t="shared" si="4"/>
        <v/>
      </c>
      <c r="W84" s="440" t="str">
        <f t="shared" si="5"/>
        <v/>
      </c>
    </row>
    <row r="85" spans="1:23" x14ac:dyDescent="0.2">
      <c r="A85" s="56"/>
      <c r="B85" s="211" t="s">
        <v>683</v>
      </c>
      <c r="C85" s="212"/>
      <c r="D85" s="209" t="s">
        <v>533</v>
      </c>
      <c r="E85" s="16">
        <v>65</v>
      </c>
      <c r="F85" s="14" t="s">
        <v>132</v>
      </c>
      <c r="G85" s="14" t="s">
        <v>133</v>
      </c>
      <c r="H85" s="419">
        <f>IF('Table 1'!L85="","",'Table 1'!L85)</f>
        <v>12.929307000000001</v>
      </c>
      <c r="I85" s="417"/>
      <c r="J85" s="418">
        <f>'[1]Data CPIS- Banking'!$D66</f>
        <v>0</v>
      </c>
      <c r="K85" s="442">
        <f t="shared" si="0"/>
        <v>12.929307000000001</v>
      </c>
      <c r="L85" s="418">
        <f>'[1]Data CPIS- Insurance'!$D66</f>
        <v>0.204731</v>
      </c>
      <c r="M85" s="417"/>
      <c r="N85" s="420">
        <f>'[1]Data CPIS-Securities'!$D66</f>
        <v>12.724576000000001</v>
      </c>
      <c r="O85" s="417"/>
      <c r="P85" s="419" t="str">
        <f t="shared" si="1"/>
        <v/>
      </c>
      <c r="Q85" s="417"/>
      <c r="R85" s="418"/>
      <c r="S85" s="421"/>
      <c r="T85" s="414" t="str">
        <f t="shared" si="2"/>
        <v/>
      </c>
      <c r="U85" s="621" t="str">
        <f t="shared" si="3"/>
        <v/>
      </c>
      <c r="V85" s="626" t="str">
        <f t="shared" si="4"/>
        <v/>
      </c>
      <c r="W85" s="440" t="str">
        <f t="shared" si="5"/>
        <v/>
      </c>
    </row>
    <row r="86" spans="1:23" x14ac:dyDescent="0.2">
      <c r="A86" s="56"/>
      <c r="B86" s="211" t="s">
        <v>684</v>
      </c>
      <c r="C86" s="212"/>
      <c r="D86" s="209" t="s">
        <v>533</v>
      </c>
      <c r="E86" s="13">
        <v>66</v>
      </c>
      <c r="F86" s="14" t="s">
        <v>134</v>
      </c>
      <c r="G86" s="14" t="s">
        <v>135</v>
      </c>
      <c r="H86" s="419">
        <f>IF('Table 1'!L86="","",'Table 1'!L86)</f>
        <v>0</v>
      </c>
      <c r="I86" s="417"/>
      <c r="J86" s="418">
        <f>'[1]Data CPIS- Banking'!$D67</f>
        <v>0</v>
      </c>
      <c r="K86" s="442">
        <f t="shared" ref="K86:K150" si="6">IF(AND(L86="",M86="",N86=""),"",IF(OR(L86="c",M86="c",N86="c"),"c",SUM(L86:N86)))</f>
        <v>0</v>
      </c>
      <c r="L86" s="418">
        <f>'[1]Data CPIS- Insurance'!$D67</f>
        <v>0</v>
      </c>
      <c r="M86" s="417"/>
      <c r="N86" s="420">
        <f>'[1]Data CPIS-Securities'!$D67</f>
        <v>0</v>
      </c>
      <c r="O86" s="417"/>
      <c r="P86" s="419" t="str">
        <f t="shared" ref="P86:P150" si="7">IF(AND(Q86="",R86="",S86=""),"",IF(OR(Q86="c",R86="c",S86="c"),"c",SUM(Q86:S86)))</f>
        <v/>
      </c>
      <c r="Q86" s="417"/>
      <c r="R86" s="418"/>
      <c r="S86" s="421"/>
      <c r="T86" s="414" t="str">
        <f t="shared" ref="T86:T150" si="8">IF(AND(ISNUMBER(H86),SUM(COUNTIF(I86:K86,"c"),COUNTIF(O86:P86,"c"))=1),"Res Disc",IF(AND(H86="c",ISNUMBER(I86),ISNUMBER(J86),ISNUMBER(K86),ISNUMBER(O86),ISNUMBER(P86)),"Res Disc",IF(AND(COUNTIF(Q86:S86,"c")=1,ISNUMBER(P86)),"Res Disc",IF(AND(P86="c",ISNUMBER(Q86),ISNUMBER(R86),ISNUMBER(S86)),"Res Disc",IF(AND(K86="c",ISNUMBER(L86),ISNUMBER(M86),ISNUMBER(N86)),"Res Disc",IF(AND(ISNUMBER(K86),COUNTIF(L86:N86,"c")=1),"Res Disc",""))))))</f>
        <v/>
      </c>
      <c r="U86" s="621" t="str">
        <f t="shared" ref="U86:U150" si="9">IF(T86&lt;&gt;"","",IF(SUM(COUNTIF(I86:K86,"c"),COUNTIF(O86:P86,"c"))&gt;1,"",IF(OR(AND(H86="c",OR(I86="c",J86="c",K86="c",O86="c",P86="c")),AND(H86&lt;&gt;"",I86="c",J86="c",K86="c",O86="c",P86="c"),AND(H86&lt;&gt;"",I86="",J86="",K86="",O86="",P86="")),"",IF(ABS(SUM(I86:K86,O86:P86)-SUM(H86))&gt;0.9,SUM(I86:K86,O86:P86)-SUM(H86),""))))</f>
        <v/>
      </c>
      <c r="V86" s="626" t="str">
        <f t="shared" ref="V86:V150" si="10">IF(T86&lt;&gt;"","",IF(OR(AND(K86="c",OR(L86="c",N86="c",M86="c")),AND(K86&lt;&gt;"",L86="c",M86="c",N86="c"),AND(K86&lt;&gt;"",L86="",N86="",M86="")),"",IF(COUNTIF(L86:N86,"c")&gt;1,"",IF(ABS(SUM(L86:N86)-SUM(K86))&gt;0.9,SUM(L86:N86)-SUM(K86),""))))</f>
        <v/>
      </c>
      <c r="W86" s="440" t="str">
        <f t="shared" ref="W86:W150" si="11">IF(T86&lt;&gt;"","",IF(OR(AND(P86="c",OR(Q86="c",S86="c",R86="c")),AND(P86&lt;&gt;"",Q86="c",R86="c",S86="c"),AND(P86&lt;&gt;"",Q86="",S86="",R86="")),"",IF(COUNTIF(Q86:S86,"c")&gt;1,"",IF(ABS(SUM(Q86:S86)-SUM(P86))&gt;0.9,SUM(Q86:S86)-SUM(P86),""))))</f>
        <v/>
      </c>
    </row>
    <row r="87" spans="1:23" x14ac:dyDescent="0.2">
      <c r="A87" s="56"/>
      <c r="B87" s="211" t="s">
        <v>685</v>
      </c>
      <c r="C87" s="212"/>
      <c r="D87" s="209" t="s">
        <v>533</v>
      </c>
      <c r="E87" s="16">
        <v>67</v>
      </c>
      <c r="F87" s="14" t="s">
        <v>136</v>
      </c>
      <c r="G87" s="14" t="s">
        <v>137</v>
      </c>
      <c r="H87" s="419">
        <f>IF('Table 1'!L87="","",'Table 1'!L87)</f>
        <v>0</v>
      </c>
      <c r="I87" s="417"/>
      <c r="J87" s="418">
        <f>'[1]Data CPIS- Banking'!$D68</f>
        <v>0</v>
      </c>
      <c r="K87" s="442">
        <f t="shared" si="6"/>
        <v>0</v>
      </c>
      <c r="L87" s="418">
        <f>'[1]Data CPIS- Insurance'!$D68</f>
        <v>0</v>
      </c>
      <c r="M87" s="417"/>
      <c r="N87" s="420">
        <f>'[1]Data CPIS-Securities'!$D68</f>
        <v>0</v>
      </c>
      <c r="O87" s="417"/>
      <c r="P87" s="419" t="str">
        <f t="shared" si="7"/>
        <v/>
      </c>
      <c r="Q87" s="417"/>
      <c r="R87" s="418"/>
      <c r="S87" s="421"/>
      <c r="T87" s="414" t="str">
        <f t="shared" si="8"/>
        <v/>
      </c>
      <c r="U87" s="621" t="str">
        <f t="shared" si="9"/>
        <v/>
      </c>
      <c r="V87" s="626" t="str">
        <f t="shared" si="10"/>
        <v/>
      </c>
      <c r="W87" s="440" t="str">
        <f t="shared" si="11"/>
        <v/>
      </c>
    </row>
    <row r="88" spans="1:23" x14ac:dyDescent="0.2">
      <c r="A88" s="56"/>
      <c r="B88" s="211" t="s">
        <v>686</v>
      </c>
      <c r="C88" s="212"/>
      <c r="D88" s="209" t="s">
        <v>533</v>
      </c>
      <c r="E88" s="13">
        <v>68</v>
      </c>
      <c r="F88" s="14" t="s">
        <v>138</v>
      </c>
      <c r="G88" s="14" t="s">
        <v>139</v>
      </c>
      <c r="H88" s="419">
        <f>IF('Table 1'!L88="","",'Table 1'!L88)</f>
        <v>0</v>
      </c>
      <c r="I88" s="417"/>
      <c r="J88" s="418">
        <f>'[1]Data CPIS- Banking'!$D69</f>
        <v>0</v>
      </c>
      <c r="K88" s="442">
        <f t="shared" si="6"/>
        <v>0</v>
      </c>
      <c r="L88" s="418">
        <f>'[1]Data CPIS- Insurance'!$D69</f>
        <v>0</v>
      </c>
      <c r="M88" s="417"/>
      <c r="N88" s="420">
        <f>'[1]Data CPIS-Securities'!$D69</f>
        <v>0</v>
      </c>
      <c r="O88" s="417"/>
      <c r="P88" s="419" t="str">
        <f t="shared" si="7"/>
        <v/>
      </c>
      <c r="Q88" s="417"/>
      <c r="R88" s="418"/>
      <c r="S88" s="421"/>
      <c r="T88" s="414" t="str">
        <f t="shared" si="8"/>
        <v/>
      </c>
      <c r="U88" s="621" t="str">
        <f t="shared" si="9"/>
        <v/>
      </c>
      <c r="V88" s="626" t="str">
        <f t="shared" si="10"/>
        <v/>
      </c>
      <c r="W88" s="440" t="str">
        <f t="shared" si="11"/>
        <v/>
      </c>
    </row>
    <row r="89" spans="1:23" x14ac:dyDescent="0.2">
      <c r="A89" s="56"/>
      <c r="B89" s="211" t="s">
        <v>687</v>
      </c>
      <c r="C89" s="212"/>
      <c r="D89" s="209" t="s">
        <v>533</v>
      </c>
      <c r="E89" s="16">
        <v>69</v>
      </c>
      <c r="F89" s="14" t="s">
        <v>140</v>
      </c>
      <c r="G89" s="14" t="s">
        <v>141</v>
      </c>
      <c r="H89" s="419">
        <f>IF('Table 1'!L89="","",'Table 1'!L89)</f>
        <v>0</v>
      </c>
      <c r="I89" s="417"/>
      <c r="J89" s="418">
        <f>'[1]Data CPIS- Banking'!$D70</f>
        <v>0</v>
      </c>
      <c r="K89" s="442">
        <f t="shared" si="6"/>
        <v>0</v>
      </c>
      <c r="L89" s="418">
        <f>'[1]Data CPIS- Insurance'!$D70</f>
        <v>0</v>
      </c>
      <c r="M89" s="417"/>
      <c r="N89" s="420">
        <f>'[1]Data CPIS-Securities'!$D70</f>
        <v>0</v>
      </c>
      <c r="O89" s="417"/>
      <c r="P89" s="419" t="str">
        <f t="shared" si="7"/>
        <v/>
      </c>
      <c r="Q89" s="417"/>
      <c r="R89" s="418"/>
      <c r="S89" s="421"/>
      <c r="T89" s="414" t="str">
        <f t="shared" si="8"/>
        <v/>
      </c>
      <c r="U89" s="621" t="str">
        <f t="shared" si="9"/>
        <v/>
      </c>
      <c r="V89" s="626" t="str">
        <f t="shared" si="10"/>
        <v/>
      </c>
      <c r="W89" s="440" t="str">
        <f t="shared" si="11"/>
        <v/>
      </c>
    </row>
    <row r="90" spans="1:23" x14ac:dyDescent="0.2">
      <c r="A90" s="56"/>
      <c r="B90" s="211" t="s">
        <v>824</v>
      </c>
      <c r="C90" s="212"/>
      <c r="D90" s="209" t="s">
        <v>533</v>
      </c>
      <c r="E90" s="16">
        <v>70</v>
      </c>
      <c r="F90" s="14" t="s">
        <v>403</v>
      </c>
      <c r="G90" s="14" t="s">
        <v>989</v>
      </c>
      <c r="H90" s="419">
        <f>IF('Table 1'!L90="","",'Table 1'!L90)</f>
        <v>0</v>
      </c>
      <c r="I90" s="421"/>
      <c r="J90" s="418">
        <f>'[1]Data CPIS- Banking'!$D71</f>
        <v>0</v>
      </c>
      <c r="K90" s="442">
        <f>IF(AND(L90="",M90="",N90=""),"",IF(OR(L90="c",M90="c",N90="c"),"c",SUM(L90:N90)))</f>
        <v>0</v>
      </c>
      <c r="L90" s="418">
        <f>'[1]Data CPIS- Insurance'!$D71</f>
        <v>0</v>
      </c>
      <c r="M90" s="418"/>
      <c r="N90" s="420">
        <f>'[1]Data CPIS-Securities'!$D71</f>
        <v>0</v>
      </c>
      <c r="O90" s="422"/>
      <c r="P90" s="419" t="str">
        <f>IF(AND(Q90="",R90="",S90=""),"",IF(OR(Q90="c",R90="c",S90="c"),"c",SUM(Q90:S90)))</f>
        <v/>
      </c>
      <c r="Q90" s="421"/>
      <c r="R90" s="418"/>
      <c r="S90" s="418"/>
      <c r="T90" s="414" t="str">
        <f>IF(AND(ISNUMBER(H90),SUM(COUNTIF(I90:K90,"c"),COUNTIF(O90:P90,"c"))=1),"Res Disc",IF(AND(H90="c",ISNUMBER(I90),ISNUMBER(J90),ISNUMBER(K90),ISNUMBER(O90),ISNUMBER(P90)),"Res Disc",IF(AND(COUNTIF(Q90:S90,"c")=1,ISNUMBER(P90)),"Res Disc",IF(AND(P90="c",ISNUMBER(Q90),ISNUMBER(R90),ISNUMBER(S90)),"Res Disc",IF(AND(K90="c",ISNUMBER(L90),ISNUMBER(M90),ISNUMBER(N90)),"Res Disc",IF(AND(ISNUMBER(K90),COUNTIF(L90:N90,"c")=1),"Res Disc",""))))))</f>
        <v/>
      </c>
      <c r="U90" s="621" t="str">
        <f>IF(T90&lt;&gt;"","",IF(SUM(COUNTIF(I90:K90,"c"),COUNTIF(O90:P90,"c"))&gt;1,"",IF(OR(AND(H90="c",OR(I90="c",J90="c",K90="c",O90="c",P90="c")),AND(H90&lt;&gt;"",I90="c",J90="c",K90="c",O90="c",P90="c"),AND(H90&lt;&gt;"",I90="",J90="",K90="",O90="",P90="")),"",IF(ABS(SUM(I90:K90,O90:P90)-SUM(H90))&gt;0.9,SUM(I90:K90,O90:P90)-SUM(H90),""))))</f>
        <v/>
      </c>
      <c r="V90" s="626" t="str">
        <f>IF(T90&lt;&gt;"","",IF(OR(AND(K90="c",OR(L90="c",N90="c",M90="c")),AND(K90&lt;&gt;"",L90="c",M90="c",N90="c"),AND(K90&lt;&gt;"",L90="",N90="",M90="")),"",IF(COUNTIF(L90:N90,"c")&gt;1,"",IF(ABS(SUM(L90:N90)-SUM(K90))&gt;0.9,SUM(L90:N90)-SUM(K90),""))))</f>
        <v/>
      </c>
      <c r="W90" s="440" t="str">
        <f>IF(T90&lt;&gt;"","",IF(OR(AND(P90="c",OR(Q90="c",S90="c",R90="c")),AND(P90&lt;&gt;"",Q90="c",R90="c",S90="c"),AND(P90&lt;&gt;"",Q90="",S90="",R90="")),"",IF(COUNTIF(Q90:S90,"c")&gt;1,"",IF(ABS(SUM(Q90:S90)-SUM(P90))&gt;0.9,SUM(Q90:S90)-SUM(P90),""))))</f>
        <v/>
      </c>
    </row>
    <row r="91" spans="1:23" x14ac:dyDescent="0.2">
      <c r="A91" s="56"/>
      <c r="B91" s="211" t="s">
        <v>688</v>
      </c>
      <c r="C91" s="212"/>
      <c r="D91" s="209" t="s">
        <v>533</v>
      </c>
      <c r="E91" s="13">
        <v>71</v>
      </c>
      <c r="F91" s="14" t="s">
        <v>142</v>
      </c>
      <c r="G91" s="14" t="s">
        <v>143</v>
      </c>
      <c r="H91" s="419">
        <f>IF('Table 1'!L91="","",'Table 1'!L91)</f>
        <v>0</v>
      </c>
      <c r="I91" s="417"/>
      <c r="J91" s="418">
        <f>'[1]Data CPIS- Banking'!$D72</f>
        <v>0</v>
      </c>
      <c r="K91" s="442">
        <f t="shared" si="6"/>
        <v>0</v>
      </c>
      <c r="L91" s="418">
        <f>'[1]Data CPIS- Insurance'!$D72</f>
        <v>0</v>
      </c>
      <c r="M91" s="417"/>
      <c r="N91" s="420">
        <f>'[1]Data CPIS-Securities'!$D72</f>
        <v>0</v>
      </c>
      <c r="O91" s="417"/>
      <c r="P91" s="419" t="str">
        <f t="shared" si="7"/>
        <v/>
      </c>
      <c r="Q91" s="417"/>
      <c r="R91" s="418"/>
      <c r="S91" s="421"/>
      <c r="T91" s="414" t="str">
        <f t="shared" si="8"/>
        <v/>
      </c>
      <c r="U91" s="621" t="str">
        <f t="shared" si="9"/>
        <v/>
      </c>
      <c r="V91" s="626" t="str">
        <f t="shared" si="10"/>
        <v/>
      </c>
      <c r="W91" s="440" t="str">
        <f t="shared" si="11"/>
        <v/>
      </c>
    </row>
    <row r="92" spans="1:23" x14ac:dyDescent="0.2">
      <c r="A92" s="56"/>
      <c r="B92" s="211" t="s">
        <v>689</v>
      </c>
      <c r="C92" s="212"/>
      <c r="D92" s="209" t="s">
        <v>533</v>
      </c>
      <c r="E92" s="13">
        <v>72</v>
      </c>
      <c r="F92" s="14" t="s">
        <v>144</v>
      </c>
      <c r="G92" s="14" t="s">
        <v>145</v>
      </c>
      <c r="H92" s="419">
        <f>IF('Table 1'!L92="","",'Table 1'!L92)</f>
        <v>0</v>
      </c>
      <c r="I92" s="417"/>
      <c r="J92" s="418">
        <f>'[1]Data CPIS- Banking'!$D73</f>
        <v>0</v>
      </c>
      <c r="K92" s="442">
        <f t="shared" si="6"/>
        <v>0</v>
      </c>
      <c r="L92" s="418">
        <f>'[1]Data CPIS- Insurance'!$D73</f>
        <v>0</v>
      </c>
      <c r="M92" s="417"/>
      <c r="N92" s="420">
        <f>'[1]Data CPIS-Securities'!$D73</f>
        <v>0</v>
      </c>
      <c r="O92" s="417"/>
      <c r="P92" s="419" t="str">
        <f t="shared" si="7"/>
        <v/>
      </c>
      <c r="Q92" s="417"/>
      <c r="R92" s="418"/>
      <c r="S92" s="421"/>
      <c r="T92" s="414" t="str">
        <f t="shared" si="8"/>
        <v/>
      </c>
      <c r="U92" s="621" t="str">
        <f t="shared" si="9"/>
        <v/>
      </c>
      <c r="V92" s="626" t="str">
        <f t="shared" si="10"/>
        <v/>
      </c>
      <c r="W92" s="440" t="str">
        <f t="shared" si="11"/>
        <v/>
      </c>
    </row>
    <row r="93" spans="1:23" x14ac:dyDescent="0.2">
      <c r="A93" s="56"/>
      <c r="B93" s="211" t="s">
        <v>690</v>
      </c>
      <c r="C93" s="212"/>
      <c r="D93" s="209" t="s">
        <v>533</v>
      </c>
      <c r="E93" s="13">
        <v>73</v>
      </c>
      <c r="F93" s="14" t="s">
        <v>146</v>
      </c>
      <c r="G93" s="14" t="s">
        <v>147</v>
      </c>
      <c r="H93" s="419">
        <f>IF('Table 1'!L93="","",'Table 1'!L93)</f>
        <v>0</v>
      </c>
      <c r="I93" s="417"/>
      <c r="J93" s="418">
        <f>'[1]Data CPIS- Banking'!$D74</f>
        <v>0</v>
      </c>
      <c r="K93" s="442">
        <f t="shared" si="6"/>
        <v>0</v>
      </c>
      <c r="L93" s="418">
        <f>'[1]Data CPIS- Insurance'!$D74</f>
        <v>0</v>
      </c>
      <c r="M93" s="417"/>
      <c r="N93" s="420">
        <f>'[1]Data CPIS-Securities'!$D74</f>
        <v>0</v>
      </c>
      <c r="O93" s="417"/>
      <c r="P93" s="419" t="str">
        <f t="shared" si="7"/>
        <v/>
      </c>
      <c r="Q93" s="417"/>
      <c r="R93" s="418"/>
      <c r="S93" s="421"/>
      <c r="T93" s="414" t="str">
        <f t="shared" si="8"/>
        <v/>
      </c>
      <c r="U93" s="621" t="str">
        <f t="shared" si="9"/>
        <v/>
      </c>
      <c r="V93" s="626" t="str">
        <f t="shared" si="10"/>
        <v/>
      </c>
      <c r="W93" s="440" t="str">
        <f t="shared" si="11"/>
        <v/>
      </c>
    </row>
    <row r="94" spans="1:23" x14ac:dyDescent="0.2">
      <c r="A94" s="56"/>
      <c r="B94" s="211" t="s">
        <v>691</v>
      </c>
      <c r="C94" s="212"/>
      <c r="D94" s="209" t="s">
        <v>533</v>
      </c>
      <c r="E94" s="13">
        <v>74</v>
      </c>
      <c r="F94" s="14" t="s">
        <v>148</v>
      </c>
      <c r="G94" s="14" t="s">
        <v>149</v>
      </c>
      <c r="H94" s="419">
        <f>IF('Table 1'!L94="","",'Table 1'!L94)</f>
        <v>0</v>
      </c>
      <c r="I94" s="417"/>
      <c r="J94" s="418">
        <f>'[1]Data CPIS- Banking'!$D75</f>
        <v>0</v>
      </c>
      <c r="K94" s="442">
        <f t="shared" si="6"/>
        <v>0</v>
      </c>
      <c r="L94" s="418">
        <f>'[1]Data CPIS- Insurance'!$D75</f>
        <v>0</v>
      </c>
      <c r="M94" s="417"/>
      <c r="N94" s="420">
        <f>'[1]Data CPIS-Securities'!$D75</f>
        <v>0</v>
      </c>
      <c r="O94" s="417"/>
      <c r="P94" s="419" t="str">
        <f t="shared" si="7"/>
        <v/>
      </c>
      <c r="Q94" s="417"/>
      <c r="R94" s="418"/>
      <c r="S94" s="421"/>
      <c r="T94" s="414" t="str">
        <f t="shared" si="8"/>
        <v/>
      </c>
      <c r="U94" s="621" t="str">
        <f t="shared" si="9"/>
        <v/>
      </c>
      <c r="V94" s="626" t="str">
        <f t="shared" si="10"/>
        <v/>
      </c>
      <c r="W94" s="440" t="str">
        <f t="shared" si="11"/>
        <v/>
      </c>
    </row>
    <row r="95" spans="1:23" x14ac:dyDescent="0.2">
      <c r="A95" s="56"/>
      <c r="B95" s="211" t="s">
        <v>692</v>
      </c>
      <c r="C95" s="212"/>
      <c r="D95" s="209" t="s">
        <v>533</v>
      </c>
      <c r="E95" s="13">
        <v>75</v>
      </c>
      <c r="F95" s="14" t="s">
        <v>150</v>
      </c>
      <c r="G95" s="14" t="s">
        <v>151</v>
      </c>
      <c r="H95" s="419">
        <f>IF('Table 1'!L95="","",'Table 1'!L95)</f>
        <v>0</v>
      </c>
      <c r="I95" s="417"/>
      <c r="J95" s="418">
        <f>'[1]Data CPIS- Banking'!$D76</f>
        <v>0</v>
      </c>
      <c r="K95" s="442">
        <f t="shared" si="6"/>
        <v>0</v>
      </c>
      <c r="L95" s="418">
        <f>'[1]Data CPIS- Insurance'!$D76</f>
        <v>0</v>
      </c>
      <c r="M95" s="417"/>
      <c r="N95" s="420">
        <f>'[1]Data CPIS-Securities'!$D76</f>
        <v>0</v>
      </c>
      <c r="O95" s="417"/>
      <c r="P95" s="419" t="str">
        <f t="shared" si="7"/>
        <v/>
      </c>
      <c r="Q95" s="417"/>
      <c r="R95" s="418"/>
      <c r="S95" s="421"/>
      <c r="T95" s="414" t="str">
        <f t="shared" si="8"/>
        <v/>
      </c>
      <c r="U95" s="621" t="str">
        <f t="shared" si="9"/>
        <v/>
      </c>
      <c r="V95" s="626" t="str">
        <f t="shared" si="10"/>
        <v/>
      </c>
      <c r="W95" s="440" t="str">
        <f t="shared" si="11"/>
        <v/>
      </c>
    </row>
    <row r="96" spans="1:23" x14ac:dyDescent="0.2">
      <c r="A96" s="56"/>
      <c r="B96" s="211" t="s">
        <v>693</v>
      </c>
      <c r="C96" s="212"/>
      <c r="D96" s="209" t="s">
        <v>533</v>
      </c>
      <c r="E96" s="13">
        <v>76</v>
      </c>
      <c r="F96" s="14" t="s">
        <v>152</v>
      </c>
      <c r="G96" s="14" t="s">
        <v>153</v>
      </c>
      <c r="H96" s="419">
        <f>IF('Table 1'!L96="","",'Table 1'!L96)</f>
        <v>28532.45463724</v>
      </c>
      <c r="I96" s="417"/>
      <c r="J96" s="418">
        <f>'[1]Data CPIS- Banking'!$D77</f>
        <v>8</v>
      </c>
      <c r="K96" s="442">
        <f t="shared" si="6"/>
        <v>28524.45463724</v>
      </c>
      <c r="L96" s="418">
        <f>'[1]Data CPIS- Insurance'!$D77</f>
        <v>27.257134239999999</v>
      </c>
      <c r="M96" s="417"/>
      <c r="N96" s="420">
        <f>'[1]Data CPIS-Securities'!$D77</f>
        <v>28497.197502999999</v>
      </c>
      <c r="O96" s="417"/>
      <c r="P96" s="419" t="str">
        <f t="shared" si="7"/>
        <v/>
      </c>
      <c r="Q96" s="417"/>
      <c r="R96" s="418"/>
      <c r="S96" s="421"/>
      <c r="T96" s="414" t="str">
        <f t="shared" si="8"/>
        <v/>
      </c>
      <c r="U96" s="621" t="str">
        <f t="shared" si="9"/>
        <v/>
      </c>
      <c r="V96" s="626" t="str">
        <f t="shared" si="10"/>
        <v/>
      </c>
      <c r="W96" s="440" t="str">
        <f t="shared" si="11"/>
        <v/>
      </c>
    </row>
    <row r="97" spans="1:23" x14ac:dyDescent="0.2">
      <c r="A97" s="56"/>
      <c r="B97" s="211" t="s">
        <v>694</v>
      </c>
      <c r="C97" s="212"/>
      <c r="D97" s="209" t="s">
        <v>533</v>
      </c>
      <c r="E97" s="13">
        <v>77</v>
      </c>
      <c r="F97" s="14" t="s">
        <v>154</v>
      </c>
      <c r="G97" s="14" t="s">
        <v>155</v>
      </c>
      <c r="H97" s="419">
        <f>IF('Table 1'!L97="","",'Table 1'!L97)</f>
        <v>0</v>
      </c>
      <c r="I97" s="417"/>
      <c r="J97" s="418">
        <f>'[1]Data CPIS- Banking'!$D78</f>
        <v>0</v>
      </c>
      <c r="K97" s="442">
        <f t="shared" si="6"/>
        <v>0</v>
      </c>
      <c r="L97" s="418">
        <f>'[1]Data CPIS- Insurance'!$D78</f>
        <v>0</v>
      </c>
      <c r="M97" s="417"/>
      <c r="N97" s="420">
        <f>'[1]Data CPIS-Securities'!$D78</f>
        <v>0</v>
      </c>
      <c r="O97" s="417"/>
      <c r="P97" s="419" t="str">
        <f t="shared" si="7"/>
        <v/>
      </c>
      <c r="Q97" s="417"/>
      <c r="R97" s="418"/>
      <c r="S97" s="421"/>
      <c r="T97" s="414" t="str">
        <f t="shared" si="8"/>
        <v/>
      </c>
      <c r="U97" s="621" t="str">
        <f t="shared" si="9"/>
        <v/>
      </c>
      <c r="V97" s="626" t="str">
        <f t="shared" si="10"/>
        <v/>
      </c>
      <c r="W97" s="440" t="str">
        <f t="shared" si="11"/>
        <v/>
      </c>
    </row>
    <row r="98" spans="1:23" x14ac:dyDescent="0.2">
      <c r="A98" s="56"/>
      <c r="B98" s="211" t="s">
        <v>695</v>
      </c>
      <c r="C98" s="212"/>
      <c r="D98" s="209" t="s">
        <v>533</v>
      </c>
      <c r="E98" s="13">
        <v>78</v>
      </c>
      <c r="F98" s="14" t="s">
        <v>156</v>
      </c>
      <c r="G98" s="14" t="s">
        <v>157</v>
      </c>
      <c r="H98" s="419">
        <f>IF('Table 1'!L98="","",'Table 1'!L98)</f>
        <v>0</v>
      </c>
      <c r="I98" s="417"/>
      <c r="J98" s="418">
        <f>'[1]Data CPIS- Banking'!$D79</f>
        <v>0</v>
      </c>
      <c r="K98" s="442">
        <f t="shared" si="6"/>
        <v>0</v>
      </c>
      <c r="L98" s="418">
        <f>'[1]Data CPIS- Insurance'!$D79</f>
        <v>0</v>
      </c>
      <c r="M98" s="417"/>
      <c r="N98" s="420">
        <f>'[1]Data CPIS-Securities'!$D79</f>
        <v>0</v>
      </c>
      <c r="O98" s="417"/>
      <c r="P98" s="419" t="str">
        <f t="shared" si="7"/>
        <v/>
      </c>
      <c r="Q98" s="417"/>
      <c r="R98" s="418"/>
      <c r="S98" s="421"/>
      <c r="T98" s="414" t="str">
        <f t="shared" si="8"/>
        <v/>
      </c>
      <c r="U98" s="621" t="str">
        <f t="shared" si="9"/>
        <v/>
      </c>
      <c r="V98" s="626" t="str">
        <f t="shared" si="10"/>
        <v/>
      </c>
      <c r="W98" s="440" t="str">
        <f t="shared" si="11"/>
        <v/>
      </c>
    </row>
    <row r="99" spans="1:23" x14ac:dyDescent="0.2">
      <c r="A99" s="56"/>
      <c r="B99" s="211" t="s">
        <v>696</v>
      </c>
      <c r="C99" s="212"/>
      <c r="D99" s="209" t="s">
        <v>533</v>
      </c>
      <c r="E99" s="13">
        <v>79</v>
      </c>
      <c r="F99" s="14" t="s">
        <v>158</v>
      </c>
      <c r="G99" s="14" t="s">
        <v>159</v>
      </c>
      <c r="H99" s="419">
        <f>IF('Table 1'!L99="","",'Table 1'!L99)</f>
        <v>0</v>
      </c>
      <c r="I99" s="417"/>
      <c r="J99" s="418">
        <f>'[1]Data CPIS- Banking'!$D80</f>
        <v>0</v>
      </c>
      <c r="K99" s="442">
        <f t="shared" si="6"/>
        <v>0</v>
      </c>
      <c r="L99" s="418">
        <f>'[1]Data CPIS- Insurance'!$D80</f>
        <v>0</v>
      </c>
      <c r="M99" s="417"/>
      <c r="N99" s="420">
        <f>'[1]Data CPIS-Securities'!$D80</f>
        <v>0</v>
      </c>
      <c r="O99" s="417"/>
      <c r="P99" s="419" t="str">
        <f t="shared" si="7"/>
        <v/>
      </c>
      <c r="Q99" s="417"/>
      <c r="R99" s="418"/>
      <c r="S99" s="421"/>
      <c r="T99" s="414" t="str">
        <f t="shared" si="8"/>
        <v/>
      </c>
      <c r="U99" s="621" t="str">
        <f t="shared" si="9"/>
        <v/>
      </c>
      <c r="V99" s="626" t="str">
        <f t="shared" si="10"/>
        <v/>
      </c>
      <c r="W99" s="440" t="str">
        <f t="shared" si="11"/>
        <v/>
      </c>
    </row>
    <row r="100" spans="1:23" x14ac:dyDescent="0.2">
      <c r="A100" s="56"/>
      <c r="B100" s="211" t="s">
        <v>697</v>
      </c>
      <c r="C100" s="212"/>
      <c r="D100" s="209" t="s">
        <v>533</v>
      </c>
      <c r="E100" s="13">
        <v>80</v>
      </c>
      <c r="F100" s="14" t="s">
        <v>160</v>
      </c>
      <c r="G100" s="14" t="s">
        <v>161</v>
      </c>
      <c r="H100" s="419">
        <f>IF('Table 1'!L100="","",'Table 1'!L100)</f>
        <v>0</v>
      </c>
      <c r="I100" s="417"/>
      <c r="J100" s="418">
        <f>'[1]Data CPIS- Banking'!$D81</f>
        <v>0</v>
      </c>
      <c r="K100" s="442">
        <f t="shared" si="6"/>
        <v>0</v>
      </c>
      <c r="L100" s="418">
        <f>'[1]Data CPIS- Insurance'!$D81</f>
        <v>0</v>
      </c>
      <c r="M100" s="417"/>
      <c r="N100" s="420">
        <f>'[1]Data CPIS-Securities'!$D81</f>
        <v>0</v>
      </c>
      <c r="O100" s="417"/>
      <c r="P100" s="419" t="str">
        <f t="shared" si="7"/>
        <v/>
      </c>
      <c r="Q100" s="417"/>
      <c r="R100" s="418"/>
      <c r="S100" s="421"/>
      <c r="T100" s="414" t="str">
        <f t="shared" si="8"/>
        <v/>
      </c>
      <c r="U100" s="621" t="str">
        <f t="shared" si="9"/>
        <v/>
      </c>
      <c r="V100" s="626" t="str">
        <f t="shared" si="10"/>
        <v/>
      </c>
      <c r="W100" s="440" t="str">
        <f t="shared" si="11"/>
        <v/>
      </c>
    </row>
    <row r="101" spans="1:23" x14ac:dyDescent="0.2">
      <c r="A101" s="56"/>
      <c r="B101" s="211" t="s">
        <v>698</v>
      </c>
      <c r="C101" s="212"/>
      <c r="D101" s="209" t="s">
        <v>533</v>
      </c>
      <c r="E101" s="13">
        <v>81</v>
      </c>
      <c r="F101" s="14" t="s">
        <v>162</v>
      </c>
      <c r="G101" s="14" t="s">
        <v>163</v>
      </c>
      <c r="H101" s="419">
        <f>IF('Table 1'!L101="","",'Table 1'!L101)</f>
        <v>0</v>
      </c>
      <c r="I101" s="417"/>
      <c r="J101" s="418">
        <f>'[1]Data CPIS- Banking'!$D82</f>
        <v>0</v>
      </c>
      <c r="K101" s="442">
        <f t="shared" si="6"/>
        <v>0</v>
      </c>
      <c r="L101" s="418">
        <f>'[1]Data CPIS- Insurance'!$D82</f>
        <v>0</v>
      </c>
      <c r="M101" s="417"/>
      <c r="N101" s="420">
        <f>'[1]Data CPIS-Securities'!$D82</f>
        <v>0</v>
      </c>
      <c r="O101" s="417"/>
      <c r="P101" s="419" t="str">
        <f t="shared" si="7"/>
        <v/>
      </c>
      <c r="Q101" s="417"/>
      <c r="R101" s="418"/>
      <c r="S101" s="421"/>
      <c r="T101" s="414" t="str">
        <f t="shared" si="8"/>
        <v/>
      </c>
      <c r="U101" s="621" t="str">
        <f t="shared" si="9"/>
        <v/>
      </c>
      <c r="V101" s="626" t="str">
        <f t="shared" si="10"/>
        <v/>
      </c>
      <c r="W101" s="440" t="str">
        <f t="shared" si="11"/>
        <v/>
      </c>
    </row>
    <row r="102" spans="1:23" x14ac:dyDescent="0.2">
      <c r="A102" s="56"/>
      <c r="B102" s="211" t="s">
        <v>699</v>
      </c>
      <c r="C102" s="212"/>
      <c r="D102" s="209" t="s">
        <v>533</v>
      </c>
      <c r="E102" s="13">
        <v>82</v>
      </c>
      <c r="F102" s="14" t="s">
        <v>164</v>
      </c>
      <c r="G102" s="14" t="s">
        <v>165</v>
      </c>
      <c r="H102" s="419">
        <f>IF('Table 1'!L102="","",'Table 1'!L102)</f>
        <v>18.524896999999999</v>
      </c>
      <c r="I102" s="417"/>
      <c r="J102" s="418">
        <f>'[1]Data CPIS- Banking'!$D83</f>
        <v>0</v>
      </c>
      <c r="K102" s="442">
        <f t="shared" si="6"/>
        <v>18.524896999999999</v>
      </c>
      <c r="L102" s="418">
        <f>'[1]Data CPIS- Insurance'!$D83</f>
        <v>0</v>
      </c>
      <c r="M102" s="417"/>
      <c r="N102" s="420">
        <f>'[1]Data CPIS-Securities'!$D83</f>
        <v>18.524896999999999</v>
      </c>
      <c r="O102" s="417"/>
      <c r="P102" s="419" t="str">
        <f t="shared" si="7"/>
        <v/>
      </c>
      <c r="Q102" s="417"/>
      <c r="R102" s="418"/>
      <c r="S102" s="421"/>
      <c r="T102" s="414" t="str">
        <f t="shared" si="8"/>
        <v/>
      </c>
      <c r="U102" s="621" t="str">
        <f t="shared" si="9"/>
        <v/>
      </c>
      <c r="V102" s="626" t="str">
        <f t="shared" si="10"/>
        <v/>
      </c>
      <c r="W102" s="440" t="str">
        <f t="shared" si="11"/>
        <v/>
      </c>
    </row>
    <row r="103" spans="1:23" x14ac:dyDescent="0.2">
      <c r="A103" s="56"/>
      <c r="B103" s="211" t="s">
        <v>700</v>
      </c>
      <c r="C103" s="212"/>
      <c r="D103" s="209" t="s">
        <v>533</v>
      </c>
      <c r="E103" s="13">
        <v>83</v>
      </c>
      <c r="F103" s="14" t="s">
        <v>166</v>
      </c>
      <c r="G103" s="14" t="s">
        <v>167</v>
      </c>
      <c r="H103" s="419">
        <f>IF('Table 1'!L103="","",'Table 1'!L103)</f>
        <v>26965.22937144</v>
      </c>
      <c r="I103" s="417"/>
      <c r="J103" s="418">
        <f>'[1]Data CPIS- Banking'!$D84</f>
        <v>898</v>
      </c>
      <c r="K103" s="442">
        <f t="shared" si="6"/>
        <v>26067.22937144</v>
      </c>
      <c r="L103" s="418">
        <f>'[1]Data CPIS- Insurance'!$D84</f>
        <v>123.55480643999999</v>
      </c>
      <c r="M103" s="417"/>
      <c r="N103" s="420">
        <f>'[1]Data CPIS-Securities'!$D84</f>
        <v>25943.674565000001</v>
      </c>
      <c r="O103" s="417"/>
      <c r="P103" s="419" t="str">
        <f t="shared" si="7"/>
        <v/>
      </c>
      <c r="Q103" s="417"/>
      <c r="R103" s="418"/>
      <c r="S103" s="421"/>
      <c r="T103" s="414" t="str">
        <f t="shared" si="8"/>
        <v/>
      </c>
      <c r="U103" s="621" t="str">
        <f t="shared" si="9"/>
        <v/>
      </c>
      <c r="V103" s="626" t="str">
        <f t="shared" si="10"/>
        <v/>
      </c>
      <c r="W103" s="440" t="str">
        <f t="shared" si="11"/>
        <v/>
      </c>
    </row>
    <row r="104" spans="1:23" x14ac:dyDescent="0.2">
      <c r="A104" s="56"/>
      <c r="B104" s="211" t="s">
        <v>701</v>
      </c>
      <c r="C104" s="212"/>
      <c r="D104" s="209" t="s">
        <v>533</v>
      </c>
      <c r="E104" s="13">
        <v>84</v>
      </c>
      <c r="F104" s="14" t="s">
        <v>168</v>
      </c>
      <c r="G104" s="14" t="s">
        <v>169</v>
      </c>
      <c r="H104" s="419">
        <f>IF('Table 1'!L104="","",'Table 1'!L104)</f>
        <v>68.129802999999995</v>
      </c>
      <c r="I104" s="417"/>
      <c r="J104" s="418">
        <f>'[1]Data CPIS- Banking'!$D85</f>
        <v>0</v>
      </c>
      <c r="K104" s="442">
        <f t="shared" si="6"/>
        <v>68.129802999999995</v>
      </c>
      <c r="L104" s="418">
        <f>'[1]Data CPIS- Insurance'!$D85</f>
        <v>0</v>
      </c>
      <c r="M104" s="417"/>
      <c r="N104" s="420">
        <f>'[1]Data CPIS-Securities'!$D85</f>
        <v>68.129802999999995</v>
      </c>
      <c r="O104" s="417"/>
      <c r="P104" s="419" t="str">
        <f t="shared" si="7"/>
        <v/>
      </c>
      <c r="Q104" s="417"/>
      <c r="R104" s="418"/>
      <c r="S104" s="421"/>
      <c r="T104" s="414" t="str">
        <f t="shared" si="8"/>
        <v/>
      </c>
      <c r="U104" s="621" t="str">
        <f t="shared" si="9"/>
        <v/>
      </c>
      <c r="V104" s="626" t="str">
        <f t="shared" si="10"/>
        <v/>
      </c>
      <c r="W104" s="440" t="str">
        <f t="shared" si="11"/>
        <v/>
      </c>
    </row>
    <row r="105" spans="1:23" x14ac:dyDescent="0.2">
      <c r="A105" s="56"/>
      <c r="B105" s="211" t="s">
        <v>702</v>
      </c>
      <c r="C105" s="212"/>
      <c r="D105" s="209" t="s">
        <v>533</v>
      </c>
      <c r="E105" s="13">
        <v>85</v>
      </c>
      <c r="F105" s="14" t="s">
        <v>170</v>
      </c>
      <c r="G105" s="14" t="s">
        <v>171</v>
      </c>
      <c r="H105" s="419">
        <f>IF('Table 1'!L105="","",'Table 1'!L105)</f>
        <v>0</v>
      </c>
      <c r="I105" s="417"/>
      <c r="J105" s="418">
        <f>'[1]Data CPIS- Banking'!$D86</f>
        <v>0</v>
      </c>
      <c r="K105" s="442">
        <f t="shared" si="6"/>
        <v>0</v>
      </c>
      <c r="L105" s="418">
        <f>'[1]Data CPIS- Insurance'!$D86</f>
        <v>0</v>
      </c>
      <c r="M105" s="417"/>
      <c r="N105" s="420">
        <f>'[1]Data CPIS-Securities'!$D86</f>
        <v>0</v>
      </c>
      <c r="O105" s="417"/>
      <c r="P105" s="419" t="str">
        <f t="shared" si="7"/>
        <v/>
      </c>
      <c r="Q105" s="417"/>
      <c r="R105" s="418"/>
      <c r="S105" s="421"/>
      <c r="T105" s="414" t="str">
        <f t="shared" si="8"/>
        <v/>
      </c>
      <c r="U105" s="621" t="str">
        <f t="shared" si="9"/>
        <v/>
      </c>
      <c r="V105" s="626" t="str">
        <f t="shared" si="10"/>
        <v/>
      </c>
      <c r="W105" s="440" t="str">
        <f t="shared" si="11"/>
        <v/>
      </c>
    </row>
    <row r="106" spans="1:23" x14ac:dyDescent="0.2">
      <c r="A106" s="56"/>
      <c r="B106" s="211" t="s">
        <v>703</v>
      </c>
      <c r="C106" s="212"/>
      <c r="D106" s="209" t="s">
        <v>533</v>
      </c>
      <c r="E106" s="13">
        <v>86</v>
      </c>
      <c r="F106" s="14" t="s">
        <v>172</v>
      </c>
      <c r="G106" s="14" t="s">
        <v>173</v>
      </c>
      <c r="H106" s="419">
        <f>IF('Table 1'!L106="","",'Table 1'!L106)</f>
        <v>0</v>
      </c>
      <c r="I106" s="417"/>
      <c r="J106" s="418">
        <f>'[1]Data CPIS- Banking'!$D87</f>
        <v>0</v>
      </c>
      <c r="K106" s="442">
        <f t="shared" si="6"/>
        <v>0</v>
      </c>
      <c r="L106" s="418">
        <f>'[1]Data CPIS- Insurance'!$D87</f>
        <v>0</v>
      </c>
      <c r="M106" s="417"/>
      <c r="N106" s="420">
        <f>'[1]Data CPIS-Securities'!$D87</f>
        <v>0</v>
      </c>
      <c r="O106" s="417"/>
      <c r="P106" s="419" t="str">
        <f t="shared" si="7"/>
        <v/>
      </c>
      <c r="Q106" s="417"/>
      <c r="R106" s="418"/>
      <c r="S106" s="421"/>
      <c r="T106" s="414" t="str">
        <f t="shared" si="8"/>
        <v/>
      </c>
      <c r="U106" s="621" t="str">
        <f t="shared" si="9"/>
        <v/>
      </c>
      <c r="V106" s="626" t="str">
        <f t="shared" si="10"/>
        <v/>
      </c>
      <c r="W106" s="440" t="str">
        <f t="shared" si="11"/>
        <v/>
      </c>
    </row>
    <row r="107" spans="1:23" x14ac:dyDescent="0.2">
      <c r="A107" s="56"/>
      <c r="B107" s="211" t="s">
        <v>704</v>
      </c>
      <c r="C107" s="212"/>
      <c r="D107" s="209" t="s">
        <v>533</v>
      </c>
      <c r="E107" s="13">
        <v>87</v>
      </c>
      <c r="F107" s="14" t="s">
        <v>174</v>
      </c>
      <c r="G107" s="14" t="s">
        <v>175</v>
      </c>
      <c r="H107" s="419">
        <f>IF('Table 1'!L107="","",'Table 1'!L107)</f>
        <v>0</v>
      </c>
      <c r="I107" s="417"/>
      <c r="J107" s="418">
        <f>'[1]Data CPIS- Banking'!$D88</f>
        <v>0</v>
      </c>
      <c r="K107" s="442">
        <f t="shared" si="6"/>
        <v>0</v>
      </c>
      <c r="L107" s="418">
        <f>'[1]Data CPIS- Insurance'!$D88</f>
        <v>0</v>
      </c>
      <c r="M107" s="417"/>
      <c r="N107" s="420">
        <f>'[1]Data CPIS-Securities'!$D88</f>
        <v>0</v>
      </c>
      <c r="O107" s="417"/>
      <c r="P107" s="419" t="str">
        <f t="shared" si="7"/>
        <v/>
      </c>
      <c r="Q107" s="417"/>
      <c r="R107" s="418"/>
      <c r="S107" s="421"/>
      <c r="T107" s="414" t="str">
        <f t="shared" si="8"/>
        <v/>
      </c>
      <c r="U107" s="621" t="str">
        <f t="shared" si="9"/>
        <v/>
      </c>
      <c r="V107" s="626" t="str">
        <f t="shared" si="10"/>
        <v/>
      </c>
      <c r="W107" s="440" t="str">
        <f t="shared" si="11"/>
        <v/>
      </c>
    </row>
    <row r="108" spans="1:23" x14ac:dyDescent="0.2">
      <c r="A108" s="56"/>
      <c r="B108" s="211" t="s">
        <v>705</v>
      </c>
      <c r="C108" s="212"/>
      <c r="D108" s="209" t="s">
        <v>533</v>
      </c>
      <c r="E108" s="13">
        <v>88</v>
      </c>
      <c r="F108" s="14" t="s">
        <v>176</v>
      </c>
      <c r="G108" s="14" t="s">
        <v>177</v>
      </c>
      <c r="H108" s="419">
        <f>IF('Table 1'!L108="","",'Table 1'!L108)</f>
        <v>0</v>
      </c>
      <c r="I108" s="417"/>
      <c r="J108" s="418">
        <f>'[1]Data CPIS- Banking'!$D89</f>
        <v>0</v>
      </c>
      <c r="K108" s="442">
        <f t="shared" si="6"/>
        <v>0</v>
      </c>
      <c r="L108" s="418">
        <f>'[1]Data CPIS- Insurance'!$D89</f>
        <v>0</v>
      </c>
      <c r="M108" s="417"/>
      <c r="N108" s="420">
        <f>'[1]Data CPIS-Securities'!$D89</f>
        <v>0</v>
      </c>
      <c r="O108" s="417"/>
      <c r="P108" s="419" t="str">
        <f t="shared" si="7"/>
        <v/>
      </c>
      <c r="Q108" s="417"/>
      <c r="R108" s="418"/>
      <c r="S108" s="421"/>
      <c r="T108" s="414" t="str">
        <f t="shared" si="8"/>
        <v/>
      </c>
      <c r="U108" s="621" t="str">
        <f t="shared" si="9"/>
        <v/>
      </c>
      <c r="V108" s="626" t="str">
        <f t="shared" si="10"/>
        <v/>
      </c>
      <c r="W108" s="440" t="str">
        <f t="shared" si="11"/>
        <v/>
      </c>
    </row>
    <row r="109" spans="1:23" x14ac:dyDescent="0.2">
      <c r="A109" s="56"/>
      <c r="B109" s="211" t="s">
        <v>706</v>
      </c>
      <c r="C109" s="212"/>
      <c r="D109" s="209" t="s">
        <v>533</v>
      </c>
      <c r="E109" s="13">
        <v>89</v>
      </c>
      <c r="F109" s="14" t="s">
        <v>178</v>
      </c>
      <c r="G109" s="14" t="s">
        <v>179</v>
      </c>
      <c r="H109" s="419">
        <f>IF('Table 1'!L109="","",'Table 1'!L109)</f>
        <v>0</v>
      </c>
      <c r="I109" s="417"/>
      <c r="J109" s="418">
        <f>'[1]Data CPIS- Banking'!$D90</f>
        <v>0</v>
      </c>
      <c r="K109" s="442">
        <f t="shared" si="6"/>
        <v>0</v>
      </c>
      <c r="L109" s="418">
        <f>'[1]Data CPIS- Insurance'!$D90</f>
        <v>0</v>
      </c>
      <c r="M109" s="417"/>
      <c r="N109" s="420">
        <f>'[1]Data CPIS-Securities'!$D90</f>
        <v>0</v>
      </c>
      <c r="O109" s="417"/>
      <c r="P109" s="419" t="str">
        <f t="shared" si="7"/>
        <v/>
      </c>
      <c r="Q109" s="417"/>
      <c r="R109" s="418"/>
      <c r="S109" s="421"/>
      <c r="T109" s="414" t="str">
        <f t="shared" si="8"/>
        <v/>
      </c>
      <c r="U109" s="621" t="str">
        <f t="shared" si="9"/>
        <v/>
      </c>
      <c r="V109" s="626" t="str">
        <f t="shared" si="10"/>
        <v/>
      </c>
      <c r="W109" s="440" t="str">
        <f t="shared" si="11"/>
        <v/>
      </c>
    </row>
    <row r="110" spans="1:23" x14ac:dyDescent="0.2">
      <c r="A110" s="56"/>
      <c r="B110" s="211" t="s">
        <v>707</v>
      </c>
      <c r="C110" s="212"/>
      <c r="D110" s="209" t="s">
        <v>533</v>
      </c>
      <c r="E110" s="13">
        <v>90</v>
      </c>
      <c r="F110" s="14" t="s">
        <v>180</v>
      </c>
      <c r="G110" s="14" t="s">
        <v>181</v>
      </c>
      <c r="H110" s="419">
        <f>IF('Table 1'!L110="","",'Table 1'!L110)</f>
        <v>0</v>
      </c>
      <c r="I110" s="417"/>
      <c r="J110" s="418">
        <f>'[1]Data CPIS- Banking'!$D91</f>
        <v>0</v>
      </c>
      <c r="K110" s="442">
        <f t="shared" si="6"/>
        <v>0</v>
      </c>
      <c r="L110" s="418">
        <f>'[1]Data CPIS- Insurance'!$D91</f>
        <v>0</v>
      </c>
      <c r="M110" s="417"/>
      <c r="N110" s="420">
        <f>'[1]Data CPIS-Securities'!$D91</f>
        <v>0</v>
      </c>
      <c r="O110" s="417"/>
      <c r="P110" s="419" t="str">
        <f t="shared" si="7"/>
        <v/>
      </c>
      <c r="Q110" s="417"/>
      <c r="R110" s="418"/>
      <c r="S110" s="421"/>
      <c r="T110" s="414" t="str">
        <f t="shared" si="8"/>
        <v/>
      </c>
      <c r="U110" s="621" t="str">
        <f t="shared" si="9"/>
        <v/>
      </c>
      <c r="V110" s="626" t="str">
        <f t="shared" si="10"/>
        <v/>
      </c>
      <c r="W110" s="440" t="str">
        <f t="shared" si="11"/>
        <v/>
      </c>
    </row>
    <row r="111" spans="1:23" x14ac:dyDescent="0.2">
      <c r="A111" s="56"/>
      <c r="B111" s="211" t="s">
        <v>708</v>
      </c>
      <c r="C111" s="212"/>
      <c r="D111" s="209" t="s">
        <v>533</v>
      </c>
      <c r="E111" s="13">
        <v>91</v>
      </c>
      <c r="F111" s="14" t="s">
        <v>182</v>
      </c>
      <c r="G111" s="14" t="s">
        <v>183</v>
      </c>
      <c r="H111" s="419">
        <f>IF('Table 1'!L111="","",'Table 1'!L111)</f>
        <v>3.0101979999999999</v>
      </c>
      <c r="I111" s="417"/>
      <c r="J111" s="418">
        <f>'[1]Data CPIS- Banking'!$D92</f>
        <v>0</v>
      </c>
      <c r="K111" s="442">
        <f t="shared" si="6"/>
        <v>3.0101979999999999</v>
      </c>
      <c r="L111" s="418">
        <f>'[1]Data CPIS- Insurance'!$D92</f>
        <v>0.70849799999999996</v>
      </c>
      <c r="M111" s="417"/>
      <c r="N111" s="420">
        <f>'[1]Data CPIS-Securities'!$D92</f>
        <v>2.3016999999999999</v>
      </c>
      <c r="O111" s="417"/>
      <c r="P111" s="419" t="str">
        <f t="shared" si="7"/>
        <v/>
      </c>
      <c r="Q111" s="417"/>
      <c r="R111" s="418"/>
      <c r="S111" s="421"/>
      <c r="T111" s="414" t="str">
        <f t="shared" si="8"/>
        <v/>
      </c>
      <c r="U111" s="621" t="str">
        <f t="shared" si="9"/>
        <v/>
      </c>
      <c r="V111" s="626" t="str">
        <f t="shared" si="10"/>
        <v/>
      </c>
      <c r="W111" s="440" t="str">
        <f t="shared" si="11"/>
        <v/>
      </c>
    </row>
    <row r="112" spans="1:23" x14ac:dyDescent="0.2">
      <c r="A112" s="56"/>
      <c r="B112" s="211" t="s">
        <v>709</v>
      </c>
      <c r="C112" s="212"/>
      <c r="D112" s="209" t="s">
        <v>533</v>
      </c>
      <c r="E112" s="13">
        <v>92</v>
      </c>
      <c r="F112" s="14" t="s">
        <v>184</v>
      </c>
      <c r="G112" s="14" t="s">
        <v>185</v>
      </c>
      <c r="H112" s="419">
        <f>IF('Table 1'!L112="","",'Table 1'!L112)</f>
        <v>5.4397969999999995</v>
      </c>
      <c r="I112" s="417"/>
      <c r="J112" s="418">
        <f>'[1]Data CPIS- Banking'!$D93</f>
        <v>0</v>
      </c>
      <c r="K112" s="442">
        <f t="shared" si="6"/>
        <v>5.4397969999999995</v>
      </c>
      <c r="L112" s="418">
        <f>'[1]Data CPIS- Insurance'!$D93</f>
        <v>4.7956719999999997</v>
      </c>
      <c r="M112" s="417"/>
      <c r="N112" s="420">
        <f>'[1]Data CPIS-Securities'!$D93</f>
        <v>0.64412499999999995</v>
      </c>
      <c r="O112" s="417"/>
      <c r="P112" s="419" t="str">
        <f t="shared" si="7"/>
        <v/>
      </c>
      <c r="Q112" s="417"/>
      <c r="R112" s="418"/>
      <c r="S112" s="421"/>
      <c r="T112" s="414" t="str">
        <f t="shared" si="8"/>
        <v/>
      </c>
      <c r="U112" s="621" t="str">
        <f t="shared" si="9"/>
        <v/>
      </c>
      <c r="V112" s="626" t="str">
        <f t="shared" si="10"/>
        <v/>
      </c>
      <c r="W112" s="440" t="str">
        <f t="shared" si="11"/>
        <v/>
      </c>
    </row>
    <row r="113" spans="1:23" x14ac:dyDescent="0.2">
      <c r="A113" s="56"/>
      <c r="B113" s="211" t="s">
        <v>710</v>
      </c>
      <c r="C113" s="212"/>
      <c r="D113" s="209" t="s">
        <v>533</v>
      </c>
      <c r="E113" s="13">
        <v>93</v>
      </c>
      <c r="F113" s="14" t="s">
        <v>186</v>
      </c>
      <c r="G113" s="14" t="s">
        <v>187</v>
      </c>
      <c r="H113" s="419">
        <f>IF('Table 1'!L113="","",'Table 1'!L113)</f>
        <v>0</v>
      </c>
      <c r="I113" s="417"/>
      <c r="J113" s="418">
        <f>'[1]Data CPIS- Banking'!$D94</f>
        <v>0</v>
      </c>
      <c r="K113" s="442">
        <f t="shared" si="6"/>
        <v>0</v>
      </c>
      <c r="L113" s="418">
        <f>'[1]Data CPIS- Insurance'!$D94</f>
        <v>0</v>
      </c>
      <c r="M113" s="417"/>
      <c r="N113" s="420">
        <f>'[1]Data CPIS-Securities'!$D94</f>
        <v>0</v>
      </c>
      <c r="O113" s="417"/>
      <c r="P113" s="419" t="str">
        <f t="shared" si="7"/>
        <v/>
      </c>
      <c r="Q113" s="417"/>
      <c r="R113" s="418"/>
      <c r="S113" s="421"/>
      <c r="T113" s="414" t="str">
        <f t="shared" si="8"/>
        <v/>
      </c>
      <c r="U113" s="621" t="str">
        <f t="shared" si="9"/>
        <v/>
      </c>
      <c r="V113" s="626" t="str">
        <f t="shared" si="10"/>
        <v/>
      </c>
      <c r="W113" s="440" t="str">
        <f t="shared" si="11"/>
        <v/>
      </c>
    </row>
    <row r="114" spans="1:23" x14ac:dyDescent="0.2">
      <c r="A114" s="56"/>
      <c r="B114" s="211" t="s">
        <v>711</v>
      </c>
      <c r="C114" s="212"/>
      <c r="D114" s="209" t="s">
        <v>533</v>
      </c>
      <c r="E114" s="13">
        <v>94</v>
      </c>
      <c r="F114" s="14" t="s">
        <v>188</v>
      </c>
      <c r="G114" s="14" t="s">
        <v>189</v>
      </c>
      <c r="H114" s="419">
        <f>IF('Table 1'!L114="","",'Table 1'!L114)</f>
        <v>0</v>
      </c>
      <c r="I114" s="417"/>
      <c r="J114" s="418">
        <f>'[1]Data CPIS- Banking'!$D95</f>
        <v>0</v>
      </c>
      <c r="K114" s="442">
        <f t="shared" si="6"/>
        <v>0</v>
      </c>
      <c r="L114" s="418">
        <f>'[1]Data CPIS- Insurance'!$D95</f>
        <v>0</v>
      </c>
      <c r="M114" s="417"/>
      <c r="N114" s="420">
        <f>'[1]Data CPIS-Securities'!$D95</f>
        <v>0</v>
      </c>
      <c r="O114" s="417"/>
      <c r="P114" s="419" t="str">
        <f t="shared" si="7"/>
        <v/>
      </c>
      <c r="Q114" s="417"/>
      <c r="R114" s="418"/>
      <c r="S114" s="421"/>
      <c r="T114" s="414" t="str">
        <f t="shared" si="8"/>
        <v/>
      </c>
      <c r="U114" s="621" t="str">
        <f t="shared" si="9"/>
        <v/>
      </c>
      <c r="V114" s="626" t="str">
        <f t="shared" si="10"/>
        <v/>
      </c>
      <c r="W114" s="440" t="str">
        <f t="shared" si="11"/>
        <v/>
      </c>
    </row>
    <row r="115" spans="1:23" x14ac:dyDescent="0.2">
      <c r="A115" s="56"/>
      <c r="B115" s="211" t="s">
        <v>712</v>
      </c>
      <c r="C115" s="212"/>
      <c r="D115" s="209" t="s">
        <v>533</v>
      </c>
      <c r="E115" s="13">
        <v>95</v>
      </c>
      <c r="F115" s="14" t="s">
        <v>190</v>
      </c>
      <c r="G115" s="14" t="s">
        <v>191</v>
      </c>
      <c r="H115" s="419">
        <f>IF('Table 1'!L115="","",'Table 1'!L115)</f>
        <v>0</v>
      </c>
      <c r="I115" s="417"/>
      <c r="J115" s="418">
        <f>'[1]Data CPIS- Banking'!$D96</f>
        <v>0</v>
      </c>
      <c r="K115" s="442">
        <f t="shared" si="6"/>
        <v>0</v>
      </c>
      <c r="L115" s="418">
        <f>'[1]Data CPIS- Insurance'!$D96</f>
        <v>0</v>
      </c>
      <c r="M115" s="417"/>
      <c r="N115" s="420">
        <f>'[1]Data CPIS-Securities'!$D96</f>
        <v>0</v>
      </c>
      <c r="O115" s="417"/>
      <c r="P115" s="419" t="str">
        <f t="shared" si="7"/>
        <v/>
      </c>
      <c r="Q115" s="417"/>
      <c r="R115" s="418"/>
      <c r="S115" s="421"/>
      <c r="T115" s="414" t="str">
        <f t="shared" si="8"/>
        <v/>
      </c>
      <c r="U115" s="621" t="str">
        <f t="shared" si="9"/>
        <v/>
      </c>
      <c r="V115" s="626" t="str">
        <f t="shared" si="10"/>
        <v/>
      </c>
      <c r="W115" s="440" t="str">
        <f t="shared" si="11"/>
        <v/>
      </c>
    </row>
    <row r="116" spans="1:23" x14ac:dyDescent="0.2">
      <c r="A116" s="56"/>
      <c r="B116" s="211" t="s">
        <v>713</v>
      </c>
      <c r="C116" s="212"/>
      <c r="D116" s="209" t="s">
        <v>533</v>
      </c>
      <c r="E116" s="13">
        <v>96</v>
      </c>
      <c r="F116" s="14" t="s">
        <v>192</v>
      </c>
      <c r="G116" s="14" t="s">
        <v>193</v>
      </c>
      <c r="H116" s="419">
        <f>IF('Table 1'!L116="","",'Table 1'!L116)</f>
        <v>0</v>
      </c>
      <c r="I116" s="417"/>
      <c r="J116" s="418">
        <f>'[1]Data CPIS- Banking'!$D97</f>
        <v>0</v>
      </c>
      <c r="K116" s="442">
        <f t="shared" si="6"/>
        <v>0</v>
      </c>
      <c r="L116" s="418">
        <f>'[1]Data CPIS- Insurance'!$D97</f>
        <v>0</v>
      </c>
      <c r="M116" s="417"/>
      <c r="N116" s="420">
        <f>'[1]Data CPIS-Securities'!$D97</f>
        <v>0</v>
      </c>
      <c r="O116" s="417"/>
      <c r="P116" s="419" t="str">
        <f t="shared" si="7"/>
        <v/>
      </c>
      <c r="Q116" s="417"/>
      <c r="R116" s="418"/>
      <c r="S116" s="421"/>
      <c r="T116" s="414" t="str">
        <f t="shared" si="8"/>
        <v/>
      </c>
      <c r="U116" s="621" t="str">
        <f t="shared" si="9"/>
        <v/>
      </c>
      <c r="V116" s="626" t="str">
        <f t="shared" si="10"/>
        <v/>
      </c>
      <c r="W116" s="440" t="str">
        <f t="shared" si="11"/>
        <v/>
      </c>
    </row>
    <row r="117" spans="1:23" x14ac:dyDescent="0.2">
      <c r="A117" s="56"/>
      <c r="B117" s="211" t="s">
        <v>714</v>
      </c>
      <c r="C117" s="212"/>
      <c r="D117" s="209" t="s">
        <v>533</v>
      </c>
      <c r="E117" s="13">
        <v>97</v>
      </c>
      <c r="F117" s="14" t="s">
        <v>194</v>
      </c>
      <c r="G117" s="14" t="s">
        <v>195</v>
      </c>
      <c r="H117" s="419">
        <f>IF('Table 1'!L117="","",'Table 1'!L117)</f>
        <v>0</v>
      </c>
      <c r="I117" s="417"/>
      <c r="J117" s="418">
        <f>'[1]Data CPIS- Banking'!$D98</f>
        <v>0</v>
      </c>
      <c r="K117" s="442">
        <f t="shared" si="6"/>
        <v>0</v>
      </c>
      <c r="L117" s="418">
        <f>'[1]Data CPIS- Insurance'!$D98</f>
        <v>0</v>
      </c>
      <c r="M117" s="417"/>
      <c r="N117" s="420">
        <f>'[1]Data CPIS-Securities'!$D98</f>
        <v>0</v>
      </c>
      <c r="O117" s="417"/>
      <c r="P117" s="419" t="str">
        <f t="shared" si="7"/>
        <v/>
      </c>
      <c r="Q117" s="417"/>
      <c r="R117" s="418"/>
      <c r="S117" s="421"/>
      <c r="T117" s="414" t="str">
        <f t="shared" si="8"/>
        <v/>
      </c>
      <c r="U117" s="621" t="str">
        <f t="shared" si="9"/>
        <v/>
      </c>
      <c r="V117" s="626" t="str">
        <f t="shared" si="10"/>
        <v/>
      </c>
      <c r="W117" s="440" t="str">
        <f t="shared" si="11"/>
        <v/>
      </c>
    </row>
    <row r="118" spans="1:23" x14ac:dyDescent="0.2">
      <c r="A118" s="56"/>
      <c r="B118" s="211" t="s">
        <v>716</v>
      </c>
      <c r="C118" s="212"/>
      <c r="D118" s="209" t="s">
        <v>533</v>
      </c>
      <c r="E118" s="13">
        <v>98</v>
      </c>
      <c r="F118" s="14" t="s">
        <v>197</v>
      </c>
      <c r="G118" s="14" t="s">
        <v>198</v>
      </c>
      <c r="H118" s="419">
        <f>IF('Table 1'!L118="","",'Table 1'!L118)</f>
        <v>0</v>
      </c>
      <c r="I118" s="417"/>
      <c r="J118" s="418">
        <f>'[1]Data CPIS- Banking'!$D99</f>
        <v>0</v>
      </c>
      <c r="K118" s="442">
        <f t="shared" si="6"/>
        <v>0</v>
      </c>
      <c r="L118" s="418">
        <f>'[1]Data CPIS- Insurance'!$D99</f>
        <v>0</v>
      </c>
      <c r="M118" s="417"/>
      <c r="N118" s="420">
        <f>'[1]Data CPIS-Securities'!$D99</f>
        <v>0</v>
      </c>
      <c r="O118" s="417"/>
      <c r="P118" s="419" t="str">
        <f t="shared" si="7"/>
        <v/>
      </c>
      <c r="Q118" s="417"/>
      <c r="R118" s="418"/>
      <c r="S118" s="421"/>
      <c r="T118" s="414" t="str">
        <f t="shared" si="8"/>
        <v/>
      </c>
      <c r="U118" s="621" t="str">
        <f t="shared" si="9"/>
        <v/>
      </c>
      <c r="V118" s="626" t="str">
        <f t="shared" si="10"/>
        <v/>
      </c>
      <c r="W118" s="440" t="str">
        <f t="shared" si="11"/>
        <v/>
      </c>
    </row>
    <row r="119" spans="1:23" x14ac:dyDescent="0.2">
      <c r="A119" s="56"/>
      <c r="B119" s="211" t="s">
        <v>717</v>
      </c>
      <c r="C119" s="212"/>
      <c r="D119" s="209" t="s">
        <v>533</v>
      </c>
      <c r="E119" s="13">
        <v>99</v>
      </c>
      <c r="F119" s="14" t="s">
        <v>199</v>
      </c>
      <c r="G119" s="14" t="s">
        <v>200</v>
      </c>
      <c r="H119" s="419">
        <f>IF('Table 1'!L119="","",'Table 1'!L119)</f>
        <v>0</v>
      </c>
      <c r="I119" s="417"/>
      <c r="J119" s="418">
        <f>'[1]Data CPIS- Banking'!$D100</f>
        <v>0</v>
      </c>
      <c r="K119" s="442">
        <f t="shared" si="6"/>
        <v>0</v>
      </c>
      <c r="L119" s="418">
        <f>'[1]Data CPIS- Insurance'!$D100</f>
        <v>0</v>
      </c>
      <c r="M119" s="417"/>
      <c r="N119" s="420">
        <f>'[1]Data CPIS-Securities'!$D100</f>
        <v>0</v>
      </c>
      <c r="O119" s="417"/>
      <c r="P119" s="419" t="str">
        <f t="shared" si="7"/>
        <v/>
      </c>
      <c r="Q119" s="417"/>
      <c r="R119" s="418"/>
      <c r="S119" s="421"/>
      <c r="T119" s="414" t="str">
        <f t="shared" si="8"/>
        <v/>
      </c>
      <c r="U119" s="621" t="str">
        <f t="shared" si="9"/>
        <v/>
      </c>
      <c r="V119" s="626" t="str">
        <f t="shared" si="10"/>
        <v/>
      </c>
      <c r="W119" s="440" t="str">
        <f t="shared" si="11"/>
        <v/>
      </c>
    </row>
    <row r="120" spans="1:23" x14ac:dyDescent="0.2">
      <c r="A120" s="56"/>
      <c r="B120" s="211" t="s">
        <v>718</v>
      </c>
      <c r="C120" s="212"/>
      <c r="D120" s="209" t="s">
        <v>533</v>
      </c>
      <c r="E120" s="13">
        <v>100</v>
      </c>
      <c r="F120" s="14" t="s">
        <v>201</v>
      </c>
      <c r="G120" s="14" t="s">
        <v>202</v>
      </c>
      <c r="H120" s="419">
        <f>IF('Table 1'!L120="","",'Table 1'!L120)</f>
        <v>68.561745999999999</v>
      </c>
      <c r="I120" s="417"/>
      <c r="J120" s="418">
        <f>'[1]Data CPIS- Banking'!$D101</f>
        <v>0</v>
      </c>
      <c r="K120" s="442">
        <f t="shared" si="6"/>
        <v>68.561745999999999</v>
      </c>
      <c r="L120" s="418">
        <f>'[1]Data CPIS- Insurance'!$D101</f>
        <v>7.2467709999999999</v>
      </c>
      <c r="M120" s="417"/>
      <c r="N120" s="420">
        <f>'[1]Data CPIS-Securities'!$D101</f>
        <v>61.314974999999997</v>
      </c>
      <c r="O120" s="417"/>
      <c r="P120" s="419" t="str">
        <f t="shared" si="7"/>
        <v/>
      </c>
      <c r="Q120" s="417"/>
      <c r="R120" s="418"/>
      <c r="S120" s="421"/>
      <c r="T120" s="414" t="str">
        <f t="shared" si="8"/>
        <v/>
      </c>
      <c r="U120" s="621" t="str">
        <f t="shared" si="9"/>
        <v/>
      </c>
      <c r="V120" s="626" t="str">
        <f t="shared" si="10"/>
        <v/>
      </c>
      <c r="W120" s="440" t="str">
        <f t="shared" si="11"/>
        <v/>
      </c>
    </row>
    <row r="121" spans="1:23" x14ac:dyDescent="0.2">
      <c r="A121" s="56"/>
      <c r="B121" s="211" t="s">
        <v>719</v>
      </c>
      <c r="C121" s="212"/>
      <c r="D121" s="209" t="s">
        <v>533</v>
      </c>
      <c r="E121" s="13">
        <v>101</v>
      </c>
      <c r="F121" s="14" t="s">
        <v>203</v>
      </c>
      <c r="G121" s="14" t="s">
        <v>204</v>
      </c>
      <c r="H121" s="419">
        <f>IF('Table 1'!L121="","",'Table 1'!L121)</f>
        <v>106.888913</v>
      </c>
      <c r="I121" s="417"/>
      <c r="J121" s="418">
        <f>'[1]Data CPIS- Banking'!$D102</f>
        <v>29</v>
      </c>
      <c r="K121" s="442">
        <f t="shared" si="6"/>
        <v>77.888913000000002</v>
      </c>
      <c r="L121" s="418">
        <f>'[1]Data CPIS- Insurance'!$D102</f>
        <v>34.429949000000001</v>
      </c>
      <c r="M121" s="417"/>
      <c r="N121" s="420">
        <f>'[1]Data CPIS-Securities'!$D102</f>
        <v>43.458964000000002</v>
      </c>
      <c r="O121" s="417"/>
      <c r="P121" s="419" t="str">
        <f t="shared" si="7"/>
        <v/>
      </c>
      <c r="Q121" s="417"/>
      <c r="R121" s="418"/>
      <c r="S121" s="421"/>
      <c r="T121" s="414" t="str">
        <f t="shared" si="8"/>
        <v/>
      </c>
      <c r="U121" s="621" t="str">
        <f t="shared" si="9"/>
        <v/>
      </c>
      <c r="V121" s="626" t="str">
        <f t="shared" si="10"/>
        <v/>
      </c>
      <c r="W121" s="440" t="str">
        <f t="shared" si="11"/>
        <v/>
      </c>
    </row>
    <row r="122" spans="1:23" x14ac:dyDescent="0.2">
      <c r="A122" s="56"/>
      <c r="B122" s="211" t="s">
        <v>720</v>
      </c>
      <c r="C122" s="212"/>
      <c r="D122" s="209" t="s">
        <v>533</v>
      </c>
      <c r="E122" s="13">
        <v>102</v>
      </c>
      <c r="F122" s="14" t="s">
        <v>205</v>
      </c>
      <c r="G122" s="14" t="s">
        <v>206</v>
      </c>
      <c r="H122" s="419">
        <f>IF('Table 1'!L122="","",'Table 1'!L122)</f>
        <v>0</v>
      </c>
      <c r="I122" s="417"/>
      <c r="J122" s="418">
        <f>'[1]Data CPIS- Banking'!$D103</f>
        <v>0</v>
      </c>
      <c r="K122" s="442">
        <f t="shared" si="6"/>
        <v>0</v>
      </c>
      <c r="L122" s="418">
        <f>'[1]Data CPIS- Insurance'!$D103</f>
        <v>0</v>
      </c>
      <c r="M122" s="417"/>
      <c r="N122" s="420">
        <f>'[1]Data CPIS-Securities'!$D103</f>
        <v>0</v>
      </c>
      <c r="O122" s="417"/>
      <c r="P122" s="419" t="str">
        <f t="shared" si="7"/>
        <v/>
      </c>
      <c r="Q122" s="417"/>
      <c r="R122" s="418"/>
      <c r="S122" s="421"/>
      <c r="T122" s="414" t="str">
        <f t="shared" si="8"/>
        <v/>
      </c>
      <c r="U122" s="621" t="str">
        <f t="shared" si="9"/>
        <v/>
      </c>
      <c r="V122" s="626" t="str">
        <f t="shared" si="10"/>
        <v/>
      </c>
      <c r="W122" s="440" t="str">
        <f t="shared" si="11"/>
        <v/>
      </c>
    </row>
    <row r="123" spans="1:23" x14ac:dyDescent="0.2">
      <c r="A123" s="56"/>
      <c r="B123" s="211" t="s">
        <v>721</v>
      </c>
      <c r="C123" s="212"/>
      <c r="D123" s="209" t="s">
        <v>533</v>
      </c>
      <c r="E123" s="13">
        <v>103</v>
      </c>
      <c r="F123" s="14" t="s">
        <v>207</v>
      </c>
      <c r="G123" s="14" t="s">
        <v>208</v>
      </c>
      <c r="H123" s="419">
        <f>IF('Table 1'!L123="","",'Table 1'!L123)</f>
        <v>18.277138999999998</v>
      </c>
      <c r="I123" s="417"/>
      <c r="J123" s="418">
        <f>'[1]Data CPIS- Banking'!$D104</f>
        <v>0</v>
      </c>
      <c r="K123" s="442">
        <f t="shared" si="6"/>
        <v>18.277138999999998</v>
      </c>
      <c r="L123" s="418">
        <f>'[1]Data CPIS- Insurance'!$D104</f>
        <v>0</v>
      </c>
      <c r="M123" s="417"/>
      <c r="N123" s="420">
        <f>'[1]Data CPIS-Securities'!$D104</f>
        <v>18.277138999999998</v>
      </c>
      <c r="O123" s="417"/>
      <c r="P123" s="419" t="str">
        <f t="shared" si="7"/>
        <v/>
      </c>
      <c r="Q123" s="417"/>
      <c r="R123" s="418"/>
      <c r="S123" s="421"/>
      <c r="T123" s="414" t="str">
        <f t="shared" si="8"/>
        <v/>
      </c>
      <c r="U123" s="621" t="str">
        <f t="shared" si="9"/>
        <v/>
      </c>
      <c r="V123" s="626" t="str">
        <f t="shared" si="10"/>
        <v/>
      </c>
      <c r="W123" s="440" t="str">
        <f t="shared" si="11"/>
        <v/>
      </c>
    </row>
    <row r="124" spans="1:23" x14ac:dyDescent="0.2">
      <c r="A124" s="56"/>
      <c r="B124" s="211" t="s">
        <v>722</v>
      </c>
      <c r="C124" s="212"/>
      <c r="D124" s="209" t="s">
        <v>533</v>
      </c>
      <c r="E124" s="13">
        <v>104</v>
      </c>
      <c r="F124" s="14" t="s">
        <v>209</v>
      </c>
      <c r="G124" s="14" t="s">
        <v>210</v>
      </c>
      <c r="H124" s="419">
        <f>IF('Table 1'!L124="","",'Table 1'!L124)</f>
        <v>527.35976894999999</v>
      </c>
      <c r="I124" s="417"/>
      <c r="J124" s="418">
        <f>'[1]Data CPIS- Banking'!$D105</f>
        <v>0</v>
      </c>
      <c r="K124" s="442">
        <f t="shared" si="6"/>
        <v>527.35976894999999</v>
      </c>
      <c r="L124" s="418">
        <f>'[1]Data CPIS- Insurance'!$D105</f>
        <v>195.11405794999999</v>
      </c>
      <c r="M124" s="417"/>
      <c r="N124" s="420">
        <f>'[1]Data CPIS-Securities'!$D105</f>
        <v>332.24571100000003</v>
      </c>
      <c r="O124" s="417"/>
      <c r="P124" s="419" t="str">
        <f t="shared" si="7"/>
        <v/>
      </c>
      <c r="Q124" s="417"/>
      <c r="R124" s="418"/>
      <c r="S124" s="421"/>
      <c r="T124" s="414" t="str">
        <f t="shared" si="8"/>
        <v/>
      </c>
      <c r="U124" s="621" t="str">
        <f t="shared" si="9"/>
        <v/>
      </c>
      <c r="V124" s="626" t="str">
        <f t="shared" si="10"/>
        <v/>
      </c>
      <c r="W124" s="440" t="str">
        <f t="shared" si="11"/>
        <v/>
      </c>
    </row>
    <row r="125" spans="1:23" x14ac:dyDescent="0.2">
      <c r="A125" s="56"/>
      <c r="B125" s="211" t="s">
        <v>723</v>
      </c>
      <c r="C125" s="212"/>
      <c r="D125" s="209" t="s">
        <v>533</v>
      </c>
      <c r="E125" s="13">
        <v>105</v>
      </c>
      <c r="F125" s="14" t="s">
        <v>211</v>
      </c>
      <c r="G125" s="14" t="s">
        <v>212</v>
      </c>
      <c r="H125" s="419">
        <f>IF('Table 1'!L125="","",'Table 1'!L125)</f>
        <v>3.61287E-2</v>
      </c>
      <c r="I125" s="417"/>
      <c r="J125" s="418">
        <f>'[1]Data CPIS- Banking'!$D106</f>
        <v>0</v>
      </c>
      <c r="K125" s="442">
        <f t="shared" si="6"/>
        <v>3.61287E-2</v>
      </c>
      <c r="L125" s="418">
        <f>'[1]Data CPIS- Insurance'!$D106</f>
        <v>3.61287E-2</v>
      </c>
      <c r="M125" s="417"/>
      <c r="N125" s="420">
        <f>'[1]Data CPIS-Securities'!$D106</f>
        <v>0</v>
      </c>
      <c r="O125" s="417"/>
      <c r="P125" s="419" t="str">
        <f t="shared" si="7"/>
        <v/>
      </c>
      <c r="Q125" s="417"/>
      <c r="R125" s="418"/>
      <c r="S125" s="421"/>
      <c r="T125" s="414" t="str">
        <f t="shared" si="8"/>
        <v/>
      </c>
      <c r="U125" s="621" t="str">
        <f t="shared" si="9"/>
        <v/>
      </c>
      <c r="V125" s="626" t="str">
        <f t="shared" si="10"/>
        <v/>
      </c>
      <c r="W125" s="440" t="str">
        <f t="shared" si="11"/>
        <v/>
      </c>
    </row>
    <row r="126" spans="1:23" x14ac:dyDescent="0.2">
      <c r="A126" s="56"/>
      <c r="B126" s="211" t="s">
        <v>724</v>
      </c>
      <c r="C126" s="212"/>
      <c r="D126" s="209" t="s">
        <v>533</v>
      </c>
      <c r="E126" s="13">
        <v>106</v>
      </c>
      <c r="F126" s="14" t="s">
        <v>213</v>
      </c>
      <c r="G126" s="14" t="s">
        <v>214</v>
      </c>
      <c r="H126" s="419">
        <f>IF('Table 1'!L126="","",'Table 1'!L126)</f>
        <v>256.45634459999997</v>
      </c>
      <c r="I126" s="417"/>
      <c r="J126" s="418">
        <f>'[1]Data CPIS- Banking'!$D107</f>
        <v>0</v>
      </c>
      <c r="K126" s="442">
        <f t="shared" si="6"/>
        <v>256.45634459999997</v>
      </c>
      <c r="L126" s="418">
        <f>'[1]Data CPIS- Insurance'!$D107</f>
        <v>0.41592059999999997</v>
      </c>
      <c r="M126" s="417"/>
      <c r="N126" s="420">
        <f>'[1]Data CPIS-Securities'!$D107</f>
        <v>256.04042399999997</v>
      </c>
      <c r="O126" s="417"/>
      <c r="P126" s="419" t="str">
        <f t="shared" si="7"/>
        <v/>
      </c>
      <c r="Q126" s="417"/>
      <c r="R126" s="418"/>
      <c r="S126" s="421"/>
      <c r="T126" s="414" t="str">
        <f t="shared" si="8"/>
        <v/>
      </c>
      <c r="U126" s="621" t="str">
        <f t="shared" si="9"/>
        <v/>
      </c>
      <c r="V126" s="626" t="str">
        <f t="shared" si="10"/>
        <v/>
      </c>
      <c r="W126" s="440" t="str">
        <f t="shared" si="11"/>
        <v/>
      </c>
    </row>
    <row r="127" spans="1:23" x14ac:dyDescent="0.2">
      <c r="A127" s="56"/>
      <c r="B127" s="211" t="s">
        <v>725</v>
      </c>
      <c r="C127" s="212"/>
      <c r="D127" s="209" t="s">
        <v>533</v>
      </c>
      <c r="E127" s="13">
        <v>107</v>
      </c>
      <c r="F127" s="14" t="s">
        <v>215</v>
      </c>
      <c r="G127" s="14" t="s">
        <v>216</v>
      </c>
      <c r="H127" s="419">
        <f>IF('Table 1'!L127="","",'Table 1'!L127)</f>
        <v>15321.965075</v>
      </c>
      <c r="I127" s="417"/>
      <c r="J127" s="418">
        <f>'[1]Data CPIS- Banking'!$D108</f>
        <v>0</v>
      </c>
      <c r="K127" s="442">
        <f t="shared" si="6"/>
        <v>15321.965075</v>
      </c>
      <c r="L127" s="418">
        <f>'[1]Data CPIS- Insurance'!$D108</f>
        <v>0</v>
      </c>
      <c r="M127" s="417"/>
      <c r="N127" s="420">
        <f>'[1]Data CPIS-Securities'!$D108</f>
        <v>15321.965075</v>
      </c>
      <c r="O127" s="417"/>
      <c r="P127" s="419" t="str">
        <f t="shared" si="7"/>
        <v/>
      </c>
      <c r="Q127" s="417"/>
      <c r="R127" s="418"/>
      <c r="S127" s="421"/>
      <c r="T127" s="414" t="str">
        <f t="shared" si="8"/>
        <v/>
      </c>
      <c r="U127" s="621" t="str">
        <f t="shared" si="9"/>
        <v/>
      </c>
      <c r="V127" s="626" t="str">
        <f t="shared" si="10"/>
        <v/>
      </c>
      <c r="W127" s="440" t="str">
        <f t="shared" si="11"/>
        <v/>
      </c>
    </row>
    <row r="128" spans="1:23" x14ac:dyDescent="0.2">
      <c r="A128" s="56"/>
      <c r="B128" s="211" t="s">
        <v>726</v>
      </c>
      <c r="C128" s="212"/>
      <c r="D128" s="209" t="s">
        <v>533</v>
      </c>
      <c r="E128" s="13">
        <v>108</v>
      </c>
      <c r="F128" s="14" t="s">
        <v>217</v>
      </c>
      <c r="G128" s="14" t="s">
        <v>218</v>
      </c>
      <c r="H128" s="419">
        <f>IF('Table 1'!L128="","",'Table 1'!L128)</f>
        <v>21.586296000000001</v>
      </c>
      <c r="I128" s="417"/>
      <c r="J128" s="418">
        <f>'[1]Data CPIS- Banking'!$D109</f>
        <v>0</v>
      </c>
      <c r="K128" s="442">
        <f t="shared" si="6"/>
        <v>21.586296000000001</v>
      </c>
      <c r="L128" s="418">
        <f>'[1]Data CPIS- Insurance'!$D109</f>
        <v>1.658002</v>
      </c>
      <c r="M128" s="417"/>
      <c r="N128" s="420">
        <f>'[1]Data CPIS-Securities'!$D109</f>
        <v>19.928294000000001</v>
      </c>
      <c r="O128" s="417"/>
      <c r="P128" s="419" t="str">
        <f t="shared" si="7"/>
        <v/>
      </c>
      <c r="Q128" s="417"/>
      <c r="R128" s="418"/>
      <c r="S128" s="421"/>
      <c r="T128" s="414" t="str">
        <f t="shared" si="8"/>
        <v/>
      </c>
      <c r="U128" s="621" t="str">
        <f t="shared" si="9"/>
        <v/>
      </c>
      <c r="V128" s="626" t="str">
        <f t="shared" si="10"/>
        <v/>
      </c>
      <c r="W128" s="440" t="str">
        <f t="shared" si="11"/>
        <v/>
      </c>
    </row>
    <row r="129" spans="1:23" x14ac:dyDescent="0.2">
      <c r="A129" s="56"/>
      <c r="B129" s="211" t="s">
        <v>727</v>
      </c>
      <c r="C129" s="212"/>
      <c r="D129" s="209" t="s">
        <v>533</v>
      </c>
      <c r="E129" s="13">
        <v>109</v>
      </c>
      <c r="F129" s="14" t="s">
        <v>219</v>
      </c>
      <c r="G129" s="14" t="s">
        <v>220</v>
      </c>
      <c r="H129" s="419">
        <f>IF('Table 1'!L129="","",'Table 1'!L129)</f>
        <v>27478.267658770001</v>
      </c>
      <c r="I129" s="417"/>
      <c r="J129" s="418">
        <f>'[1]Data CPIS- Banking'!$D110</f>
        <v>0</v>
      </c>
      <c r="K129" s="442">
        <f t="shared" si="6"/>
        <v>27478.267658770001</v>
      </c>
      <c r="L129" s="418">
        <f>'[1]Data CPIS- Insurance'!$D110</f>
        <v>86.218665770000001</v>
      </c>
      <c r="M129" s="417"/>
      <c r="N129" s="420">
        <f>'[1]Data CPIS-Securities'!$D110</f>
        <v>27392.048993</v>
      </c>
      <c r="O129" s="417"/>
      <c r="P129" s="419" t="str">
        <f t="shared" si="7"/>
        <v/>
      </c>
      <c r="Q129" s="417"/>
      <c r="R129" s="418"/>
      <c r="S129" s="421"/>
      <c r="T129" s="414" t="str">
        <f t="shared" si="8"/>
        <v/>
      </c>
      <c r="U129" s="621" t="str">
        <f t="shared" si="9"/>
        <v/>
      </c>
      <c r="V129" s="626" t="str">
        <f t="shared" si="10"/>
        <v/>
      </c>
      <c r="W129" s="440" t="str">
        <f t="shared" si="11"/>
        <v/>
      </c>
    </row>
    <row r="130" spans="1:23" x14ac:dyDescent="0.2">
      <c r="A130" s="56"/>
      <c r="B130" s="211" t="s">
        <v>728</v>
      </c>
      <c r="C130" s="212"/>
      <c r="D130" s="209" t="s">
        <v>533</v>
      </c>
      <c r="E130" s="13">
        <v>110</v>
      </c>
      <c r="F130" s="14" t="s">
        <v>221</v>
      </c>
      <c r="G130" s="14" t="s">
        <v>222</v>
      </c>
      <c r="H130" s="419">
        <f>IF('Table 1'!L130="","",'Table 1'!L130)</f>
        <v>23.303420169999999</v>
      </c>
      <c r="I130" s="417"/>
      <c r="J130" s="418">
        <f>'[1]Data CPIS- Banking'!$D111</f>
        <v>0</v>
      </c>
      <c r="K130" s="442">
        <f t="shared" si="6"/>
        <v>23.303420169999999</v>
      </c>
      <c r="L130" s="418">
        <f>'[1]Data CPIS- Insurance'!$D111</f>
        <v>0.23595517000000002</v>
      </c>
      <c r="M130" s="417"/>
      <c r="N130" s="420">
        <f>'[1]Data CPIS-Securities'!$D111</f>
        <v>23.067464999999999</v>
      </c>
      <c r="O130" s="417"/>
      <c r="P130" s="419" t="str">
        <f t="shared" si="7"/>
        <v/>
      </c>
      <c r="Q130" s="417"/>
      <c r="R130" s="418"/>
      <c r="S130" s="421"/>
      <c r="T130" s="414" t="str">
        <f t="shared" si="8"/>
        <v/>
      </c>
      <c r="U130" s="621" t="str">
        <f t="shared" si="9"/>
        <v/>
      </c>
      <c r="V130" s="626" t="str">
        <f t="shared" si="10"/>
        <v/>
      </c>
      <c r="W130" s="440" t="str">
        <f t="shared" si="11"/>
        <v/>
      </c>
    </row>
    <row r="131" spans="1:23" x14ac:dyDescent="0.2">
      <c r="A131" s="56"/>
      <c r="B131" s="211" t="s">
        <v>729</v>
      </c>
      <c r="C131" s="212"/>
      <c r="D131" s="209" t="s">
        <v>533</v>
      </c>
      <c r="E131" s="13">
        <v>111</v>
      </c>
      <c r="F131" s="14" t="s">
        <v>223</v>
      </c>
      <c r="G131" s="14" t="s">
        <v>224</v>
      </c>
      <c r="H131" s="419">
        <f>IF('Table 1'!L131="","",'Table 1'!L131)</f>
        <v>0.90098900000000004</v>
      </c>
      <c r="I131" s="417"/>
      <c r="J131" s="418">
        <f>'[1]Data CPIS- Banking'!$D112</f>
        <v>0</v>
      </c>
      <c r="K131" s="442">
        <f t="shared" si="6"/>
        <v>0.90098900000000004</v>
      </c>
      <c r="L131" s="418">
        <f>'[1]Data CPIS- Insurance'!$D112</f>
        <v>0</v>
      </c>
      <c r="M131" s="417"/>
      <c r="N131" s="420">
        <f>'[1]Data CPIS-Securities'!$D112</f>
        <v>0.90098900000000004</v>
      </c>
      <c r="O131" s="417"/>
      <c r="P131" s="419" t="str">
        <f t="shared" si="7"/>
        <v/>
      </c>
      <c r="Q131" s="417"/>
      <c r="R131" s="418"/>
      <c r="S131" s="421"/>
      <c r="T131" s="414" t="str">
        <f t="shared" si="8"/>
        <v/>
      </c>
      <c r="U131" s="621" t="str">
        <f t="shared" si="9"/>
        <v/>
      </c>
      <c r="V131" s="626" t="str">
        <f t="shared" si="10"/>
        <v/>
      </c>
      <c r="W131" s="440" t="str">
        <f t="shared" si="11"/>
        <v/>
      </c>
    </row>
    <row r="132" spans="1:23" x14ac:dyDescent="0.2">
      <c r="A132" s="56"/>
      <c r="B132" s="211" t="s">
        <v>730</v>
      </c>
      <c r="C132" s="212"/>
      <c r="D132" s="209" t="s">
        <v>533</v>
      </c>
      <c r="E132" s="13">
        <v>112</v>
      </c>
      <c r="F132" s="14" t="s">
        <v>225</v>
      </c>
      <c r="G132" s="14" t="s">
        <v>226</v>
      </c>
      <c r="H132" s="419">
        <f>IF('Table 1'!L132="","",'Table 1'!L132)</f>
        <v>5.7528199999999998</v>
      </c>
      <c r="I132" s="417"/>
      <c r="J132" s="418">
        <f>'[1]Data CPIS- Banking'!$D113</f>
        <v>0</v>
      </c>
      <c r="K132" s="442">
        <f t="shared" si="6"/>
        <v>5.7528199999999998</v>
      </c>
      <c r="L132" s="418">
        <f>'[1]Data CPIS- Insurance'!$D113</f>
        <v>0</v>
      </c>
      <c r="M132" s="417"/>
      <c r="N132" s="420">
        <f>'[1]Data CPIS-Securities'!$D113</f>
        <v>5.7528199999999998</v>
      </c>
      <c r="O132" s="417"/>
      <c r="P132" s="419" t="str">
        <f t="shared" si="7"/>
        <v/>
      </c>
      <c r="Q132" s="417"/>
      <c r="R132" s="418"/>
      <c r="S132" s="421"/>
      <c r="T132" s="414" t="str">
        <f t="shared" si="8"/>
        <v/>
      </c>
      <c r="U132" s="621" t="str">
        <f t="shared" si="9"/>
        <v/>
      </c>
      <c r="V132" s="626" t="str">
        <f t="shared" si="10"/>
        <v/>
      </c>
      <c r="W132" s="440" t="str">
        <f t="shared" si="11"/>
        <v/>
      </c>
    </row>
    <row r="133" spans="1:23" x14ac:dyDescent="0.2">
      <c r="A133" s="56"/>
      <c r="B133" s="211" t="s">
        <v>731</v>
      </c>
      <c r="C133" s="212"/>
      <c r="D133" s="209" t="s">
        <v>533</v>
      </c>
      <c r="E133" s="13">
        <v>113</v>
      </c>
      <c r="F133" s="14" t="s">
        <v>227</v>
      </c>
      <c r="G133" s="14" t="s">
        <v>228</v>
      </c>
      <c r="H133" s="419">
        <f>IF('Table 1'!L133="","",'Table 1'!L133)</f>
        <v>7.4329400000000003</v>
      </c>
      <c r="I133" s="417"/>
      <c r="J133" s="418">
        <f>'[1]Data CPIS- Banking'!$D114</f>
        <v>0</v>
      </c>
      <c r="K133" s="442">
        <f t="shared" si="6"/>
        <v>7.4329400000000003</v>
      </c>
      <c r="L133" s="418">
        <f>'[1]Data CPIS- Insurance'!$D114</f>
        <v>0</v>
      </c>
      <c r="M133" s="417"/>
      <c r="N133" s="420">
        <f>'[1]Data CPIS-Securities'!$D114</f>
        <v>7.4329400000000003</v>
      </c>
      <c r="O133" s="417"/>
      <c r="P133" s="419" t="str">
        <f t="shared" si="7"/>
        <v/>
      </c>
      <c r="Q133" s="417"/>
      <c r="R133" s="418"/>
      <c r="S133" s="421"/>
      <c r="T133" s="414" t="str">
        <f t="shared" si="8"/>
        <v/>
      </c>
      <c r="U133" s="621" t="str">
        <f t="shared" si="9"/>
        <v/>
      </c>
      <c r="V133" s="626" t="str">
        <f t="shared" si="10"/>
        <v/>
      </c>
      <c r="W133" s="440" t="str">
        <f t="shared" si="11"/>
        <v/>
      </c>
    </row>
    <row r="134" spans="1:23" x14ac:dyDescent="0.2">
      <c r="A134" s="56"/>
      <c r="B134" s="211" t="s">
        <v>732</v>
      </c>
      <c r="C134" s="212"/>
      <c r="D134" s="209" t="s">
        <v>533</v>
      </c>
      <c r="E134" s="13">
        <v>114</v>
      </c>
      <c r="F134" s="14" t="s">
        <v>229</v>
      </c>
      <c r="G134" s="14" t="s">
        <v>230</v>
      </c>
      <c r="H134" s="419">
        <f>IF('Table 1'!L134="","",'Table 1'!L134)</f>
        <v>0</v>
      </c>
      <c r="I134" s="417"/>
      <c r="J134" s="418">
        <f>'[1]Data CPIS- Banking'!$D115</f>
        <v>0</v>
      </c>
      <c r="K134" s="442">
        <f t="shared" si="6"/>
        <v>0</v>
      </c>
      <c r="L134" s="418">
        <f>'[1]Data CPIS- Insurance'!$D115</f>
        <v>0</v>
      </c>
      <c r="M134" s="417"/>
      <c r="N134" s="420">
        <f>'[1]Data CPIS-Securities'!$D115</f>
        <v>0</v>
      </c>
      <c r="O134" s="417"/>
      <c r="P134" s="419" t="str">
        <f t="shared" si="7"/>
        <v/>
      </c>
      <c r="Q134" s="417"/>
      <c r="R134" s="418"/>
      <c r="S134" s="421"/>
      <c r="T134" s="414" t="str">
        <f t="shared" si="8"/>
        <v/>
      </c>
      <c r="U134" s="621" t="str">
        <f t="shared" si="9"/>
        <v/>
      </c>
      <c r="V134" s="626" t="str">
        <f t="shared" si="10"/>
        <v/>
      </c>
      <c r="W134" s="440" t="str">
        <f t="shared" si="11"/>
        <v/>
      </c>
    </row>
    <row r="135" spans="1:23" x14ac:dyDescent="0.2">
      <c r="A135" s="56"/>
      <c r="B135" s="211" t="s">
        <v>733</v>
      </c>
      <c r="C135" s="212"/>
      <c r="D135" s="209" t="s">
        <v>533</v>
      </c>
      <c r="E135" s="13">
        <v>115</v>
      </c>
      <c r="F135" s="14" t="s">
        <v>231</v>
      </c>
      <c r="G135" s="14" t="s">
        <v>949</v>
      </c>
      <c r="H135" s="419">
        <f>IF('Table 1'!L135="","",'Table 1'!L135)</f>
        <v>0</v>
      </c>
      <c r="I135" s="417"/>
      <c r="J135" s="418">
        <f>'[1]Data CPIS- Banking'!$D116</f>
        <v>0</v>
      </c>
      <c r="K135" s="442">
        <f t="shared" si="6"/>
        <v>0</v>
      </c>
      <c r="L135" s="418">
        <f>'[1]Data CPIS- Insurance'!$D116</f>
        <v>0</v>
      </c>
      <c r="M135" s="417"/>
      <c r="N135" s="420">
        <f>'[1]Data CPIS-Securities'!$D116</f>
        <v>0</v>
      </c>
      <c r="O135" s="417"/>
      <c r="P135" s="419" t="str">
        <f t="shared" si="7"/>
        <v/>
      </c>
      <c r="Q135" s="417"/>
      <c r="R135" s="418"/>
      <c r="S135" s="421"/>
      <c r="T135" s="414" t="str">
        <f t="shared" si="8"/>
        <v/>
      </c>
      <c r="U135" s="621" t="str">
        <f t="shared" si="9"/>
        <v/>
      </c>
      <c r="V135" s="626" t="str">
        <f t="shared" si="10"/>
        <v/>
      </c>
      <c r="W135" s="440" t="str">
        <f t="shared" si="11"/>
        <v/>
      </c>
    </row>
    <row r="136" spans="1:23" x14ac:dyDescent="0.2">
      <c r="A136" s="56"/>
      <c r="B136" s="211" t="s">
        <v>734</v>
      </c>
      <c r="C136" s="212"/>
      <c r="D136" s="209" t="s">
        <v>533</v>
      </c>
      <c r="E136" s="13">
        <v>116</v>
      </c>
      <c r="F136" s="14" t="s">
        <v>232</v>
      </c>
      <c r="G136" s="14" t="s">
        <v>950</v>
      </c>
      <c r="H136" s="419">
        <f>IF('Table 1'!L136="","",'Table 1'!L136)</f>
        <v>386.404965</v>
      </c>
      <c r="I136" s="417"/>
      <c r="J136" s="418">
        <f>'[1]Data CPIS- Banking'!$D117</f>
        <v>0</v>
      </c>
      <c r="K136" s="442">
        <f t="shared" si="6"/>
        <v>386.404965</v>
      </c>
      <c r="L136" s="418">
        <f>'[1]Data CPIS- Insurance'!$D117</f>
        <v>145.32988</v>
      </c>
      <c r="M136" s="417"/>
      <c r="N136" s="420">
        <f>'[1]Data CPIS-Securities'!$D117</f>
        <v>241.075085</v>
      </c>
      <c r="O136" s="417"/>
      <c r="P136" s="419" t="str">
        <f t="shared" si="7"/>
        <v/>
      </c>
      <c r="Q136" s="417"/>
      <c r="R136" s="418"/>
      <c r="S136" s="421"/>
      <c r="T136" s="414" t="str">
        <f t="shared" si="8"/>
        <v/>
      </c>
      <c r="U136" s="621" t="str">
        <f t="shared" si="9"/>
        <v/>
      </c>
      <c r="V136" s="626" t="str">
        <f t="shared" si="10"/>
        <v/>
      </c>
      <c r="W136" s="440" t="str">
        <f t="shared" si="11"/>
        <v/>
      </c>
    </row>
    <row r="137" spans="1:23" x14ac:dyDescent="0.2">
      <c r="A137" s="56"/>
      <c r="B137" s="211" t="s">
        <v>735</v>
      </c>
      <c r="C137" s="212"/>
      <c r="D137" s="209" t="s">
        <v>533</v>
      </c>
      <c r="E137" s="13">
        <v>117</v>
      </c>
      <c r="F137" s="14" t="s">
        <v>942</v>
      </c>
      <c r="G137" s="14" t="s">
        <v>514</v>
      </c>
      <c r="H137" s="419">
        <f>IF('Table 1'!L137="","",'Table 1'!L137)</f>
        <v>0</v>
      </c>
      <c r="I137" s="417"/>
      <c r="J137" s="418">
        <f>'[1]Data CPIS- Banking'!$D118</f>
        <v>0</v>
      </c>
      <c r="K137" s="442">
        <f t="shared" si="6"/>
        <v>0</v>
      </c>
      <c r="L137" s="418">
        <f>'[1]Data CPIS- Insurance'!$D118</f>
        <v>0</v>
      </c>
      <c r="M137" s="417"/>
      <c r="N137" s="420">
        <f>'[1]Data CPIS-Securities'!$D118</f>
        <v>0</v>
      </c>
      <c r="O137" s="417"/>
      <c r="P137" s="419" t="str">
        <f t="shared" si="7"/>
        <v/>
      </c>
      <c r="Q137" s="417"/>
      <c r="R137" s="418"/>
      <c r="S137" s="421"/>
      <c r="T137" s="414" t="str">
        <f t="shared" si="8"/>
        <v/>
      </c>
      <c r="U137" s="621" t="str">
        <f t="shared" si="9"/>
        <v/>
      </c>
      <c r="V137" s="626" t="str">
        <f t="shared" si="10"/>
        <v/>
      </c>
      <c r="W137" s="440" t="str">
        <f t="shared" si="11"/>
        <v/>
      </c>
    </row>
    <row r="138" spans="1:23" x14ac:dyDescent="0.2">
      <c r="A138" s="56"/>
      <c r="B138" s="211" t="s">
        <v>736</v>
      </c>
      <c r="C138" s="212"/>
      <c r="D138" s="209" t="s">
        <v>533</v>
      </c>
      <c r="E138" s="13">
        <v>118</v>
      </c>
      <c r="F138" s="14" t="s">
        <v>233</v>
      </c>
      <c r="G138" s="14" t="s">
        <v>234</v>
      </c>
      <c r="H138" s="419">
        <f>IF('Table 1'!L138="","",'Table 1'!L138)</f>
        <v>9.0599454999999995</v>
      </c>
      <c r="I138" s="417"/>
      <c r="J138" s="418">
        <f>'[1]Data CPIS- Banking'!$D119</f>
        <v>0</v>
      </c>
      <c r="K138" s="442">
        <f t="shared" si="6"/>
        <v>9.0599454999999995</v>
      </c>
      <c r="L138" s="418">
        <f>'[1]Data CPIS- Insurance'!$D119</f>
        <v>0.30548550000000002</v>
      </c>
      <c r="M138" s="417"/>
      <c r="N138" s="420">
        <f>'[1]Data CPIS-Securities'!$D119</f>
        <v>8.7544599999999999</v>
      </c>
      <c r="O138" s="417"/>
      <c r="P138" s="419" t="str">
        <f t="shared" si="7"/>
        <v/>
      </c>
      <c r="Q138" s="417"/>
      <c r="R138" s="418"/>
      <c r="S138" s="421"/>
      <c r="T138" s="414" t="str">
        <f t="shared" si="8"/>
        <v/>
      </c>
      <c r="U138" s="621" t="str">
        <f t="shared" si="9"/>
        <v/>
      </c>
      <c r="V138" s="626" t="str">
        <f t="shared" si="10"/>
        <v/>
      </c>
      <c r="W138" s="440" t="str">
        <f t="shared" si="11"/>
        <v/>
      </c>
    </row>
    <row r="139" spans="1:23" x14ac:dyDescent="0.2">
      <c r="A139" s="56"/>
      <c r="B139" s="211" t="s">
        <v>737</v>
      </c>
      <c r="C139" s="212"/>
      <c r="D139" s="209" t="s">
        <v>533</v>
      </c>
      <c r="E139" s="13">
        <v>119</v>
      </c>
      <c r="F139" s="14" t="s">
        <v>235</v>
      </c>
      <c r="G139" s="14" t="s">
        <v>236</v>
      </c>
      <c r="H139" s="419">
        <f>IF('Table 1'!L139="","",'Table 1'!L139)</f>
        <v>0</v>
      </c>
      <c r="I139" s="417"/>
      <c r="J139" s="418">
        <f>'[1]Data CPIS- Banking'!$D120</f>
        <v>0</v>
      </c>
      <c r="K139" s="442">
        <f t="shared" si="6"/>
        <v>0</v>
      </c>
      <c r="L139" s="418">
        <f>'[1]Data CPIS- Insurance'!$D120</f>
        <v>0</v>
      </c>
      <c r="M139" s="417"/>
      <c r="N139" s="420">
        <f>'[1]Data CPIS-Securities'!$D120</f>
        <v>0</v>
      </c>
      <c r="O139" s="417"/>
      <c r="P139" s="419" t="str">
        <f t="shared" si="7"/>
        <v/>
      </c>
      <c r="Q139" s="417"/>
      <c r="R139" s="418"/>
      <c r="S139" s="421"/>
      <c r="T139" s="414" t="str">
        <f t="shared" si="8"/>
        <v/>
      </c>
      <c r="U139" s="621" t="str">
        <f t="shared" si="9"/>
        <v/>
      </c>
      <c r="V139" s="626" t="str">
        <f t="shared" si="10"/>
        <v/>
      </c>
      <c r="W139" s="440" t="str">
        <f t="shared" si="11"/>
        <v/>
      </c>
    </row>
    <row r="140" spans="1:23" x14ac:dyDescent="0.2">
      <c r="A140" s="56"/>
      <c r="B140" s="211" t="s">
        <v>738</v>
      </c>
      <c r="C140" s="212"/>
      <c r="D140" s="209" t="s">
        <v>533</v>
      </c>
      <c r="E140" s="13">
        <v>120</v>
      </c>
      <c r="F140" s="14" t="s">
        <v>237</v>
      </c>
      <c r="G140" s="14" t="s">
        <v>238</v>
      </c>
      <c r="H140" s="419">
        <f>IF('Table 1'!L140="","",'Table 1'!L140)</f>
        <v>0</v>
      </c>
      <c r="I140" s="417"/>
      <c r="J140" s="418">
        <f>'[1]Data CPIS- Banking'!$D121</f>
        <v>0</v>
      </c>
      <c r="K140" s="442">
        <f t="shared" si="6"/>
        <v>0</v>
      </c>
      <c r="L140" s="418">
        <f>'[1]Data CPIS- Insurance'!$D121</f>
        <v>0</v>
      </c>
      <c r="M140" s="417"/>
      <c r="N140" s="420">
        <f>'[1]Data CPIS-Securities'!$D121</f>
        <v>0</v>
      </c>
      <c r="O140" s="417"/>
      <c r="P140" s="419" t="str">
        <f t="shared" si="7"/>
        <v/>
      </c>
      <c r="Q140" s="417"/>
      <c r="R140" s="418"/>
      <c r="S140" s="421"/>
      <c r="T140" s="414" t="str">
        <f t="shared" si="8"/>
        <v/>
      </c>
      <c r="U140" s="621" t="str">
        <f t="shared" si="9"/>
        <v/>
      </c>
      <c r="V140" s="626" t="str">
        <f t="shared" si="10"/>
        <v/>
      </c>
      <c r="W140" s="440" t="str">
        <f t="shared" si="11"/>
        <v/>
      </c>
    </row>
    <row r="141" spans="1:23" x14ac:dyDescent="0.2">
      <c r="A141" s="56"/>
      <c r="B141" s="211" t="s">
        <v>739</v>
      </c>
      <c r="C141" s="212"/>
      <c r="D141" s="209" t="s">
        <v>533</v>
      </c>
      <c r="E141" s="13">
        <v>121</v>
      </c>
      <c r="F141" s="14" t="s">
        <v>239</v>
      </c>
      <c r="G141" s="14" t="s">
        <v>240</v>
      </c>
      <c r="H141" s="419">
        <f>IF('Table 1'!L141="","",'Table 1'!L141)</f>
        <v>0</v>
      </c>
      <c r="I141" s="417"/>
      <c r="J141" s="418">
        <f>'[1]Data CPIS- Banking'!$D122</f>
        <v>0</v>
      </c>
      <c r="K141" s="442">
        <f t="shared" si="6"/>
        <v>0</v>
      </c>
      <c r="L141" s="418">
        <f>'[1]Data CPIS- Insurance'!$D122</f>
        <v>0</v>
      </c>
      <c r="M141" s="417"/>
      <c r="N141" s="420">
        <f>'[1]Data CPIS-Securities'!$D122</f>
        <v>0</v>
      </c>
      <c r="O141" s="417"/>
      <c r="P141" s="419" t="str">
        <f t="shared" si="7"/>
        <v/>
      </c>
      <c r="Q141" s="417"/>
      <c r="R141" s="418"/>
      <c r="S141" s="421"/>
      <c r="T141" s="414" t="str">
        <f t="shared" si="8"/>
        <v/>
      </c>
      <c r="U141" s="621" t="str">
        <f t="shared" si="9"/>
        <v/>
      </c>
      <c r="V141" s="626" t="str">
        <f t="shared" si="10"/>
        <v/>
      </c>
      <c r="W141" s="440" t="str">
        <f t="shared" si="11"/>
        <v/>
      </c>
    </row>
    <row r="142" spans="1:23" x14ac:dyDescent="0.2">
      <c r="A142" s="56"/>
      <c r="B142" s="211" t="s">
        <v>740</v>
      </c>
      <c r="C142" s="212"/>
      <c r="D142" s="209" t="s">
        <v>533</v>
      </c>
      <c r="E142" s="13">
        <v>122</v>
      </c>
      <c r="F142" s="14" t="s">
        <v>241</v>
      </c>
      <c r="G142" s="14" t="s">
        <v>242</v>
      </c>
      <c r="H142" s="419">
        <f>IF('Table 1'!L142="","",'Table 1'!L142)</f>
        <v>0</v>
      </c>
      <c r="I142" s="417"/>
      <c r="J142" s="418">
        <f>'[1]Data CPIS- Banking'!$D123</f>
        <v>0</v>
      </c>
      <c r="K142" s="442">
        <f t="shared" si="6"/>
        <v>0</v>
      </c>
      <c r="L142" s="418">
        <f>'[1]Data CPIS- Insurance'!$D123</f>
        <v>0</v>
      </c>
      <c r="M142" s="417"/>
      <c r="N142" s="420">
        <f>'[1]Data CPIS-Securities'!$D123</f>
        <v>0</v>
      </c>
      <c r="O142" s="417"/>
      <c r="P142" s="419" t="str">
        <f t="shared" si="7"/>
        <v/>
      </c>
      <c r="Q142" s="417"/>
      <c r="R142" s="418"/>
      <c r="S142" s="421"/>
      <c r="T142" s="414" t="str">
        <f t="shared" si="8"/>
        <v/>
      </c>
      <c r="U142" s="621" t="str">
        <f t="shared" si="9"/>
        <v/>
      </c>
      <c r="V142" s="626" t="str">
        <f t="shared" si="10"/>
        <v/>
      </c>
      <c r="W142" s="440" t="str">
        <f t="shared" si="11"/>
        <v/>
      </c>
    </row>
    <row r="143" spans="1:23" x14ac:dyDescent="0.2">
      <c r="A143" s="56"/>
      <c r="B143" s="211" t="s">
        <v>741</v>
      </c>
      <c r="C143" s="212"/>
      <c r="D143" s="209" t="s">
        <v>533</v>
      </c>
      <c r="E143" s="13">
        <v>123</v>
      </c>
      <c r="F143" s="14" t="s">
        <v>243</v>
      </c>
      <c r="G143" s="14" t="s">
        <v>244</v>
      </c>
      <c r="H143" s="419">
        <f>IF('Table 1'!L143="","",'Table 1'!L143)</f>
        <v>0</v>
      </c>
      <c r="I143" s="417"/>
      <c r="J143" s="418">
        <f>'[1]Data CPIS- Banking'!$D124</f>
        <v>0</v>
      </c>
      <c r="K143" s="442">
        <f t="shared" si="6"/>
        <v>0</v>
      </c>
      <c r="L143" s="418">
        <f>'[1]Data CPIS- Insurance'!$D124</f>
        <v>0</v>
      </c>
      <c r="M143" s="417"/>
      <c r="N143" s="420">
        <f>'[1]Data CPIS-Securities'!$D124</f>
        <v>0</v>
      </c>
      <c r="O143" s="417"/>
      <c r="P143" s="419" t="str">
        <f t="shared" si="7"/>
        <v/>
      </c>
      <c r="Q143" s="417"/>
      <c r="R143" s="418"/>
      <c r="S143" s="421"/>
      <c r="T143" s="414" t="str">
        <f t="shared" si="8"/>
        <v/>
      </c>
      <c r="U143" s="621" t="str">
        <f t="shared" si="9"/>
        <v/>
      </c>
      <c r="V143" s="626" t="str">
        <f t="shared" si="10"/>
        <v/>
      </c>
      <c r="W143" s="440" t="str">
        <f t="shared" si="11"/>
        <v/>
      </c>
    </row>
    <row r="144" spans="1:23" x14ac:dyDescent="0.2">
      <c r="A144" s="56"/>
      <c r="B144" s="211" t="s">
        <v>742</v>
      </c>
      <c r="C144" s="212"/>
      <c r="D144" s="209" t="s">
        <v>533</v>
      </c>
      <c r="E144" s="13">
        <v>124</v>
      </c>
      <c r="F144" s="14" t="s">
        <v>245</v>
      </c>
      <c r="G144" s="14" t="s">
        <v>246</v>
      </c>
      <c r="H144" s="419">
        <f>IF('Table 1'!L144="","",'Table 1'!L144)</f>
        <v>5.3397616000000001</v>
      </c>
      <c r="I144" s="417"/>
      <c r="J144" s="418">
        <f>'[1]Data CPIS- Banking'!$D125</f>
        <v>0</v>
      </c>
      <c r="K144" s="442">
        <f t="shared" si="6"/>
        <v>5.3397616000000001</v>
      </c>
      <c r="L144" s="418">
        <f>'[1]Data CPIS- Insurance'!$D125</f>
        <v>0.15446360000000001</v>
      </c>
      <c r="M144" s="417"/>
      <c r="N144" s="420">
        <f>'[1]Data CPIS-Securities'!$D125</f>
        <v>5.1852980000000004</v>
      </c>
      <c r="O144" s="417"/>
      <c r="P144" s="419" t="str">
        <f t="shared" si="7"/>
        <v/>
      </c>
      <c r="Q144" s="417"/>
      <c r="R144" s="418"/>
      <c r="S144" s="421"/>
      <c r="T144" s="414" t="str">
        <f t="shared" si="8"/>
        <v/>
      </c>
      <c r="U144" s="621" t="str">
        <f t="shared" si="9"/>
        <v/>
      </c>
      <c r="V144" s="626" t="str">
        <f t="shared" si="10"/>
        <v/>
      </c>
      <c r="W144" s="440" t="str">
        <f t="shared" si="11"/>
        <v/>
      </c>
    </row>
    <row r="145" spans="1:23" x14ac:dyDescent="0.2">
      <c r="A145" s="56"/>
      <c r="B145" s="211" t="s">
        <v>743</v>
      </c>
      <c r="C145" s="212"/>
      <c r="D145" s="209" t="s">
        <v>533</v>
      </c>
      <c r="E145" s="13">
        <v>125</v>
      </c>
      <c r="F145" s="14" t="s">
        <v>247</v>
      </c>
      <c r="G145" s="14" t="s">
        <v>248</v>
      </c>
      <c r="H145" s="419">
        <f>IF('Table 1'!L145="","",'Table 1'!L145)</f>
        <v>0</v>
      </c>
      <c r="I145" s="417"/>
      <c r="J145" s="418">
        <f>'[1]Data CPIS- Banking'!$D126</f>
        <v>0</v>
      </c>
      <c r="K145" s="442">
        <f t="shared" si="6"/>
        <v>0</v>
      </c>
      <c r="L145" s="418">
        <f>'[1]Data CPIS- Insurance'!$D126</f>
        <v>0</v>
      </c>
      <c r="M145" s="417"/>
      <c r="N145" s="420">
        <f>'[1]Data CPIS-Securities'!$D126</f>
        <v>0</v>
      </c>
      <c r="O145" s="417"/>
      <c r="P145" s="419" t="str">
        <f t="shared" si="7"/>
        <v/>
      </c>
      <c r="Q145" s="417"/>
      <c r="R145" s="418"/>
      <c r="S145" s="421"/>
      <c r="T145" s="414" t="str">
        <f t="shared" si="8"/>
        <v/>
      </c>
      <c r="U145" s="621" t="str">
        <f t="shared" si="9"/>
        <v/>
      </c>
      <c r="V145" s="626" t="str">
        <f t="shared" si="10"/>
        <v/>
      </c>
      <c r="W145" s="440" t="str">
        <f t="shared" si="11"/>
        <v/>
      </c>
    </row>
    <row r="146" spans="1:23" x14ac:dyDescent="0.2">
      <c r="A146" s="56"/>
      <c r="B146" s="211" t="s">
        <v>744</v>
      </c>
      <c r="C146" s="212"/>
      <c r="D146" s="209" t="s">
        <v>533</v>
      </c>
      <c r="E146" s="13">
        <v>126</v>
      </c>
      <c r="F146" s="14" t="s">
        <v>249</v>
      </c>
      <c r="G146" s="14" t="s">
        <v>250</v>
      </c>
      <c r="H146" s="419">
        <f>IF('Table 1'!L146="","",'Table 1'!L146)</f>
        <v>0</v>
      </c>
      <c r="I146" s="417"/>
      <c r="J146" s="418">
        <f>'[1]Data CPIS- Banking'!$D127</f>
        <v>0</v>
      </c>
      <c r="K146" s="442">
        <f t="shared" si="6"/>
        <v>0</v>
      </c>
      <c r="L146" s="418">
        <f>'[1]Data CPIS- Insurance'!$D127</f>
        <v>0</v>
      </c>
      <c r="M146" s="417"/>
      <c r="N146" s="420">
        <f>'[1]Data CPIS-Securities'!$D127</f>
        <v>0</v>
      </c>
      <c r="O146" s="417"/>
      <c r="P146" s="419" t="str">
        <f t="shared" si="7"/>
        <v/>
      </c>
      <c r="Q146" s="417"/>
      <c r="R146" s="418"/>
      <c r="S146" s="421"/>
      <c r="T146" s="414" t="str">
        <f t="shared" si="8"/>
        <v/>
      </c>
      <c r="U146" s="621" t="str">
        <f t="shared" si="9"/>
        <v/>
      </c>
      <c r="V146" s="626" t="str">
        <f t="shared" si="10"/>
        <v/>
      </c>
      <c r="W146" s="440" t="str">
        <f t="shared" si="11"/>
        <v/>
      </c>
    </row>
    <row r="147" spans="1:23" x14ac:dyDescent="0.2">
      <c r="A147" s="56"/>
      <c r="B147" s="211" t="s">
        <v>745</v>
      </c>
      <c r="C147" s="212"/>
      <c r="D147" s="209" t="s">
        <v>533</v>
      </c>
      <c r="E147" s="13">
        <v>127</v>
      </c>
      <c r="F147" s="14" t="s">
        <v>251</v>
      </c>
      <c r="G147" s="14" t="s">
        <v>252</v>
      </c>
      <c r="H147" s="419">
        <f>IF('Table 1'!L147="","",'Table 1'!L147)</f>
        <v>4.3390190000000004</v>
      </c>
      <c r="I147" s="417"/>
      <c r="J147" s="418">
        <f>'[1]Data CPIS- Banking'!$D128</f>
        <v>0</v>
      </c>
      <c r="K147" s="442">
        <f t="shared" si="6"/>
        <v>4.3390190000000004</v>
      </c>
      <c r="L147" s="418">
        <f>'[1]Data CPIS- Insurance'!$D128</f>
        <v>0</v>
      </c>
      <c r="M147" s="417"/>
      <c r="N147" s="420">
        <f>'[1]Data CPIS-Securities'!$D128</f>
        <v>4.3390190000000004</v>
      </c>
      <c r="O147" s="417"/>
      <c r="P147" s="419" t="str">
        <f t="shared" si="7"/>
        <v/>
      </c>
      <c r="Q147" s="417"/>
      <c r="R147" s="418"/>
      <c r="S147" s="421"/>
      <c r="T147" s="414" t="str">
        <f t="shared" si="8"/>
        <v/>
      </c>
      <c r="U147" s="621" t="str">
        <f t="shared" si="9"/>
        <v/>
      </c>
      <c r="V147" s="626" t="str">
        <f t="shared" si="10"/>
        <v/>
      </c>
      <c r="W147" s="440" t="str">
        <f t="shared" si="11"/>
        <v/>
      </c>
    </row>
    <row r="148" spans="1:23" x14ac:dyDescent="0.2">
      <c r="A148" s="56"/>
      <c r="B148" s="211" t="s">
        <v>746</v>
      </c>
      <c r="C148" s="212"/>
      <c r="D148" s="209" t="s">
        <v>533</v>
      </c>
      <c r="E148" s="13">
        <v>128</v>
      </c>
      <c r="F148" s="14" t="s">
        <v>253</v>
      </c>
      <c r="G148" s="14" t="s">
        <v>254</v>
      </c>
      <c r="H148" s="419">
        <f>IF('Table 1'!L148="","",'Table 1'!L148)</f>
        <v>1256.9845933199999</v>
      </c>
      <c r="I148" s="417"/>
      <c r="J148" s="418">
        <f>'[1]Data CPIS- Banking'!$D129</f>
        <v>30</v>
      </c>
      <c r="K148" s="442">
        <f t="shared" si="6"/>
        <v>1226.9845933199999</v>
      </c>
      <c r="L148" s="418">
        <f>'[1]Data CPIS- Insurance'!$D129</f>
        <v>34.654365320000004</v>
      </c>
      <c r="M148" s="417"/>
      <c r="N148" s="420">
        <f>'[1]Data CPIS-Securities'!$D129</f>
        <v>1192.330228</v>
      </c>
      <c r="O148" s="417"/>
      <c r="P148" s="419" t="str">
        <f t="shared" si="7"/>
        <v/>
      </c>
      <c r="Q148" s="417"/>
      <c r="R148" s="418"/>
      <c r="S148" s="421"/>
      <c r="T148" s="414" t="str">
        <f t="shared" si="8"/>
        <v/>
      </c>
      <c r="U148" s="621" t="str">
        <f t="shared" si="9"/>
        <v/>
      </c>
      <c r="V148" s="626" t="str">
        <f t="shared" si="10"/>
        <v/>
      </c>
      <c r="W148" s="440" t="str">
        <f t="shared" si="11"/>
        <v/>
      </c>
    </row>
    <row r="149" spans="1:23" x14ac:dyDescent="0.2">
      <c r="A149" s="56"/>
      <c r="B149" s="211" t="s">
        <v>749</v>
      </c>
      <c r="C149" s="212"/>
      <c r="D149" s="209" t="s">
        <v>533</v>
      </c>
      <c r="E149" s="13">
        <v>129</v>
      </c>
      <c r="F149" s="14" t="s">
        <v>257</v>
      </c>
      <c r="G149" s="14" t="s">
        <v>258</v>
      </c>
      <c r="H149" s="419">
        <f>IF('Table 1'!L149="","",'Table 1'!L149)</f>
        <v>24.458956000000001</v>
      </c>
      <c r="I149" s="417"/>
      <c r="J149" s="418">
        <f>'[1]Data CPIS- Banking'!$D130</f>
        <v>0</v>
      </c>
      <c r="K149" s="442">
        <f t="shared" si="6"/>
        <v>24.458956000000001</v>
      </c>
      <c r="L149" s="418">
        <f>'[1]Data CPIS- Insurance'!$D130</f>
        <v>0</v>
      </c>
      <c r="M149" s="417"/>
      <c r="N149" s="420">
        <f>'[1]Data CPIS-Securities'!$D130</f>
        <v>24.458956000000001</v>
      </c>
      <c r="O149" s="417"/>
      <c r="P149" s="419" t="str">
        <f t="shared" si="7"/>
        <v/>
      </c>
      <c r="Q149" s="417"/>
      <c r="R149" s="418"/>
      <c r="S149" s="421"/>
      <c r="T149" s="414" t="str">
        <f t="shared" si="8"/>
        <v/>
      </c>
      <c r="U149" s="621" t="str">
        <f t="shared" si="9"/>
        <v/>
      </c>
      <c r="V149" s="626" t="str">
        <f t="shared" si="10"/>
        <v/>
      </c>
      <c r="W149" s="440" t="str">
        <f t="shared" si="11"/>
        <v/>
      </c>
    </row>
    <row r="150" spans="1:23" x14ac:dyDescent="0.2">
      <c r="A150" s="56"/>
      <c r="B150" s="211" t="s">
        <v>750</v>
      </c>
      <c r="C150" s="212"/>
      <c r="D150" s="209" t="s">
        <v>533</v>
      </c>
      <c r="E150" s="13">
        <v>130</v>
      </c>
      <c r="F150" s="14" t="s">
        <v>259</v>
      </c>
      <c r="G150" s="14" t="s">
        <v>260</v>
      </c>
      <c r="H150" s="419">
        <f>IF('Table 1'!L150="","",'Table 1'!L150)</f>
        <v>0</v>
      </c>
      <c r="I150" s="417"/>
      <c r="J150" s="418">
        <f>'[1]Data CPIS- Banking'!$D131</f>
        <v>0</v>
      </c>
      <c r="K150" s="442">
        <f t="shared" si="6"/>
        <v>0</v>
      </c>
      <c r="L150" s="418">
        <f>'[1]Data CPIS- Insurance'!$D131</f>
        <v>0</v>
      </c>
      <c r="M150" s="417"/>
      <c r="N150" s="420">
        <f>'[1]Data CPIS-Securities'!$D131</f>
        <v>0</v>
      </c>
      <c r="O150" s="417"/>
      <c r="P150" s="419" t="str">
        <f t="shared" si="7"/>
        <v/>
      </c>
      <c r="Q150" s="417"/>
      <c r="R150" s="418"/>
      <c r="S150" s="421"/>
      <c r="T150" s="414" t="str">
        <f t="shared" si="8"/>
        <v/>
      </c>
      <c r="U150" s="621" t="str">
        <f t="shared" si="9"/>
        <v/>
      </c>
      <c r="V150" s="626" t="str">
        <f t="shared" si="10"/>
        <v/>
      </c>
      <c r="W150" s="440" t="str">
        <f t="shared" si="11"/>
        <v/>
      </c>
    </row>
    <row r="151" spans="1:23" x14ac:dyDescent="0.2">
      <c r="A151" s="56"/>
      <c r="B151" s="211" t="s">
        <v>751</v>
      </c>
      <c r="C151" s="212"/>
      <c r="D151" s="209" t="s">
        <v>533</v>
      </c>
      <c r="E151" s="13">
        <v>131</v>
      </c>
      <c r="F151" s="14" t="s">
        <v>261</v>
      </c>
      <c r="G151" s="14" t="s">
        <v>262</v>
      </c>
      <c r="H151" s="419">
        <f>IF('Table 1'!L151="","",'Table 1'!L151)</f>
        <v>119.32128400000001</v>
      </c>
      <c r="I151" s="417"/>
      <c r="J151" s="418">
        <f>'[1]Data CPIS- Banking'!$D132</f>
        <v>2</v>
      </c>
      <c r="K151" s="442">
        <f t="shared" ref="K151:K214" si="12">IF(AND(L151="",M151="",N151=""),"",IF(OR(L151="c",M151="c",N151="c"),"c",SUM(L151:N151)))</f>
        <v>117.32128400000001</v>
      </c>
      <c r="L151" s="418">
        <f>'[1]Data CPIS- Insurance'!$D132</f>
        <v>6.851178</v>
      </c>
      <c r="M151" s="417"/>
      <c r="N151" s="420">
        <f>'[1]Data CPIS-Securities'!$D132</f>
        <v>110.470106</v>
      </c>
      <c r="O151" s="417"/>
      <c r="P151" s="419" t="str">
        <f t="shared" ref="P151:P214" si="13">IF(AND(Q151="",R151="",S151=""),"",IF(OR(Q151="c",R151="c",S151="c"),"c",SUM(Q151:S151)))</f>
        <v/>
      </c>
      <c r="Q151" s="417"/>
      <c r="R151" s="418"/>
      <c r="S151" s="421"/>
      <c r="T151" s="414" t="str">
        <f t="shared" ref="T151:T214" si="14">IF(AND(ISNUMBER(H151),SUM(COUNTIF(I151:K151,"c"),COUNTIF(O151:P151,"c"))=1),"Res Disc",IF(AND(H151="c",ISNUMBER(I151),ISNUMBER(J151),ISNUMBER(K151),ISNUMBER(O151),ISNUMBER(P151)),"Res Disc",IF(AND(COUNTIF(Q151:S151,"c")=1,ISNUMBER(P151)),"Res Disc",IF(AND(P151="c",ISNUMBER(Q151),ISNUMBER(R151),ISNUMBER(S151)),"Res Disc",IF(AND(K151="c",ISNUMBER(L151),ISNUMBER(M151),ISNUMBER(N151)),"Res Disc",IF(AND(ISNUMBER(K151),COUNTIF(L151:N151,"c")=1),"Res Disc",""))))))</f>
        <v/>
      </c>
      <c r="U151" s="621" t="str">
        <f t="shared" ref="U151:U214" si="15">IF(T151&lt;&gt;"","",IF(SUM(COUNTIF(I151:K151,"c"),COUNTIF(O151:P151,"c"))&gt;1,"",IF(OR(AND(H151="c",OR(I151="c",J151="c",K151="c",O151="c",P151="c")),AND(H151&lt;&gt;"",I151="c",J151="c",K151="c",O151="c",P151="c"),AND(H151&lt;&gt;"",I151="",J151="",K151="",O151="",P151="")),"",IF(ABS(SUM(I151:K151,O151:P151)-SUM(H151))&gt;0.9,SUM(I151:K151,O151:P151)-SUM(H151),""))))</f>
        <v/>
      </c>
      <c r="V151" s="626" t="str">
        <f t="shared" ref="V151:V214" si="16">IF(T151&lt;&gt;"","",IF(OR(AND(K151="c",OR(L151="c",N151="c",M151="c")),AND(K151&lt;&gt;"",L151="c",M151="c",N151="c"),AND(K151&lt;&gt;"",L151="",N151="",M151="")),"",IF(COUNTIF(L151:N151,"c")&gt;1,"",IF(ABS(SUM(L151:N151)-SUM(K151))&gt;0.9,SUM(L151:N151)-SUM(K151),""))))</f>
        <v/>
      </c>
      <c r="W151" s="440" t="str">
        <f t="shared" ref="W151:W214" si="17">IF(T151&lt;&gt;"","",IF(OR(AND(P151="c",OR(Q151="c",S151="c",R151="c")),AND(P151&lt;&gt;"",Q151="c",R151="c",S151="c"),AND(P151&lt;&gt;"",Q151="",S151="",R151="")),"",IF(COUNTIF(Q151:S151,"c")&gt;1,"",IF(ABS(SUM(Q151:S151)-SUM(P151))&gt;0.9,SUM(Q151:S151)-SUM(P151),""))))</f>
        <v/>
      </c>
    </row>
    <row r="152" spans="1:23" x14ac:dyDescent="0.2">
      <c r="A152" s="56"/>
      <c r="B152" s="211" t="s">
        <v>752</v>
      </c>
      <c r="C152" s="212"/>
      <c r="D152" s="209" t="s">
        <v>533</v>
      </c>
      <c r="E152" s="13">
        <v>132</v>
      </c>
      <c r="F152" s="14" t="s">
        <v>263</v>
      </c>
      <c r="G152" s="14" t="s">
        <v>264</v>
      </c>
      <c r="H152" s="419">
        <f>IF('Table 1'!L152="","",'Table 1'!L152)</f>
        <v>2.9931299999999998</v>
      </c>
      <c r="I152" s="417"/>
      <c r="J152" s="418">
        <f>'[1]Data CPIS- Banking'!$D133</f>
        <v>0</v>
      </c>
      <c r="K152" s="442">
        <f t="shared" si="12"/>
        <v>2.9931299999999998</v>
      </c>
      <c r="L152" s="418">
        <f>'[1]Data CPIS- Insurance'!$D133</f>
        <v>0</v>
      </c>
      <c r="M152" s="417"/>
      <c r="N152" s="420">
        <f>'[1]Data CPIS-Securities'!$D133</f>
        <v>2.9931299999999998</v>
      </c>
      <c r="O152" s="417"/>
      <c r="P152" s="419" t="str">
        <f t="shared" si="13"/>
        <v/>
      </c>
      <c r="Q152" s="417"/>
      <c r="R152" s="418"/>
      <c r="S152" s="421"/>
      <c r="T152" s="414" t="str">
        <f t="shared" si="14"/>
        <v/>
      </c>
      <c r="U152" s="621" t="str">
        <f t="shared" si="15"/>
        <v/>
      </c>
      <c r="V152" s="626" t="str">
        <f t="shared" si="16"/>
        <v/>
      </c>
      <c r="W152" s="440" t="str">
        <f t="shared" si="17"/>
        <v/>
      </c>
    </row>
    <row r="153" spans="1:23" x14ac:dyDescent="0.2">
      <c r="A153" s="56"/>
      <c r="B153" s="211" t="s">
        <v>753</v>
      </c>
      <c r="C153" s="212"/>
      <c r="D153" s="209" t="s">
        <v>533</v>
      </c>
      <c r="E153" s="13">
        <v>133</v>
      </c>
      <c r="F153" s="14" t="s">
        <v>265</v>
      </c>
      <c r="G153" s="14" t="s">
        <v>266</v>
      </c>
      <c r="H153" s="419">
        <f>IF('Table 1'!L153="","",'Table 1'!L153)</f>
        <v>0</v>
      </c>
      <c r="I153" s="417"/>
      <c r="J153" s="418">
        <f>'[1]Data CPIS- Banking'!$D134</f>
        <v>0</v>
      </c>
      <c r="K153" s="442">
        <f t="shared" si="12"/>
        <v>0</v>
      </c>
      <c r="L153" s="418">
        <f>'[1]Data CPIS- Insurance'!$D134</f>
        <v>0</v>
      </c>
      <c r="M153" s="417"/>
      <c r="N153" s="420">
        <f>'[1]Data CPIS-Securities'!$D134</f>
        <v>0</v>
      </c>
      <c r="O153" s="417"/>
      <c r="P153" s="419" t="str">
        <f t="shared" si="13"/>
        <v/>
      </c>
      <c r="Q153" s="417"/>
      <c r="R153" s="418"/>
      <c r="S153" s="421"/>
      <c r="T153" s="414" t="str">
        <f t="shared" si="14"/>
        <v/>
      </c>
      <c r="U153" s="621" t="str">
        <f t="shared" si="15"/>
        <v/>
      </c>
      <c r="V153" s="626" t="str">
        <f t="shared" si="16"/>
        <v/>
      </c>
      <c r="W153" s="440" t="str">
        <f t="shared" si="17"/>
        <v/>
      </c>
    </row>
    <row r="154" spans="1:23" x14ac:dyDescent="0.2">
      <c r="A154" s="56"/>
      <c r="B154" s="211" t="s">
        <v>754</v>
      </c>
      <c r="C154" s="212"/>
      <c r="D154" s="209" t="s">
        <v>533</v>
      </c>
      <c r="E154" s="13">
        <v>134</v>
      </c>
      <c r="F154" s="14" t="s">
        <v>267</v>
      </c>
      <c r="G154" s="14" t="s">
        <v>268</v>
      </c>
      <c r="H154" s="419">
        <f>IF('Table 1'!L154="","",'Table 1'!L154)</f>
        <v>57.331243000000001</v>
      </c>
      <c r="I154" s="417"/>
      <c r="J154" s="418">
        <f>'[1]Data CPIS- Banking'!$D135</f>
        <v>0</v>
      </c>
      <c r="K154" s="442">
        <f t="shared" si="12"/>
        <v>57.331243000000001</v>
      </c>
      <c r="L154" s="418">
        <f>'[1]Data CPIS- Insurance'!$D135-M154</f>
        <v>-57.331243000000001</v>
      </c>
      <c r="M154" s="417">
        <f>57331243/1000000</f>
        <v>57.331243000000001</v>
      </c>
      <c r="N154" s="420">
        <f>'[1]Data CPIS-Securities'!$D135</f>
        <v>57.331243000000001</v>
      </c>
      <c r="O154" s="417"/>
      <c r="P154" s="419" t="str">
        <f t="shared" si="13"/>
        <v/>
      </c>
      <c r="Q154" s="417"/>
      <c r="R154" s="418"/>
      <c r="S154" s="421"/>
      <c r="T154" s="414" t="str">
        <f t="shared" si="14"/>
        <v/>
      </c>
      <c r="U154" s="621" t="str">
        <f t="shared" si="15"/>
        <v/>
      </c>
      <c r="V154" s="626" t="str">
        <f t="shared" si="16"/>
        <v/>
      </c>
      <c r="W154" s="440" t="str">
        <f t="shared" si="17"/>
        <v/>
      </c>
    </row>
    <row r="155" spans="1:23" x14ac:dyDescent="0.2">
      <c r="A155" s="56"/>
      <c r="B155" s="211" t="s">
        <v>755</v>
      </c>
      <c r="C155" s="212"/>
      <c r="D155" s="209" t="s">
        <v>533</v>
      </c>
      <c r="E155" s="13">
        <v>135</v>
      </c>
      <c r="F155" s="14" t="s">
        <v>269</v>
      </c>
      <c r="G155" s="14" t="s">
        <v>270</v>
      </c>
      <c r="H155" s="419">
        <f>IF('Table 1'!L155="","",'Table 1'!L155)</f>
        <v>0.34534845000000003</v>
      </c>
      <c r="I155" s="417"/>
      <c r="J155" s="418">
        <f>'[1]Data CPIS- Banking'!$D136</f>
        <v>0</v>
      </c>
      <c r="K155" s="442">
        <f t="shared" si="12"/>
        <v>0.34534845000000003</v>
      </c>
      <c r="L155" s="418">
        <f>'[1]Data CPIS- Insurance'!$D136</f>
        <v>0.34534845000000003</v>
      </c>
      <c r="M155" s="417"/>
      <c r="N155" s="420">
        <f>'[1]Data CPIS-Securities'!$D136</f>
        <v>0</v>
      </c>
      <c r="O155" s="417"/>
      <c r="P155" s="419" t="str">
        <f t="shared" si="13"/>
        <v/>
      </c>
      <c r="Q155" s="417"/>
      <c r="R155" s="418"/>
      <c r="S155" s="421"/>
      <c r="T155" s="414" t="str">
        <f t="shared" si="14"/>
        <v/>
      </c>
      <c r="U155" s="621" t="str">
        <f t="shared" si="15"/>
        <v/>
      </c>
      <c r="V155" s="626" t="str">
        <f t="shared" si="16"/>
        <v/>
      </c>
      <c r="W155" s="440" t="str">
        <f t="shared" si="17"/>
        <v/>
      </c>
    </row>
    <row r="156" spans="1:23" x14ac:dyDescent="0.2">
      <c r="A156" s="56"/>
      <c r="B156" s="211" t="s">
        <v>756</v>
      </c>
      <c r="C156" s="212"/>
      <c r="D156" s="209" t="s">
        <v>533</v>
      </c>
      <c r="E156" s="13">
        <v>136</v>
      </c>
      <c r="F156" s="14" t="s">
        <v>271</v>
      </c>
      <c r="G156" s="14" t="s">
        <v>272</v>
      </c>
      <c r="H156" s="419">
        <f>IF('Table 1'!L156="","",'Table 1'!L156)</f>
        <v>0</v>
      </c>
      <c r="I156" s="417"/>
      <c r="J156" s="418">
        <f>'[1]Data CPIS- Banking'!$D137</f>
        <v>0</v>
      </c>
      <c r="K156" s="442">
        <f t="shared" si="12"/>
        <v>0</v>
      </c>
      <c r="L156" s="418">
        <f>'[1]Data CPIS- Insurance'!$D137</f>
        <v>0</v>
      </c>
      <c r="M156" s="417"/>
      <c r="N156" s="420">
        <f>'[1]Data CPIS-Securities'!$D137</f>
        <v>0</v>
      </c>
      <c r="O156" s="417"/>
      <c r="P156" s="419" t="str">
        <f t="shared" si="13"/>
        <v/>
      </c>
      <c r="Q156" s="417"/>
      <c r="R156" s="418"/>
      <c r="S156" s="421"/>
      <c r="T156" s="414" t="str">
        <f t="shared" si="14"/>
        <v/>
      </c>
      <c r="U156" s="621" t="str">
        <f t="shared" si="15"/>
        <v/>
      </c>
      <c r="V156" s="626" t="str">
        <f t="shared" si="16"/>
        <v/>
      </c>
      <c r="W156" s="440" t="str">
        <f t="shared" si="17"/>
        <v/>
      </c>
    </row>
    <row r="157" spans="1:23" x14ac:dyDescent="0.2">
      <c r="A157" s="56"/>
      <c r="B157" s="211" t="s">
        <v>757</v>
      </c>
      <c r="C157" s="212"/>
      <c r="D157" s="209" t="s">
        <v>533</v>
      </c>
      <c r="E157" s="13">
        <v>137</v>
      </c>
      <c r="F157" s="14" t="s">
        <v>273</v>
      </c>
      <c r="G157" s="14" t="s">
        <v>274</v>
      </c>
      <c r="H157" s="419">
        <f>IF('Table 1'!L157="","",'Table 1'!L157)</f>
        <v>0</v>
      </c>
      <c r="I157" s="417"/>
      <c r="J157" s="418">
        <f>'[1]Data CPIS- Banking'!$D138</f>
        <v>0</v>
      </c>
      <c r="K157" s="442">
        <f t="shared" si="12"/>
        <v>0</v>
      </c>
      <c r="L157" s="418">
        <f>'[1]Data CPIS- Insurance'!$D138</f>
        <v>0</v>
      </c>
      <c r="M157" s="417"/>
      <c r="N157" s="420">
        <f>'[1]Data CPIS-Securities'!$D138</f>
        <v>0</v>
      </c>
      <c r="O157" s="417"/>
      <c r="P157" s="419" t="str">
        <f t="shared" si="13"/>
        <v/>
      </c>
      <c r="Q157" s="417"/>
      <c r="R157" s="418"/>
      <c r="S157" s="421"/>
      <c r="T157" s="414" t="str">
        <f t="shared" si="14"/>
        <v/>
      </c>
      <c r="U157" s="621" t="str">
        <f t="shared" si="15"/>
        <v/>
      </c>
      <c r="V157" s="626" t="str">
        <f t="shared" si="16"/>
        <v/>
      </c>
      <c r="W157" s="440" t="str">
        <f t="shared" si="17"/>
        <v/>
      </c>
    </row>
    <row r="158" spans="1:23" x14ac:dyDescent="0.2">
      <c r="A158" s="56"/>
      <c r="B158" s="211" t="s">
        <v>758</v>
      </c>
      <c r="C158" s="212"/>
      <c r="D158" s="209" t="s">
        <v>533</v>
      </c>
      <c r="E158" s="13">
        <v>138</v>
      </c>
      <c r="F158" s="14" t="s">
        <v>275</v>
      </c>
      <c r="G158" s="14" t="s">
        <v>276</v>
      </c>
      <c r="H158" s="419">
        <f>IF('Table 1'!L158="","",'Table 1'!L158)</f>
        <v>0.25474999999999998</v>
      </c>
      <c r="I158" s="417"/>
      <c r="J158" s="418">
        <f>'[1]Data CPIS- Banking'!$D139</f>
        <v>0</v>
      </c>
      <c r="K158" s="442">
        <f t="shared" si="12"/>
        <v>0.25474999999999998</v>
      </c>
      <c r="L158" s="418">
        <f>'[1]Data CPIS- Insurance'!$D139</f>
        <v>0.25474999999999998</v>
      </c>
      <c r="M158" s="417"/>
      <c r="N158" s="420">
        <f>'[1]Data CPIS-Securities'!$D139</f>
        <v>0</v>
      </c>
      <c r="O158" s="417"/>
      <c r="P158" s="419" t="str">
        <f t="shared" si="13"/>
        <v/>
      </c>
      <c r="Q158" s="417"/>
      <c r="R158" s="418"/>
      <c r="S158" s="421"/>
      <c r="T158" s="414" t="str">
        <f t="shared" si="14"/>
        <v/>
      </c>
      <c r="U158" s="621" t="str">
        <f t="shared" si="15"/>
        <v/>
      </c>
      <c r="V158" s="626" t="str">
        <f t="shared" si="16"/>
        <v/>
      </c>
      <c r="W158" s="440" t="str">
        <f t="shared" si="17"/>
        <v/>
      </c>
    </row>
    <row r="159" spans="1:23" x14ac:dyDescent="0.2">
      <c r="A159" s="56"/>
      <c r="B159" s="211" t="s">
        <v>759</v>
      </c>
      <c r="C159" s="212"/>
      <c r="D159" s="209" t="s">
        <v>533</v>
      </c>
      <c r="E159" s="13">
        <v>139</v>
      </c>
      <c r="F159" s="14" t="s">
        <v>277</v>
      </c>
      <c r="G159" s="14" t="s">
        <v>278</v>
      </c>
      <c r="H159" s="419">
        <f>IF('Table 1'!L159="","",'Table 1'!L159)</f>
        <v>0</v>
      </c>
      <c r="I159" s="417"/>
      <c r="J159" s="418">
        <f>'[1]Data CPIS- Banking'!$D140</f>
        <v>0</v>
      </c>
      <c r="K159" s="442">
        <f t="shared" si="12"/>
        <v>0</v>
      </c>
      <c r="L159" s="418">
        <f>'[1]Data CPIS- Insurance'!$D140</f>
        <v>0</v>
      </c>
      <c r="M159" s="417"/>
      <c r="N159" s="420">
        <f>'[1]Data CPIS-Securities'!$D140</f>
        <v>0</v>
      </c>
      <c r="O159" s="417"/>
      <c r="P159" s="419" t="str">
        <f t="shared" si="13"/>
        <v/>
      </c>
      <c r="Q159" s="417"/>
      <c r="R159" s="418"/>
      <c r="S159" s="421"/>
      <c r="T159" s="414" t="str">
        <f t="shared" si="14"/>
        <v/>
      </c>
      <c r="U159" s="621" t="str">
        <f t="shared" si="15"/>
        <v/>
      </c>
      <c r="V159" s="626" t="str">
        <f t="shared" si="16"/>
        <v/>
      </c>
      <c r="W159" s="440" t="str">
        <f t="shared" si="17"/>
        <v/>
      </c>
    </row>
    <row r="160" spans="1:23" x14ac:dyDescent="0.2">
      <c r="A160" s="56"/>
      <c r="B160" s="211" t="s">
        <v>760</v>
      </c>
      <c r="C160" s="212"/>
      <c r="D160" s="209" t="s">
        <v>533</v>
      </c>
      <c r="E160" s="13">
        <v>140</v>
      </c>
      <c r="F160" s="14" t="s">
        <v>279</v>
      </c>
      <c r="G160" s="14" t="s">
        <v>280</v>
      </c>
      <c r="H160" s="419">
        <f>IF('Table 1'!L160="","",'Table 1'!L160)</f>
        <v>49.717602510000006</v>
      </c>
      <c r="I160" s="417"/>
      <c r="J160" s="418">
        <f>'[1]Data CPIS- Banking'!$D141</f>
        <v>0</v>
      </c>
      <c r="K160" s="442">
        <f t="shared" si="12"/>
        <v>49.717602510000006</v>
      </c>
      <c r="L160" s="418">
        <f>'[1]Data CPIS- Insurance'!$D141</f>
        <v>16.62585451</v>
      </c>
      <c r="M160" s="417"/>
      <c r="N160" s="420">
        <f>'[1]Data CPIS-Securities'!$D141</f>
        <v>33.091748000000003</v>
      </c>
      <c r="O160" s="417"/>
      <c r="P160" s="419" t="str">
        <f t="shared" si="13"/>
        <v/>
      </c>
      <c r="Q160" s="417"/>
      <c r="R160" s="418"/>
      <c r="S160" s="421"/>
      <c r="T160" s="414" t="str">
        <f t="shared" si="14"/>
        <v/>
      </c>
      <c r="U160" s="621" t="str">
        <f t="shared" si="15"/>
        <v/>
      </c>
      <c r="V160" s="626" t="str">
        <f t="shared" si="16"/>
        <v/>
      </c>
      <c r="W160" s="440" t="str">
        <f t="shared" si="17"/>
        <v/>
      </c>
    </row>
    <row r="161" spans="1:23" x14ac:dyDescent="0.2">
      <c r="A161" s="56"/>
      <c r="B161" s="211" t="s">
        <v>761</v>
      </c>
      <c r="C161" s="212"/>
      <c r="D161" s="209" t="s">
        <v>533</v>
      </c>
      <c r="E161" s="13">
        <v>141</v>
      </c>
      <c r="F161" s="14" t="s">
        <v>281</v>
      </c>
      <c r="G161" s="14" t="s">
        <v>282</v>
      </c>
      <c r="H161" s="419">
        <f>IF('Table 1'!L161="","",'Table 1'!L161)</f>
        <v>0</v>
      </c>
      <c r="I161" s="417"/>
      <c r="J161" s="418">
        <f>'[1]Data CPIS- Banking'!$D142</f>
        <v>0</v>
      </c>
      <c r="K161" s="442">
        <f t="shared" si="12"/>
        <v>0</v>
      </c>
      <c r="L161" s="418">
        <f>'[1]Data CPIS- Insurance'!$D142</f>
        <v>0</v>
      </c>
      <c r="M161" s="417"/>
      <c r="N161" s="420">
        <f>'[1]Data CPIS-Securities'!$D142</f>
        <v>0</v>
      </c>
      <c r="O161" s="417"/>
      <c r="P161" s="419" t="str">
        <f t="shared" si="13"/>
        <v/>
      </c>
      <c r="Q161" s="417"/>
      <c r="R161" s="418"/>
      <c r="S161" s="421"/>
      <c r="T161" s="414" t="str">
        <f t="shared" si="14"/>
        <v/>
      </c>
      <c r="U161" s="621" t="str">
        <f t="shared" si="15"/>
        <v/>
      </c>
      <c r="V161" s="626" t="str">
        <f t="shared" si="16"/>
        <v/>
      </c>
      <c r="W161" s="440" t="str">
        <f t="shared" si="17"/>
        <v/>
      </c>
    </row>
    <row r="162" spans="1:23" x14ac:dyDescent="0.2">
      <c r="A162" s="56"/>
      <c r="B162" s="211" t="s">
        <v>762</v>
      </c>
      <c r="C162" s="212"/>
      <c r="D162" s="209" t="s">
        <v>533</v>
      </c>
      <c r="E162" s="13">
        <v>142</v>
      </c>
      <c r="F162" s="14" t="s">
        <v>283</v>
      </c>
      <c r="G162" s="14" t="s">
        <v>284</v>
      </c>
      <c r="H162" s="419">
        <f>IF('Table 1'!L162="","",'Table 1'!L162)</f>
        <v>9.1087729999999993</v>
      </c>
      <c r="I162" s="417"/>
      <c r="J162" s="418">
        <f>'[1]Data CPIS- Banking'!$D143</f>
        <v>0</v>
      </c>
      <c r="K162" s="442">
        <f t="shared" si="12"/>
        <v>9.1087729999999993</v>
      </c>
      <c r="L162" s="418">
        <f>'[1]Data CPIS- Insurance'!$D143</f>
        <v>0</v>
      </c>
      <c r="M162" s="417"/>
      <c r="N162" s="420">
        <f>'[1]Data CPIS-Securities'!$D143</f>
        <v>9.1087729999999993</v>
      </c>
      <c r="O162" s="417"/>
      <c r="P162" s="419" t="str">
        <f t="shared" si="13"/>
        <v/>
      </c>
      <c r="Q162" s="417"/>
      <c r="R162" s="418"/>
      <c r="S162" s="421"/>
      <c r="T162" s="414" t="str">
        <f t="shared" si="14"/>
        <v/>
      </c>
      <c r="U162" s="621" t="str">
        <f t="shared" si="15"/>
        <v/>
      </c>
      <c r="V162" s="626" t="str">
        <f t="shared" si="16"/>
        <v/>
      </c>
      <c r="W162" s="440" t="str">
        <f t="shared" si="17"/>
        <v/>
      </c>
    </row>
    <row r="163" spans="1:23" x14ac:dyDescent="0.2">
      <c r="A163" s="56"/>
      <c r="B163" s="211" t="s">
        <v>763</v>
      </c>
      <c r="C163" s="212"/>
      <c r="D163" s="209" t="s">
        <v>533</v>
      </c>
      <c r="E163" s="13">
        <v>143</v>
      </c>
      <c r="F163" s="14" t="s">
        <v>285</v>
      </c>
      <c r="G163" s="14" t="s">
        <v>286</v>
      </c>
      <c r="H163" s="419">
        <f>IF('Table 1'!L163="","",'Table 1'!L163)</f>
        <v>0</v>
      </c>
      <c r="I163" s="417"/>
      <c r="J163" s="418">
        <f>'[1]Data CPIS- Banking'!$D144</f>
        <v>0</v>
      </c>
      <c r="K163" s="442">
        <f t="shared" si="12"/>
        <v>0</v>
      </c>
      <c r="L163" s="418">
        <f>'[1]Data CPIS- Insurance'!$D144</f>
        <v>0</v>
      </c>
      <c r="M163" s="417"/>
      <c r="N163" s="420">
        <f>'[1]Data CPIS-Securities'!$D144</f>
        <v>0</v>
      </c>
      <c r="O163" s="417"/>
      <c r="P163" s="419" t="str">
        <f t="shared" si="13"/>
        <v/>
      </c>
      <c r="Q163" s="417"/>
      <c r="R163" s="418"/>
      <c r="S163" s="421"/>
      <c r="T163" s="414" t="str">
        <f t="shared" si="14"/>
        <v/>
      </c>
      <c r="U163" s="621" t="str">
        <f t="shared" si="15"/>
        <v/>
      </c>
      <c r="V163" s="626" t="str">
        <f t="shared" si="16"/>
        <v/>
      </c>
      <c r="W163" s="440" t="str">
        <f t="shared" si="17"/>
        <v/>
      </c>
    </row>
    <row r="164" spans="1:23" x14ac:dyDescent="0.2">
      <c r="A164" s="56"/>
      <c r="B164" s="211" t="s">
        <v>764</v>
      </c>
      <c r="C164" s="212"/>
      <c r="D164" s="209" t="s">
        <v>533</v>
      </c>
      <c r="E164" s="13">
        <v>144</v>
      </c>
      <c r="F164" s="14" t="s">
        <v>287</v>
      </c>
      <c r="G164" s="14" t="s">
        <v>288</v>
      </c>
      <c r="H164" s="419">
        <f>IF('Table 1'!L164="","",'Table 1'!L164)</f>
        <v>0</v>
      </c>
      <c r="I164" s="417"/>
      <c r="J164" s="418">
        <f>'[1]Data CPIS- Banking'!$D145</f>
        <v>0</v>
      </c>
      <c r="K164" s="442">
        <f t="shared" si="12"/>
        <v>0</v>
      </c>
      <c r="L164" s="418">
        <f>'[1]Data CPIS- Insurance'!$D145</f>
        <v>0</v>
      </c>
      <c r="M164" s="417"/>
      <c r="N164" s="420">
        <f>'[1]Data CPIS-Securities'!$D145</f>
        <v>0</v>
      </c>
      <c r="O164" s="417"/>
      <c r="P164" s="419" t="str">
        <f t="shared" si="13"/>
        <v/>
      </c>
      <c r="Q164" s="417"/>
      <c r="R164" s="418"/>
      <c r="S164" s="421"/>
      <c r="T164" s="414" t="str">
        <f t="shared" si="14"/>
        <v/>
      </c>
      <c r="U164" s="621" t="str">
        <f t="shared" si="15"/>
        <v/>
      </c>
      <c r="V164" s="626" t="str">
        <f t="shared" si="16"/>
        <v/>
      </c>
      <c r="W164" s="440" t="str">
        <f t="shared" si="17"/>
        <v/>
      </c>
    </row>
    <row r="165" spans="1:23" x14ac:dyDescent="0.2">
      <c r="A165" s="56"/>
      <c r="B165" s="211" t="s">
        <v>765</v>
      </c>
      <c r="C165" s="212"/>
      <c r="D165" s="209" t="s">
        <v>533</v>
      </c>
      <c r="E165" s="13">
        <v>145</v>
      </c>
      <c r="F165" s="14" t="s">
        <v>289</v>
      </c>
      <c r="G165" s="15" t="s">
        <v>290</v>
      </c>
      <c r="H165" s="419">
        <f>IF('Table 1'!L165="","",'Table 1'!L165)</f>
        <v>0</v>
      </c>
      <c r="I165" s="417"/>
      <c r="J165" s="418">
        <f>'[1]Data CPIS- Banking'!$D146</f>
        <v>0</v>
      </c>
      <c r="K165" s="442">
        <f t="shared" si="12"/>
        <v>0</v>
      </c>
      <c r="L165" s="418">
        <f>'[1]Data CPIS- Insurance'!$D146</f>
        <v>0</v>
      </c>
      <c r="M165" s="417"/>
      <c r="N165" s="420">
        <f>'[1]Data CPIS-Securities'!$D146</f>
        <v>0</v>
      </c>
      <c r="O165" s="417"/>
      <c r="P165" s="419" t="str">
        <f t="shared" si="13"/>
        <v/>
      </c>
      <c r="Q165" s="417"/>
      <c r="R165" s="418"/>
      <c r="S165" s="421"/>
      <c r="T165" s="414" t="str">
        <f t="shared" si="14"/>
        <v/>
      </c>
      <c r="U165" s="621" t="str">
        <f t="shared" si="15"/>
        <v/>
      </c>
      <c r="V165" s="626" t="str">
        <f t="shared" si="16"/>
        <v/>
      </c>
      <c r="W165" s="440" t="str">
        <f t="shared" si="17"/>
        <v/>
      </c>
    </row>
    <row r="166" spans="1:23" x14ac:dyDescent="0.2">
      <c r="A166" s="56"/>
      <c r="B166" s="211" t="s">
        <v>766</v>
      </c>
      <c r="C166" s="212"/>
      <c r="D166" s="209" t="s">
        <v>533</v>
      </c>
      <c r="E166" s="13">
        <v>146</v>
      </c>
      <c r="F166" s="14" t="s">
        <v>291</v>
      </c>
      <c r="G166" s="14" t="s">
        <v>292</v>
      </c>
      <c r="H166" s="419">
        <f>IF('Table 1'!L166="","",'Table 1'!L166)</f>
        <v>0</v>
      </c>
      <c r="I166" s="417"/>
      <c r="J166" s="418">
        <f>'[1]Data CPIS- Banking'!$D147</f>
        <v>0</v>
      </c>
      <c r="K166" s="442">
        <f t="shared" si="12"/>
        <v>0</v>
      </c>
      <c r="L166" s="418">
        <f>'[1]Data CPIS- Insurance'!$D147</f>
        <v>0</v>
      </c>
      <c r="M166" s="417"/>
      <c r="N166" s="420">
        <f>'[1]Data CPIS-Securities'!$D147</f>
        <v>0</v>
      </c>
      <c r="O166" s="417"/>
      <c r="P166" s="419" t="str">
        <f t="shared" si="13"/>
        <v/>
      </c>
      <c r="Q166" s="417"/>
      <c r="R166" s="418"/>
      <c r="S166" s="421"/>
      <c r="T166" s="414" t="str">
        <f t="shared" si="14"/>
        <v/>
      </c>
      <c r="U166" s="621" t="str">
        <f t="shared" si="15"/>
        <v/>
      </c>
      <c r="V166" s="626" t="str">
        <f t="shared" si="16"/>
        <v/>
      </c>
      <c r="W166" s="440" t="str">
        <f t="shared" si="17"/>
        <v/>
      </c>
    </row>
    <row r="167" spans="1:23" x14ac:dyDescent="0.2">
      <c r="A167" s="56"/>
      <c r="B167" s="211" t="s">
        <v>767</v>
      </c>
      <c r="C167" s="212"/>
      <c r="D167" s="209" t="s">
        <v>533</v>
      </c>
      <c r="E167" s="13">
        <v>147</v>
      </c>
      <c r="F167" s="14" t="s">
        <v>293</v>
      </c>
      <c r="G167" s="14" t="s">
        <v>294</v>
      </c>
      <c r="H167" s="419">
        <f>IF('Table 1'!L167="","",'Table 1'!L167)</f>
        <v>49.042423999999997</v>
      </c>
      <c r="I167" s="417"/>
      <c r="J167" s="418">
        <f>'[1]Data CPIS- Banking'!$D148</f>
        <v>0</v>
      </c>
      <c r="K167" s="442">
        <f t="shared" si="12"/>
        <v>49.042423999999997</v>
      </c>
      <c r="L167" s="418">
        <f>'[1]Data CPIS- Insurance'!$D148</f>
        <v>0</v>
      </c>
      <c r="M167" s="417"/>
      <c r="N167" s="420">
        <f>'[1]Data CPIS-Securities'!$D148</f>
        <v>49.042423999999997</v>
      </c>
      <c r="O167" s="417"/>
      <c r="P167" s="419" t="str">
        <f t="shared" si="13"/>
        <v/>
      </c>
      <c r="Q167" s="417"/>
      <c r="R167" s="418"/>
      <c r="S167" s="421"/>
      <c r="T167" s="414" t="str">
        <f t="shared" si="14"/>
        <v/>
      </c>
      <c r="U167" s="621" t="str">
        <f t="shared" si="15"/>
        <v/>
      </c>
      <c r="V167" s="626" t="str">
        <f t="shared" si="16"/>
        <v/>
      </c>
      <c r="W167" s="440" t="str">
        <f t="shared" si="17"/>
        <v/>
      </c>
    </row>
    <row r="168" spans="1:23" x14ac:dyDescent="0.2">
      <c r="A168" s="56"/>
      <c r="B168" s="211" t="s">
        <v>768</v>
      </c>
      <c r="C168" s="212"/>
      <c r="D168" s="209" t="s">
        <v>533</v>
      </c>
      <c r="E168" s="13">
        <v>148</v>
      </c>
      <c r="F168" s="14" t="s">
        <v>295</v>
      </c>
      <c r="G168" s="14" t="s">
        <v>296</v>
      </c>
      <c r="H168" s="419">
        <f>IF('Table 1'!L168="","",'Table 1'!L168)</f>
        <v>0</v>
      </c>
      <c r="I168" s="417"/>
      <c r="J168" s="418">
        <f>'[1]Data CPIS- Banking'!$D149</f>
        <v>0</v>
      </c>
      <c r="K168" s="442">
        <f t="shared" si="12"/>
        <v>0</v>
      </c>
      <c r="L168" s="418">
        <f>'[1]Data CPIS- Insurance'!$D149</f>
        <v>0</v>
      </c>
      <c r="M168" s="417"/>
      <c r="N168" s="420">
        <f>'[1]Data CPIS-Securities'!$D149</f>
        <v>0</v>
      </c>
      <c r="O168" s="417"/>
      <c r="P168" s="419" t="str">
        <f t="shared" si="13"/>
        <v/>
      </c>
      <c r="Q168" s="417"/>
      <c r="R168" s="418"/>
      <c r="S168" s="421"/>
      <c r="T168" s="414" t="str">
        <f t="shared" si="14"/>
        <v/>
      </c>
      <c r="U168" s="621" t="str">
        <f t="shared" si="15"/>
        <v/>
      </c>
      <c r="V168" s="626" t="str">
        <f t="shared" si="16"/>
        <v/>
      </c>
      <c r="W168" s="440" t="str">
        <f t="shared" si="17"/>
        <v/>
      </c>
    </row>
    <row r="169" spans="1:23" x14ac:dyDescent="0.2">
      <c r="A169" s="56"/>
      <c r="B169" s="211" t="s">
        <v>769</v>
      </c>
      <c r="C169" s="212"/>
      <c r="D169" s="209" t="s">
        <v>533</v>
      </c>
      <c r="E169" s="13">
        <v>149</v>
      </c>
      <c r="F169" s="14" t="s">
        <v>297</v>
      </c>
      <c r="G169" s="14" t="s">
        <v>298</v>
      </c>
      <c r="H169" s="419">
        <f>IF('Table 1'!L169="","",'Table 1'!L169)</f>
        <v>2.0444800000000001</v>
      </c>
      <c r="I169" s="417"/>
      <c r="J169" s="418">
        <f>'[1]Data CPIS- Banking'!$D150</f>
        <v>0</v>
      </c>
      <c r="K169" s="442">
        <f t="shared" si="12"/>
        <v>2.0444800000000001</v>
      </c>
      <c r="L169" s="418">
        <f>'[1]Data CPIS- Insurance'!$D150</f>
        <v>0</v>
      </c>
      <c r="M169" s="417"/>
      <c r="N169" s="420">
        <f>'[1]Data CPIS-Securities'!$D150</f>
        <v>2.0444800000000001</v>
      </c>
      <c r="O169" s="417"/>
      <c r="P169" s="419" t="str">
        <f t="shared" si="13"/>
        <v/>
      </c>
      <c r="Q169" s="417"/>
      <c r="R169" s="418"/>
      <c r="S169" s="421"/>
      <c r="T169" s="414" t="str">
        <f t="shared" si="14"/>
        <v/>
      </c>
      <c r="U169" s="621" t="str">
        <f t="shared" si="15"/>
        <v/>
      </c>
      <c r="V169" s="626" t="str">
        <f t="shared" si="16"/>
        <v/>
      </c>
      <c r="W169" s="440" t="str">
        <f t="shared" si="17"/>
        <v/>
      </c>
    </row>
    <row r="170" spans="1:23" x14ac:dyDescent="0.2">
      <c r="A170" s="56"/>
      <c r="B170" s="211" t="s">
        <v>770</v>
      </c>
      <c r="C170" s="212"/>
      <c r="D170" s="209" t="s">
        <v>533</v>
      </c>
      <c r="E170" s="13">
        <v>150</v>
      </c>
      <c r="F170" s="14" t="s">
        <v>299</v>
      </c>
      <c r="G170" s="14" t="s">
        <v>300</v>
      </c>
      <c r="H170" s="419">
        <f>IF('Table 1'!L170="","",'Table 1'!L170)</f>
        <v>0</v>
      </c>
      <c r="I170" s="417"/>
      <c r="J170" s="418">
        <f>'[1]Data CPIS- Banking'!$D151</f>
        <v>0</v>
      </c>
      <c r="K170" s="442">
        <f t="shared" si="12"/>
        <v>0</v>
      </c>
      <c r="L170" s="418">
        <f>'[1]Data CPIS- Insurance'!$D151</f>
        <v>0</v>
      </c>
      <c r="M170" s="417"/>
      <c r="N170" s="420">
        <f>'[1]Data CPIS-Securities'!$D151</f>
        <v>0</v>
      </c>
      <c r="O170" s="417"/>
      <c r="P170" s="419" t="str">
        <f t="shared" si="13"/>
        <v/>
      </c>
      <c r="Q170" s="417"/>
      <c r="R170" s="418"/>
      <c r="S170" s="421"/>
      <c r="T170" s="414" t="str">
        <f t="shared" si="14"/>
        <v/>
      </c>
      <c r="U170" s="621" t="str">
        <f t="shared" si="15"/>
        <v/>
      </c>
      <c r="V170" s="626" t="str">
        <f t="shared" si="16"/>
        <v/>
      </c>
      <c r="W170" s="440" t="str">
        <f t="shared" si="17"/>
        <v/>
      </c>
    </row>
    <row r="171" spans="1:23" x14ac:dyDescent="0.2">
      <c r="A171" s="56"/>
      <c r="B171" s="211" t="s">
        <v>771</v>
      </c>
      <c r="C171" s="212"/>
      <c r="D171" s="209" t="s">
        <v>533</v>
      </c>
      <c r="E171" s="13">
        <v>151</v>
      </c>
      <c r="F171" s="14" t="s">
        <v>301</v>
      </c>
      <c r="G171" s="14" t="s">
        <v>302</v>
      </c>
      <c r="H171" s="419">
        <f>IF('Table 1'!L171="","",'Table 1'!L171)</f>
        <v>0</v>
      </c>
      <c r="I171" s="417"/>
      <c r="J171" s="418">
        <f>'[1]Data CPIS- Banking'!$D152</f>
        <v>0</v>
      </c>
      <c r="K171" s="442">
        <f t="shared" si="12"/>
        <v>0</v>
      </c>
      <c r="L171" s="418">
        <f>'[1]Data CPIS- Insurance'!$D152</f>
        <v>0</v>
      </c>
      <c r="M171" s="417"/>
      <c r="N171" s="420">
        <f>'[1]Data CPIS-Securities'!$D152</f>
        <v>0</v>
      </c>
      <c r="O171" s="417"/>
      <c r="P171" s="419" t="str">
        <f t="shared" si="13"/>
        <v/>
      </c>
      <c r="Q171" s="417"/>
      <c r="R171" s="418"/>
      <c r="S171" s="421"/>
      <c r="T171" s="414" t="str">
        <f t="shared" si="14"/>
        <v/>
      </c>
      <c r="U171" s="621" t="str">
        <f t="shared" si="15"/>
        <v/>
      </c>
      <c r="V171" s="626" t="str">
        <f t="shared" si="16"/>
        <v/>
      </c>
      <c r="W171" s="440" t="str">
        <f t="shared" si="17"/>
        <v/>
      </c>
    </row>
    <row r="172" spans="1:23" x14ac:dyDescent="0.2">
      <c r="A172" s="56"/>
      <c r="B172" s="211" t="s">
        <v>772</v>
      </c>
      <c r="C172" s="212"/>
      <c r="D172" s="209" t="s">
        <v>533</v>
      </c>
      <c r="E172" s="13">
        <v>152</v>
      </c>
      <c r="F172" s="14" t="s">
        <v>303</v>
      </c>
      <c r="G172" s="14" t="s">
        <v>304</v>
      </c>
      <c r="H172" s="419">
        <f>IF('Table 1'!L172="","",'Table 1'!L172)</f>
        <v>0</v>
      </c>
      <c r="I172" s="417"/>
      <c r="J172" s="418">
        <f>'[1]Data CPIS- Banking'!$D153</f>
        <v>0</v>
      </c>
      <c r="K172" s="442">
        <f t="shared" si="12"/>
        <v>0</v>
      </c>
      <c r="L172" s="418">
        <f>'[1]Data CPIS- Insurance'!$D153</f>
        <v>0</v>
      </c>
      <c r="M172" s="417"/>
      <c r="N172" s="420">
        <f>'[1]Data CPIS-Securities'!$D153</f>
        <v>0</v>
      </c>
      <c r="O172" s="417"/>
      <c r="P172" s="419" t="str">
        <f t="shared" si="13"/>
        <v/>
      </c>
      <c r="Q172" s="417"/>
      <c r="R172" s="418"/>
      <c r="S172" s="421"/>
      <c r="T172" s="414" t="str">
        <f t="shared" si="14"/>
        <v/>
      </c>
      <c r="U172" s="621" t="str">
        <f t="shared" si="15"/>
        <v/>
      </c>
      <c r="V172" s="626" t="str">
        <f t="shared" si="16"/>
        <v/>
      </c>
      <c r="W172" s="440" t="str">
        <f t="shared" si="17"/>
        <v/>
      </c>
    </row>
    <row r="173" spans="1:23" x14ac:dyDescent="0.2">
      <c r="A173" s="56"/>
      <c r="B173" s="211" t="s">
        <v>773</v>
      </c>
      <c r="C173" s="212"/>
      <c r="D173" s="209" t="s">
        <v>533</v>
      </c>
      <c r="E173" s="13">
        <v>153</v>
      </c>
      <c r="F173" s="14" t="s">
        <v>305</v>
      </c>
      <c r="G173" s="14" t="s">
        <v>306</v>
      </c>
      <c r="H173" s="419">
        <f>IF('Table 1'!L173="","",'Table 1'!L173)</f>
        <v>70.041590049999996</v>
      </c>
      <c r="I173" s="417"/>
      <c r="J173" s="418">
        <f>'[1]Data CPIS- Banking'!$D154</f>
        <v>0</v>
      </c>
      <c r="K173" s="442">
        <f t="shared" si="12"/>
        <v>70.041590049999996</v>
      </c>
      <c r="L173" s="418">
        <f>'[1]Data CPIS- Insurance'!$D154</f>
        <v>41.377922049999995</v>
      </c>
      <c r="M173" s="417"/>
      <c r="N173" s="420">
        <f>'[1]Data CPIS-Securities'!$D154</f>
        <v>28.663668000000001</v>
      </c>
      <c r="O173" s="417"/>
      <c r="P173" s="419" t="str">
        <f t="shared" si="13"/>
        <v/>
      </c>
      <c r="Q173" s="417"/>
      <c r="R173" s="418"/>
      <c r="S173" s="421"/>
      <c r="T173" s="414" t="str">
        <f t="shared" si="14"/>
        <v/>
      </c>
      <c r="U173" s="621" t="str">
        <f t="shared" si="15"/>
        <v/>
      </c>
      <c r="V173" s="626" t="str">
        <f t="shared" si="16"/>
        <v/>
      </c>
      <c r="W173" s="440" t="str">
        <f t="shared" si="17"/>
        <v/>
      </c>
    </row>
    <row r="174" spans="1:23" x14ac:dyDescent="0.2">
      <c r="A174" s="56"/>
      <c r="B174" s="211" t="s">
        <v>774</v>
      </c>
      <c r="C174" s="212"/>
      <c r="D174" s="209" t="s">
        <v>533</v>
      </c>
      <c r="E174" s="13">
        <v>154</v>
      </c>
      <c r="F174" s="14" t="s">
        <v>307</v>
      </c>
      <c r="G174" s="14" t="s">
        <v>308</v>
      </c>
      <c r="H174" s="419">
        <f>IF('Table 1'!L174="","",'Table 1'!L174)</f>
        <v>0</v>
      </c>
      <c r="I174" s="417"/>
      <c r="J174" s="418">
        <f>'[1]Data CPIS- Banking'!$D155</f>
        <v>0</v>
      </c>
      <c r="K174" s="442">
        <f t="shared" si="12"/>
        <v>0</v>
      </c>
      <c r="L174" s="418">
        <f>'[1]Data CPIS- Insurance'!$D155</f>
        <v>0</v>
      </c>
      <c r="M174" s="417"/>
      <c r="N174" s="420">
        <f>'[1]Data CPIS-Securities'!$D155</f>
        <v>0</v>
      </c>
      <c r="O174" s="417"/>
      <c r="P174" s="419" t="str">
        <f t="shared" si="13"/>
        <v/>
      </c>
      <c r="Q174" s="417"/>
      <c r="R174" s="418"/>
      <c r="S174" s="421"/>
      <c r="T174" s="414" t="str">
        <f t="shared" si="14"/>
        <v/>
      </c>
      <c r="U174" s="621" t="str">
        <f t="shared" si="15"/>
        <v/>
      </c>
      <c r="V174" s="626" t="str">
        <f t="shared" si="16"/>
        <v/>
      </c>
      <c r="W174" s="440" t="str">
        <f t="shared" si="17"/>
        <v/>
      </c>
    </row>
    <row r="175" spans="1:23" x14ac:dyDescent="0.2">
      <c r="A175" s="56"/>
      <c r="B175" s="211" t="s">
        <v>775</v>
      </c>
      <c r="C175" s="212"/>
      <c r="D175" s="209" t="s">
        <v>533</v>
      </c>
      <c r="E175" s="13">
        <v>155</v>
      </c>
      <c r="F175" s="14" t="s">
        <v>309</v>
      </c>
      <c r="G175" s="14" t="s">
        <v>310</v>
      </c>
      <c r="H175" s="419">
        <f>IF('Table 1'!L175="","",'Table 1'!L175)</f>
        <v>0</v>
      </c>
      <c r="I175" s="417"/>
      <c r="J175" s="418">
        <f>'[1]Data CPIS- Banking'!$D156</f>
        <v>0</v>
      </c>
      <c r="K175" s="442">
        <f t="shared" si="12"/>
        <v>0</v>
      </c>
      <c r="L175" s="418">
        <f>'[1]Data CPIS- Insurance'!$D156</f>
        <v>0</v>
      </c>
      <c r="M175" s="417"/>
      <c r="N175" s="420">
        <f>'[1]Data CPIS-Securities'!$D156</f>
        <v>0</v>
      </c>
      <c r="O175" s="417"/>
      <c r="P175" s="419" t="str">
        <f t="shared" si="13"/>
        <v/>
      </c>
      <c r="Q175" s="417"/>
      <c r="R175" s="418"/>
      <c r="S175" s="421"/>
      <c r="T175" s="414" t="str">
        <f t="shared" si="14"/>
        <v/>
      </c>
      <c r="U175" s="621" t="str">
        <f t="shared" si="15"/>
        <v/>
      </c>
      <c r="V175" s="626" t="str">
        <f t="shared" si="16"/>
        <v/>
      </c>
      <c r="W175" s="440" t="str">
        <f t="shared" si="17"/>
        <v/>
      </c>
    </row>
    <row r="176" spans="1:23" x14ac:dyDescent="0.2">
      <c r="A176" s="56"/>
      <c r="B176" s="211" t="s">
        <v>776</v>
      </c>
      <c r="C176" s="212"/>
      <c r="D176" s="209" t="s">
        <v>533</v>
      </c>
      <c r="E176" s="13">
        <v>156</v>
      </c>
      <c r="F176" s="14" t="s">
        <v>311</v>
      </c>
      <c r="G176" s="14" t="s">
        <v>312</v>
      </c>
      <c r="H176" s="419">
        <f>IF('Table 1'!L176="","",'Table 1'!L176)</f>
        <v>0</v>
      </c>
      <c r="I176" s="417"/>
      <c r="J176" s="418">
        <f>'[1]Data CPIS- Banking'!$D157</f>
        <v>0</v>
      </c>
      <c r="K176" s="442">
        <f t="shared" si="12"/>
        <v>0</v>
      </c>
      <c r="L176" s="418">
        <f>'[1]Data CPIS- Insurance'!$D157</f>
        <v>0</v>
      </c>
      <c r="M176" s="417"/>
      <c r="N176" s="420">
        <f>'[1]Data CPIS-Securities'!$D157</f>
        <v>0</v>
      </c>
      <c r="O176" s="417"/>
      <c r="P176" s="419" t="str">
        <f t="shared" si="13"/>
        <v/>
      </c>
      <c r="Q176" s="417"/>
      <c r="R176" s="418"/>
      <c r="S176" s="421"/>
      <c r="T176" s="414" t="str">
        <f t="shared" si="14"/>
        <v/>
      </c>
      <c r="U176" s="621" t="str">
        <f t="shared" si="15"/>
        <v/>
      </c>
      <c r="V176" s="626" t="str">
        <f t="shared" si="16"/>
        <v/>
      </c>
      <c r="W176" s="440" t="str">
        <f t="shared" si="17"/>
        <v/>
      </c>
    </row>
    <row r="177" spans="1:23" x14ac:dyDescent="0.2">
      <c r="A177" s="56"/>
      <c r="B177" s="211" t="s">
        <v>777</v>
      </c>
      <c r="C177" s="212"/>
      <c r="D177" s="209" t="s">
        <v>533</v>
      </c>
      <c r="E177" s="13">
        <v>157</v>
      </c>
      <c r="F177" s="14" t="s">
        <v>313</v>
      </c>
      <c r="G177" s="14" t="s">
        <v>314</v>
      </c>
      <c r="H177" s="419">
        <f>IF('Table 1'!L177="","",'Table 1'!L177)</f>
        <v>0</v>
      </c>
      <c r="I177" s="417"/>
      <c r="J177" s="418">
        <f>'[1]Data CPIS- Banking'!$D158</f>
        <v>0</v>
      </c>
      <c r="K177" s="442">
        <f t="shared" si="12"/>
        <v>0</v>
      </c>
      <c r="L177" s="418">
        <f>'[1]Data CPIS- Insurance'!$D158</f>
        <v>0</v>
      </c>
      <c r="M177" s="417"/>
      <c r="N177" s="420">
        <f>'[1]Data CPIS-Securities'!$D158</f>
        <v>0</v>
      </c>
      <c r="O177" s="417"/>
      <c r="P177" s="419" t="str">
        <f t="shared" si="13"/>
        <v/>
      </c>
      <c r="Q177" s="417"/>
      <c r="R177" s="418"/>
      <c r="S177" s="421"/>
      <c r="T177" s="414" t="str">
        <f t="shared" si="14"/>
        <v/>
      </c>
      <c r="U177" s="621" t="str">
        <f t="shared" si="15"/>
        <v/>
      </c>
      <c r="V177" s="626" t="str">
        <f t="shared" si="16"/>
        <v/>
      </c>
      <c r="W177" s="440" t="str">
        <f t="shared" si="17"/>
        <v/>
      </c>
    </row>
    <row r="178" spans="1:23" x14ac:dyDescent="0.2">
      <c r="A178" s="56"/>
      <c r="B178" s="211" t="s">
        <v>778</v>
      </c>
      <c r="C178" s="212"/>
      <c r="D178" s="209" t="s">
        <v>533</v>
      </c>
      <c r="E178" s="13">
        <v>158</v>
      </c>
      <c r="F178" s="14" t="s">
        <v>315</v>
      </c>
      <c r="G178" s="14" t="s">
        <v>316</v>
      </c>
      <c r="H178" s="419">
        <f>IF('Table 1'!L178="","",'Table 1'!L178)</f>
        <v>46.560406</v>
      </c>
      <c r="I178" s="417"/>
      <c r="J178" s="418">
        <f>'[1]Data CPIS- Banking'!$D159</f>
        <v>0</v>
      </c>
      <c r="K178" s="442">
        <f t="shared" si="12"/>
        <v>46.560406</v>
      </c>
      <c r="L178" s="418">
        <f>'[1]Data CPIS- Insurance'!$D159</f>
        <v>0</v>
      </c>
      <c r="M178" s="417"/>
      <c r="N178" s="420">
        <f>'[1]Data CPIS-Securities'!$D159</f>
        <v>46.560406</v>
      </c>
      <c r="O178" s="417"/>
      <c r="P178" s="419" t="str">
        <f t="shared" si="13"/>
        <v/>
      </c>
      <c r="Q178" s="417"/>
      <c r="R178" s="418"/>
      <c r="S178" s="421"/>
      <c r="T178" s="414" t="str">
        <f t="shared" si="14"/>
        <v/>
      </c>
      <c r="U178" s="621" t="str">
        <f t="shared" si="15"/>
        <v/>
      </c>
      <c r="V178" s="626" t="str">
        <f t="shared" si="16"/>
        <v/>
      </c>
      <c r="W178" s="440" t="str">
        <f t="shared" si="17"/>
        <v/>
      </c>
    </row>
    <row r="179" spans="1:23" x14ac:dyDescent="0.2">
      <c r="A179" s="56"/>
      <c r="B179" s="211" t="s">
        <v>779</v>
      </c>
      <c r="C179" s="212"/>
      <c r="D179" s="209" t="s">
        <v>533</v>
      </c>
      <c r="E179" s="13">
        <v>159</v>
      </c>
      <c r="F179" s="14" t="s">
        <v>317</v>
      </c>
      <c r="G179" s="14" t="s">
        <v>318</v>
      </c>
      <c r="H179" s="419">
        <f>IF('Table 1'!L179="","",'Table 1'!L179)</f>
        <v>0</v>
      </c>
      <c r="I179" s="417"/>
      <c r="J179" s="418">
        <f>'[1]Data CPIS- Banking'!$D160</f>
        <v>0</v>
      </c>
      <c r="K179" s="442">
        <f t="shared" si="12"/>
        <v>0</v>
      </c>
      <c r="L179" s="418">
        <f>'[1]Data CPIS- Insurance'!$D160</f>
        <v>0</v>
      </c>
      <c r="M179" s="417"/>
      <c r="N179" s="420">
        <f>'[1]Data CPIS-Securities'!$D160</f>
        <v>0</v>
      </c>
      <c r="O179" s="417"/>
      <c r="P179" s="419" t="str">
        <f t="shared" si="13"/>
        <v/>
      </c>
      <c r="Q179" s="417"/>
      <c r="R179" s="418"/>
      <c r="S179" s="421"/>
      <c r="T179" s="414" t="str">
        <f t="shared" si="14"/>
        <v/>
      </c>
      <c r="U179" s="621" t="str">
        <f t="shared" si="15"/>
        <v/>
      </c>
      <c r="V179" s="626" t="str">
        <f t="shared" si="16"/>
        <v/>
      </c>
      <c r="W179" s="440" t="str">
        <f t="shared" si="17"/>
        <v/>
      </c>
    </row>
    <row r="180" spans="1:23" x14ac:dyDescent="0.2">
      <c r="A180" s="56"/>
      <c r="B180" s="211" t="s">
        <v>780</v>
      </c>
      <c r="C180" s="212"/>
      <c r="D180" s="209" t="s">
        <v>533</v>
      </c>
      <c r="E180" s="13">
        <v>160</v>
      </c>
      <c r="F180" s="14" t="s">
        <v>319</v>
      </c>
      <c r="G180" s="14" t="s">
        <v>320</v>
      </c>
      <c r="H180" s="419">
        <f>IF('Table 1'!L180="","",'Table 1'!L180)</f>
        <v>0</v>
      </c>
      <c r="I180" s="417"/>
      <c r="J180" s="418">
        <f>'[1]Data CPIS- Banking'!$D161</f>
        <v>0</v>
      </c>
      <c r="K180" s="442">
        <f t="shared" si="12"/>
        <v>0</v>
      </c>
      <c r="L180" s="418">
        <f>'[1]Data CPIS- Insurance'!$D161</f>
        <v>0</v>
      </c>
      <c r="M180" s="417"/>
      <c r="N180" s="420">
        <f>'[1]Data CPIS-Securities'!$D161</f>
        <v>0</v>
      </c>
      <c r="O180" s="417"/>
      <c r="P180" s="419" t="str">
        <f t="shared" si="13"/>
        <v/>
      </c>
      <c r="Q180" s="417"/>
      <c r="R180" s="418"/>
      <c r="S180" s="421"/>
      <c r="T180" s="414" t="str">
        <f t="shared" si="14"/>
        <v/>
      </c>
      <c r="U180" s="621" t="str">
        <f t="shared" si="15"/>
        <v/>
      </c>
      <c r="V180" s="626" t="str">
        <f t="shared" si="16"/>
        <v/>
      </c>
      <c r="W180" s="440" t="str">
        <f t="shared" si="17"/>
        <v/>
      </c>
    </row>
    <row r="181" spans="1:23" x14ac:dyDescent="0.2">
      <c r="A181" s="56"/>
      <c r="B181" s="211" t="s">
        <v>748</v>
      </c>
      <c r="C181" s="212"/>
      <c r="D181" s="209" t="s">
        <v>533</v>
      </c>
      <c r="E181" s="13">
        <v>161</v>
      </c>
      <c r="F181" s="14" t="s">
        <v>256</v>
      </c>
      <c r="G181" s="14" t="s">
        <v>966</v>
      </c>
      <c r="H181" s="419">
        <f>IF('Table 1'!L181="","",'Table 1'!L181)</f>
        <v>0</v>
      </c>
      <c r="I181" s="417"/>
      <c r="J181" s="418">
        <f>'[1]Data CPIS- Banking'!$D162</f>
        <v>0</v>
      </c>
      <c r="K181" s="442">
        <f t="shared" si="12"/>
        <v>0</v>
      </c>
      <c r="L181" s="418">
        <f>'[1]Data CPIS- Insurance'!$D162</f>
        <v>0</v>
      </c>
      <c r="M181" s="417"/>
      <c r="N181" s="420">
        <f>'[1]Data CPIS-Securities'!$D162</f>
        <v>0</v>
      </c>
      <c r="O181" s="417"/>
      <c r="P181" s="419" t="str">
        <f t="shared" si="13"/>
        <v/>
      </c>
      <c r="Q181" s="417"/>
      <c r="R181" s="418"/>
      <c r="S181" s="421"/>
      <c r="T181" s="414" t="str">
        <f t="shared" si="14"/>
        <v/>
      </c>
      <c r="U181" s="621" t="str">
        <f t="shared" si="15"/>
        <v/>
      </c>
      <c r="V181" s="626" t="str">
        <f t="shared" si="16"/>
        <v/>
      </c>
      <c r="W181" s="440" t="str">
        <f t="shared" si="17"/>
        <v/>
      </c>
    </row>
    <row r="182" spans="1:23" x14ac:dyDescent="0.2">
      <c r="A182" s="56"/>
      <c r="B182" s="211" t="s">
        <v>781</v>
      </c>
      <c r="C182" s="212"/>
      <c r="D182" s="209" t="s">
        <v>533</v>
      </c>
      <c r="E182" s="13">
        <v>162</v>
      </c>
      <c r="F182" s="14" t="s">
        <v>321</v>
      </c>
      <c r="G182" s="14" t="s">
        <v>322</v>
      </c>
      <c r="H182" s="419">
        <f>IF('Table 1'!L182="","",'Table 1'!L182)</f>
        <v>48.233679000000002</v>
      </c>
      <c r="I182" s="417"/>
      <c r="J182" s="418">
        <f>'[1]Data CPIS- Banking'!$D163</f>
        <v>0</v>
      </c>
      <c r="K182" s="442">
        <f t="shared" si="12"/>
        <v>48.233679000000002</v>
      </c>
      <c r="L182" s="418">
        <f>'[1]Data CPIS- Insurance'!$D163</f>
        <v>0.10001699999999999</v>
      </c>
      <c r="M182" s="417"/>
      <c r="N182" s="420">
        <f>'[1]Data CPIS-Securities'!$D163</f>
        <v>48.133662000000001</v>
      </c>
      <c r="O182" s="417"/>
      <c r="P182" s="419" t="str">
        <f t="shared" si="13"/>
        <v/>
      </c>
      <c r="Q182" s="417"/>
      <c r="R182" s="418"/>
      <c r="S182" s="421"/>
      <c r="T182" s="414" t="str">
        <f t="shared" si="14"/>
        <v/>
      </c>
      <c r="U182" s="621" t="str">
        <f t="shared" si="15"/>
        <v/>
      </c>
      <c r="V182" s="626" t="str">
        <f t="shared" si="16"/>
        <v/>
      </c>
      <c r="W182" s="440" t="str">
        <f t="shared" si="17"/>
        <v/>
      </c>
    </row>
    <row r="183" spans="1:23" x14ac:dyDescent="0.2">
      <c r="A183" s="56"/>
      <c r="B183" s="211" t="s">
        <v>782</v>
      </c>
      <c r="C183" s="212"/>
      <c r="D183" s="209" t="s">
        <v>533</v>
      </c>
      <c r="E183" s="13">
        <v>163</v>
      </c>
      <c r="F183" s="14" t="s">
        <v>323</v>
      </c>
      <c r="G183" s="14" t="s">
        <v>324</v>
      </c>
      <c r="H183" s="419">
        <f>IF('Table 1'!L183="","",'Table 1'!L183)</f>
        <v>32.466191999999999</v>
      </c>
      <c r="I183" s="417"/>
      <c r="J183" s="418">
        <f>'[1]Data CPIS- Banking'!$D164</f>
        <v>0</v>
      </c>
      <c r="K183" s="442">
        <f t="shared" si="12"/>
        <v>32.466191999999999</v>
      </c>
      <c r="L183" s="418">
        <f>'[1]Data CPIS- Insurance'!$D164</f>
        <v>0</v>
      </c>
      <c r="M183" s="417"/>
      <c r="N183" s="420">
        <f>'[1]Data CPIS-Securities'!$D164</f>
        <v>32.466191999999999</v>
      </c>
      <c r="O183" s="417"/>
      <c r="P183" s="419" t="str">
        <f t="shared" si="13"/>
        <v/>
      </c>
      <c r="Q183" s="417"/>
      <c r="R183" s="418"/>
      <c r="S183" s="421"/>
      <c r="T183" s="414" t="str">
        <f t="shared" si="14"/>
        <v/>
      </c>
      <c r="U183" s="621" t="str">
        <f t="shared" si="15"/>
        <v/>
      </c>
      <c r="V183" s="626" t="str">
        <f t="shared" si="16"/>
        <v/>
      </c>
      <c r="W183" s="440" t="str">
        <f t="shared" si="17"/>
        <v/>
      </c>
    </row>
    <row r="184" spans="1:23" x14ac:dyDescent="0.2">
      <c r="A184" s="56"/>
      <c r="B184" s="211" t="s">
        <v>783</v>
      </c>
      <c r="C184" s="212"/>
      <c r="D184" s="209" t="s">
        <v>533</v>
      </c>
      <c r="E184" s="13">
        <v>164</v>
      </c>
      <c r="F184" s="14" t="s">
        <v>325</v>
      </c>
      <c r="G184" s="14" t="s">
        <v>326</v>
      </c>
      <c r="H184" s="419">
        <f>IF('Table 1'!L184="","",'Table 1'!L184)</f>
        <v>0</v>
      </c>
      <c r="I184" s="417"/>
      <c r="J184" s="418">
        <f>'[1]Data CPIS- Banking'!$D165</f>
        <v>0</v>
      </c>
      <c r="K184" s="442">
        <f t="shared" si="12"/>
        <v>0</v>
      </c>
      <c r="L184" s="418">
        <f>'[1]Data CPIS- Insurance'!$D165</f>
        <v>0</v>
      </c>
      <c r="M184" s="417"/>
      <c r="N184" s="420">
        <f>'[1]Data CPIS-Securities'!$D165</f>
        <v>0</v>
      </c>
      <c r="O184" s="417"/>
      <c r="P184" s="419" t="str">
        <f t="shared" si="13"/>
        <v/>
      </c>
      <c r="Q184" s="417"/>
      <c r="R184" s="418"/>
      <c r="S184" s="421"/>
      <c r="T184" s="414" t="str">
        <f t="shared" si="14"/>
        <v/>
      </c>
      <c r="U184" s="621" t="str">
        <f t="shared" si="15"/>
        <v/>
      </c>
      <c r="V184" s="626" t="str">
        <f t="shared" si="16"/>
        <v/>
      </c>
      <c r="W184" s="440" t="str">
        <f t="shared" si="17"/>
        <v/>
      </c>
    </row>
    <row r="185" spans="1:23" x14ac:dyDescent="0.2">
      <c r="A185" s="56"/>
      <c r="B185" s="211" t="s">
        <v>784</v>
      </c>
      <c r="C185" s="212"/>
      <c r="D185" s="209" t="s">
        <v>533</v>
      </c>
      <c r="E185" s="13">
        <v>165</v>
      </c>
      <c r="F185" s="14" t="s">
        <v>327</v>
      </c>
      <c r="G185" s="14" t="s">
        <v>328</v>
      </c>
      <c r="H185" s="419">
        <f>IF('Table 1'!L185="","",'Table 1'!L185)</f>
        <v>0</v>
      </c>
      <c r="I185" s="417"/>
      <c r="J185" s="418">
        <f>'[1]Data CPIS- Banking'!$D166</f>
        <v>0</v>
      </c>
      <c r="K185" s="442">
        <f t="shared" si="12"/>
        <v>0</v>
      </c>
      <c r="L185" s="418">
        <f>'[1]Data CPIS- Insurance'!$D166</f>
        <v>0</v>
      </c>
      <c r="M185" s="417"/>
      <c r="N185" s="420">
        <f>'[1]Data CPIS-Securities'!$D166</f>
        <v>0</v>
      </c>
      <c r="O185" s="417"/>
      <c r="P185" s="419" t="str">
        <f t="shared" si="13"/>
        <v/>
      </c>
      <c r="Q185" s="417"/>
      <c r="R185" s="418"/>
      <c r="S185" s="421"/>
      <c r="T185" s="414" t="str">
        <f t="shared" si="14"/>
        <v/>
      </c>
      <c r="U185" s="621" t="str">
        <f t="shared" si="15"/>
        <v/>
      </c>
      <c r="V185" s="626" t="str">
        <f t="shared" si="16"/>
        <v/>
      </c>
      <c r="W185" s="440" t="str">
        <f t="shared" si="17"/>
        <v/>
      </c>
    </row>
    <row r="186" spans="1:23" x14ac:dyDescent="0.2">
      <c r="A186" s="56"/>
      <c r="B186" s="211" t="s">
        <v>785</v>
      </c>
      <c r="C186" s="212"/>
      <c r="D186" s="209" t="s">
        <v>533</v>
      </c>
      <c r="E186" s="13">
        <v>166</v>
      </c>
      <c r="F186" s="14" t="s">
        <v>329</v>
      </c>
      <c r="G186" s="14" t="s">
        <v>330</v>
      </c>
      <c r="H186" s="419">
        <f>IF('Table 1'!L186="","",'Table 1'!L186)</f>
        <v>10.2286421</v>
      </c>
      <c r="I186" s="417"/>
      <c r="J186" s="418">
        <f>'[1]Data CPIS- Banking'!$D167</f>
        <v>3</v>
      </c>
      <c r="K186" s="442">
        <f t="shared" si="12"/>
        <v>7.2286421000000001</v>
      </c>
      <c r="L186" s="418">
        <f>'[1]Data CPIS- Insurance'!$D167</f>
        <v>0.18750510000000001</v>
      </c>
      <c r="M186" s="417"/>
      <c r="N186" s="420">
        <f>'[1]Data CPIS-Securities'!$D167</f>
        <v>7.041137</v>
      </c>
      <c r="O186" s="417"/>
      <c r="P186" s="419" t="str">
        <f t="shared" si="13"/>
        <v/>
      </c>
      <c r="Q186" s="417"/>
      <c r="R186" s="418"/>
      <c r="S186" s="421"/>
      <c r="T186" s="414" t="str">
        <f t="shared" si="14"/>
        <v/>
      </c>
      <c r="U186" s="621" t="str">
        <f t="shared" si="15"/>
        <v/>
      </c>
      <c r="V186" s="626" t="str">
        <f t="shared" si="16"/>
        <v/>
      </c>
      <c r="W186" s="440" t="str">
        <f t="shared" si="17"/>
        <v/>
      </c>
    </row>
    <row r="187" spans="1:23" x14ac:dyDescent="0.2">
      <c r="A187" s="56"/>
      <c r="B187" s="211" t="s">
        <v>786</v>
      </c>
      <c r="C187" s="212"/>
      <c r="D187" s="209" t="s">
        <v>533</v>
      </c>
      <c r="E187" s="13">
        <v>167</v>
      </c>
      <c r="F187" s="14" t="s">
        <v>331</v>
      </c>
      <c r="G187" s="14" t="s">
        <v>332</v>
      </c>
      <c r="H187" s="419">
        <f>IF('Table 1'!L187="","",'Table 1'!L187)</f>
        <v>0</v>
      </c>
      <c r="I187" s="417"/>
      <c r="J187" s="418">
        <f>'[1]Data CPIS- Banking'!$D168</f>
        <v>0</v>
      </c>
      <c r="K187" s="442">
        <f t="shared" si="12"/>
        <v>0</v>
      </c>
      <c r="L187" s="418">
        <f>'[1]Data CPIS- Insurance'!$D168</f>
        <v>0</v>
      </c>
      <c r="M187" s="417"/>
      <c r="N187" s="420">
        <f>'[1]Data CPIS-Securities'!$D168</f>
        <v>0</v>
      </c>
      <c r="O187" s="417"/>
      <c r="P187" s="419" t="str">
        <f t="shared" si="13"/>
        <v/>
      </c>
      <c r="Q187" s="417"/>
      <c r="R187" s="418"/>
      <c r="S187" s="421"/>
      <c r="T187" s="414" t="str">
        <f t="shared" si="14"/>
        <v/>
      </c>
      <c r="U187" s="621" t="str">
        <f t="shared" si="15"/>
        <v/>
      </c>
      <c r="V187" s="626" t="str">
        <f t="shared" si="16"/>
        <v/>
      </c>
      <c r="W187" s="440" t="str">
        <f t="shared" si="17"/>
        <v/>
      </c>
    </row>
    <row r="188" spans="1:23" x14ac:dyDescent="0.2">
      <c r="A188" s="56"/>
      <c r="B188" s="211" t="s">
        <v>787</v>
      </c>
      <c r="C188" s="212"/>
      <c r="D188" s="209" t="s">
        <v>533</v>
      </c>
      <c r="E188" s="13">
        <v>168</v>
      </c>
      <c r="F188" s="14" t="s">
        <v>333</v>
      </c>
      <c r="G188" s="14" t="s">
        <v>334</v>
      </c>
      <c r="H188" s="419">
        <f>IF('Table 1'!L188="","",'Table 1'!L188)</f>
        <v>0</v>
      </c>
      <c r="I188" s="417"/>
      <c r="J188" s="418">
        <f>'[1]Data CPIS- Banking'!$D169</f>
        <v>0</v>
      </c>
      <c r="K188" s="442">
        <f t="shared" si="12"/>
        <v>0</v>
      </c>
      <c r="L188" s="418">
        <f>'[1]Data CPIS- Insurance'!$D169</f>
        <v>0</v>
      </c>
      <c r="M188" s="417"/>
      <c r="N188" s="420">
        <f>'[1]Data CPIS-Securities'!$D169</f>
        <v>0</v>
      </c>
      <c r="O188" s="417"/>
      <c r="P188" s="419" t="str">
        <f t="shared" si="13"/>
        <v/>
      </c>
      <c r="Q188" s="417"/>
      <c r="R188" s="418"/>
      <c r="S188" s="421"/>
      <c r="T188" s="414" t="str">
        <f t="shared" si="14"/>
        <v/>
      </c>
      <c r="U188" s="621" t="str">
        <f t="shared" si="15"/>
        <v/>
      </c>
      <c r="V188" s="626" t="str">
        <f t="shared" si="16"/>
        <v/>
      </c>
      <c r="W188" s="440" t="str">
        <f t="shared" si="17"/>
        <v/>
      </c>
    </row>
    <row r="189" spans="1:23" x14ac:dyDescent="0.2">
      <c r="A189" s="56"/>
      <c r="B189" s="211" t="s">
        <v>788</v>
      </c>
      <c r="C189" s="212"/>
      <c r="D189" s="209" t="s">
        <v>533</v>
      </c>
      <c r="E189" s="13">
        <v>169</v>
      </c>
      <c r="F189" s="14" t="s">
        <v>335</v>
      </c>
      <c r="G189" s="14" t="s">
        <v>336</v>
      </c>
      <c r="H189" s="419">
        <f>IF('Table 1'!L189="","",'Table 1'!L189)</f>
        <v>62.308489440000002</v>
      </c>
      <c r="I189" s="417"/>
      <c r="J189" s="418">
        <f>'[1]Data CPIS- Banking'!$D170</f>
        <v>0</v>
      </c>
      <c r="K189" s="442">
        <f t="shared" si="12"/>
        <v>62.308489440000002</v>
      </c>
      <c r="L189" s="418">
        <f>'[1]Data CPIS- Insurance'!$D170</f>
        <v>0.47583944</v>
      </c>
      <c r="M189" s="417"/>
      <c r="N189" s="420">
        <f>'[1]Data CPIS-Securities'!$D170</f>
        <v>61.832650000000001</v>
      </c>
      <c r="O189" s="417"/>
      <c r="P189" s="419" t="str">
        <f t="shared" si="13"/>
        <v/>
      </c>
      <c r="Q189" s="417"/>
      <c r="R189" s="418"/>
      <c r="S189" s="421"/>
      <c r="T189" s="414" t="str">
        <f t="shared" si="14"/>
        <v/>
      </c>
      <c r="U189" s="621" t="str">
        <f t="shared" si="15"/>
        <v/>
      </c>
      <c r="V189" s="626" t="str">
        <f t="shared" si="16"/>
        <v/>
      </c>
      <c r="W189" s="440" t="str">
        <f t="shared" si="17"/>
        <v/>
      </c>
    </row>
    <row r="190" spans="1:23" x14ac:dyDescent="0.2">
      <c r="A190" s="56"/>
      <c r="B190" s="211" t="s">
        <v>789</v>
      </c>
      <c r="C190" s="212"/>
      <c r="D190" s="209" t="s">
        <v>533</v>
      </c>
      <c r="E190" s="13">
        <v>170</v>
      </c>
      <c r="F190" s="14" t="s">
        <v>337</v>
      </c>
      <c r="G190" s="14" t="s">
        <v>338</v>
      </c>
      <c r="H190" s="419">
        <f>IF('Table 1'!L190="","",'Table 1'!L190)</f>
        <v>16.627573999999999</v>
      </c>
      <c r="I190" s="417"/>
      <c r="J190" s="418">
        <f>'[1]Data CPIS- Banking'!$D171</f>
        <v>10</v>
      </c>
      <c r="K190" s="442">
        <f t="shared" si="12"/>
        <v>6.6275740000000001</v>
      </c>
      <c r="L190" s="418">
        <f>'[1]Data CPIS- Insurance'!$D171</f>
        <v>2.3475000000000001</v>
      </c>
      <c r="M190" s="417"/>
      <c r="N190" s="420">
        <f>'[1]Data CPIS-Securities'!$D171</f>
        <v>4.2800739999999999</v>
      </c>
      <c r="O190" s="417"/>
      <c r="P190" s="419" t="str">
        <f t="shared" si="13"/>
        <v/>
      </c>
      <c r="Q190" s="417"/>
      <c r="R190" s="418"/>
      <c r="S190" s="421"/>
      <c r="T190" s="414" t="str">
        <f t="shared" si="14"/>
        <v/>
      </c>
      <c r="U190" s="621" t="str">
        <f t="shared" si="15"/>
        <v/>
      </c>
      <c r="V190" s="626" t="str">
        <f t="shared" si="16"/>
        <v/>
      </c>
      <c r="W190" s="440" t="str">
        <f t="shared" si="17"/>
        <v/>
      </c>
    </row>
    <row r="191" spans="1:23" x14ac:dyDescent="0.2">
      <c r="A191" s="56"/>
      <c r="B191" s="211" t="s">
        <v>790</v>
      </c>
      <c r="C191" s="212"/>
      <c r="D191" s="209" t="s">
        <v>533</v>
      </c>
      <c r="E191" s="13">
        <v>171</v>
      </c>
      <c r="F191" s="14" t="s">
        <v>339</v>
      </c>
      <c r="G191" s="14" t="s">
        <v>340</v>
      </c>
      <c r="H191" s="419">
        <f>IF('Table 1'!L191="","",'Table 1'!L191)</f>
        <v>0</v>
      </c>
      <c r="I191" s="417"/>
      <c r="J191" s="418">
        <f>'[1]Data CPIS- Banking'!$D172</f>
        <v>0</v>
      </c>
      <c r="K191" s="442">
        <f t="shared" si="12"/>
        <v>0</v>
      </c>
      <c r="L191" s="418">
        <f>'[1]Data CPIS- Insurance'!$D172</f>
        <v>0</v>
      </c>
      <c r="M191" s="417"/>
      <c r="N191" s="420">
        <f>'[1]Data CPIS-Securities'!$D172</f>
        <v>0</v>
      </c>
      <c r="O191" s="417"/>
      <c r="P191" s="419" t="str">
        <f t="shared" si="13"/>
        <v/>
      </c>
      <c r="Q191" s="417"/>
      <c r="R191" s="418"/>
      <c r="S191" s="421"/>
      <c r="T191" s="414" t="str">
        <f t="shared" si="14"/>
        <v/>
      </c>
      <c r="U191" s="621" t="str">
        <f t="shared" si="15"/>
        <v/>
      </c>
      <c r="V191" s="626" t="str">
        <f t="shared" si="16"/>
        <v/>
      </c>
      <c r="W191" s="440" t="str">
        <f t="shared" si="17"/>
        <v/>
      </c>
    </row>
    <row r="192" spans="1:23" x14ac:dyDescent="0.2">
      <c r="A192" s="56"/>
      <c r="B192" s="211" t="s">
        <v>791</v>
      </c>
      <c r="C192" s="212"/>
      <c r="D192" s="209" t="s">
        <v>533</v>
      </c>
      <c r="E192" s="13">
        <v>172</v>
      </c>
      <c r="F192" s="14" t="s">
        <v>341</v>
      </c>
      <c r="G192" s="14" t="s">
        <v>342</v>
      </c>
      <c r="H192" s="419">
        <f>IF('Table 1'!L192="","",'Table 1'!L192)</f>
        <v>0.46756500000000001</v>
      </c>
      <c r="I192" s="417"/>
      <c r="J192" s="418">
        <f>'[1]Data CPIS- Banking'!$D173</f>
        <v>0</v>
      </c>
      <c r="K192" s="442">
        <f t="shared" si="12"/>
        <v>0.46756500000000001</v>
      </c>
      <c r="L192" s="418">
        <f>'[1]Data CPIS- Insurance'!$D173</f>
        <v>0</v>
      </c>
      <c r="M192" s="417"/>
      <c r="N192" s="420">
        <f>'[1]Data CPIS-Securities'!$D173</f>
        <v>0.46756500000000001</v>
      </c>
      <c r="O192" s="417"/>
      <c r="P192" s="419" t="str">
        <f t="shared" si="13"/>
        <v/>
      </c>
      <c r="Q192" s="417"/>
      <c r="R192" s="418"/>
      <c r="S192" s="421"/>
      <c r="T192" s="414" t="str">
        <f t="shared" si="14"/>
        <v/>
      </c>
      <c r="U192" s="621" t="str">
        <f t="shared" si="15"/>
        <v/>
      </c>
      <c r="V192" s="626" t="str">
        <f t="shared" si="16"/>
        <v/>
      </c>
      <c r="W192" s="440" t="str">
        <f t="shared" si="17"/>
        <v/>
      </c>
    </row>
    <row r="193" spans="1:23" x14ac:dyDescent="0.2">
      <c r="A193" s="56"/>
      <c r="B193" s="211" t="s">
        <v>792</v>
      </c>
      <c r="C193" s="212"/>
      <c r="D193" s="209" t="s">
        <v>533</v>
      </c>
      <c r="E193" s="13">
        <v>173</v>
      </c>
      <c r="F193" s="14" t="s">
        <v>343</v>
      </c>
      <c r="G193" s="14" t="s">
        <v>344</v>
      </c>
      <c r="H193" s="419">
        <f>IF('Table 1'!L193="","",'Table 1'!L193)</f>
        <v>1.02601889</v>
      </c>
      <c r="I193" s="417"/>
      <c r="J193" s="418">
        <f>'[1]Data CPIS- Banking'!$D174</f>
        <v>1</v>
      </c>
      <c r="K193" s="442">
        <f t="shared" si="12"/>
        <v>2.6018889999999999E-2</v>
      </c>
      <c r="L193" s="418">
        <f>'[1]Data CPIS- Insurance'!$D174</f>
        <v>2.6018889999999999E-2</v>
      </c>
      <c r="M193" s="417"/>
      <c r="N193" s="420">
        <f>'[1]Data CPIS-Securities'!$D174</f>
        <v>0</v>
      </c>
      <c r="O193" s="417"/>
      <c r="P193" s="419" t="str">
        <f t="shared" si="13"/>
        <v/>
      </c>
      <c r="Q193" s="417"/>
      <c r="R193" s="418"/>
      <c r="S193" s="421"/>
      <c r="T193" s="414" t="str">
        <f t="shared" si="14"/>
        <v/>
      </c>
      <c r="U193" s="621" t="str">
        <f t="shared" si="15"/>
        <v/>
      </c>
      <c r="V193" s="626" t="str">
        <f t="shared" si="16"/>
        <v/>
      </c>
      <c r="W193" s="440" t="str">
        <f t="shared" si="17"/>
        <v/>
      </c>
    </row>
    <row r="194" spans="1:23" x14ac:dyDescent="0.2">
      <c r="A194" s="56"/>
      <c r="B194" s="211" t="s">
        <v>793</v>
      </c>
      <c r="C194" s="212"/>
      <c r="D194" s="209" t="s">
        <v>533</v>
      </c>
      <c r="E194" s="13">
        <v>174</v>
      </c>
      <c r="F194" s="14" t="s">
        <v>345</v>
      </c>
      <c r="G194" s="14" t="s">
        <v>346</v>
      </c>
      <c r="H194" s="419">
        <f>IF('Table 1'!L194="","",'Table 1'!L194)</f>
        <v>5.9795860000000003</v>
      </c>
      <c r="I194" s="417"/>
      <c r="J194" s="418">
        <f>'[1]Data CPIS- Banking'!$D175</f>
        <v>0</v>
      </c>
      <c r="K194" s="442">
        <f t="shared" si="12"/>
        <v>5.9795860000000003</v>
      </c>
      <c r="L194" s="418">
        <f>'[1]Data CPIS- Insurance'!$D175</f>
        <v>2.5496000000000001E-2</v>
      </c>
      <c r="M194" s="417"/>
      <c r="N194" s="420">
        <f>'[1]Data CPIS-Securities'!$D175</f>
        <v>5.9540899999999999</v>
      </c>
      <c r="O194" s="417"/>
      <c r="P194" s="419" t="str">
        <f t="shared" si="13"/>
        <v/>
      </c>
      <c r="Q194" s="417"/>
      <c r="R194" s="418"/>
      <c r="S194" s="421"/>
      <c r="T194" s="414" t="str">
        <f t="shared" si="14"/>
        <v/>
      </c>
      <c r="U194" s="621" t="str">
        <f t="shared" si="15"/>
        <v/>
      </c>
      <c r="V194" s="626" t="str">
        <f t="shared" si="16"/>
        <v/>
      </c>
      <c r="W194" s="440" t="str">
        <f t="shared" si="17"/>
        <v/>
      </c>
    </row>
    <row r="195" spans="1:23" x14ac:dyDescent="0.2">
      <c r="A195" s="56"/>
      <c r="B195" s="211" t="s">
        <v>794</v>
      </c>
      <c r="C195" s="212"/>
      <c r="D195" s="209" t="s">
        <v>533</v>
      </c>
      <c r="E195" s="13">
        <v>175</v>
      </c>
      <c r="F195" s="14" t="s">
        <v>347</v>
      </c>
      <c r="G195" s="14" t="s">
        <v>348</v>
      </c>
      <c r="H195" s="419">
        <f>IF('Table 1'!L195="","",'Table 1'!L195)</f>
        <v>18.100239000000002</v>
      </c>
      <c r="I195" s="417"/>
      <c r="J195" s="418">
        <f>'[1]Data CPIS- Banking'!$D176</f>
        <v>10</v>
      </c>
      <c r="K195" s="442">
        <f t="shared" si="12"/>
        <v>8.1002390000000002</v>
      </c>
      <c r="L195" s="418">
        <f>'[1]Data CPIS- Insurance'!$D176</f>
        <v>0</v>
      </c>
      <c r="M195" s="417"/>
      <c r="N195" s="420">
        <f>'[1]Data CPIS-Securities'!$D176</f>
        <v>8.1002390000000002</v>
      </c>
      <c r="O195" s="417"/>
      <c r="P195" s="419" t="str">
        <f t="shared" si="13"/>
        <v/>
      </c>
      <c r="Q195" s="417"/>
      <c r="R195" s="418"/>
      <c r="S195" s="421"/>
      <c r="T195" s="414" t="str">
        <f t="shared" si="14"/>
        <v/>
      </c>
      <c r="U195" s="621" t="str">
        <f t="shared" si="15"/>
        <v/>
      </c>
      <c r="V195" s="626" t="str">
        <f t="shared" si="16"/>
        <v/>
      </c>
      <c r="W195" s="440" t="str">
        <f t="shared" si="17"/>
        <v/>
      </c>
    </row>
    <row r="196" spans="1:23" x14ac:dyDescent="0.2">
      <c r="A196" s="56"/>
      <c r="B196" s="211" t="s">
        <v>795</v>
      </c>
      <c r="C196" s="212"/>
      <c r="D196" s="209" t="s">
        <v>533</v>
      </c>
      <c r="E196" s="13">
        <v>176</v>
      </c>
      <c r="F196" s="14" t="s">
        <v>349</v>
      </c>
      <c r="G196" s="14" t="s">
        <v>350</v>
      </c>
      <c r="H196" s="419">
        <f>IF('Table 1'!L196="","",'Table 1'!L196)</f>
        <v>0</v>
      </c>
      <c r="I196" s="417"/>
      <c r="J196" s="418">
        <f>'[1]Data CPIS- Banking'!$D177</f>
        <v>0</v>
      </c>
      <c r="K196" s="442">
        <f t="shared" si="12"/>
        <v>0</v>
      </c>
      <c r="L196" s="418">
        <f>'[1]Data CPIS- Insurance'!$D177</f>
        <v>0</v>
      </c>
      <c r="M196" s="417"/>
      <c r="N196" s="420">
        <f>'[1]Data CPIS-Securities'!$D177</f>
        <v>0</v>
      </c>
      <c r="O196" s="417"/>
      <c r="P196" s="419" t="str">
        <f t="shared" si="13"/>
        <v/>
      </c>
      <c r="Q196" s="417"/>
      <c r="R196" s="418"/>
      <c r="S196" s="421"/>
      <c r="T196" s="414" t="str">
        <f t="shared" si="14"/>
        <v/>
      </c>
      <c r="U196" s="621" t="str">
        <f t="shared" si="15"/>
        <v/>
      </c>
      <c r="V196" s="626" t="str">
        <f t="shared" si="16"/>
        <v/>
      </c>
      <c r="W196" s="440" t="str">
        <f t="shared" si="17"/>
        <v/>
      </c>
    </row>
    <row r="197" spans="1:23" x14ac:dyDescent="0.2">
      <c r="A197" s="56"/>
      <c r="B197" s="211" t="s">
        <v>796</v>
      </c>
      <c r="C197" s="212"/>
      <c r="D197" s="209" t="s">
        <v>533</v>
      </c>
      <c r="E197" s="13">
        <v>177</v>
      </c>
      <c r="F197" s="14" t="s">
        <v>351</v>
      </c>
      <c r="G197" s="14" t="s">
        <v>352</v>
      </c>
      <c r="H197" s="419">
        <f>IF('Table 1'!L197="","",'Table 1'!L197)</f>
        <v>34.090426000000001</v>
      </c>
      <c r="I197" s="417"/>
      <c r="J197" s="418">
        <f>'[1]Data CPIS- Banking'!$D178</f>
        <v>0</v>
      </c>
      <c r="K197" s="442">
        <f t="shared" si="12"/>
        <v>34.090426000000001</v>
      </c>
      <c r="L197" s="418">
        <f>'[1]Data CPIS- Insurance'!$D178</f>
        <v>0</v>
      </c>
      <c r="M197" s="417"/>
      <c r="N197" s="420">
        <f>'[1]Data CPIS-Securities'!$D178</f>
        <v>34.090426000000001</v>
      </c>
      <c r="O197" s="417"/>
      <c r="P197" s="419" t="str">
        <f t="shared" si="13"/>
        <v/>
      </c>
      <c r="Q197" s="417"/>
      <c r="R197" s="418"/>
      <c r="S197" s="421"/>
      <c r="T197" s="414" t="str">
        <f t="shared" si="14"/>
        <v/>
      </c>
      <c r="U197" s="621" t="str">
        <f t="shared" si="15"/>
        <v/>
      </c>
      <c r="V197" s="626" t="str">
        <f t="shared" si="16"/>
        <v/>
      </c>
      <c r="W197" s="440" t="str">
        <f t="shared" si="17"/>
        <v/>
      </c>
    </row>
    <row r="198" spans="1:23" x14ac:dyDescent="0.2">
      <c r="A198" s="56"/>
      <c r="B198" s="211" t="s">
        <v>797</v>
      </c>
      <c r="C198" s="212"/>
      <c r="D198" s="209" t="s">
        <v>533</v>
      </c>
      <c r="E198" s="13">
        <v>178</v>
      </c>
      <c r="F198" s="14" t="s">
        <v>353</v>
      </c>
      <c r="G198" s="14" t="s">
        <v>354</v>
      </c>
      <c r="H198" s="419">
        <f>IF('Table 1'!L198="","",'Table 1'!L198)</f>
        <v>66.870866359999994</v>
      </c>
      <c r="I198" s="417"/>
      <c r="J198" s="418">
        <f>'[1]Data CPIS- Banking'!$D179</f>
        <v>0</v>
      </c>
      <c r="K198" s="442">
        <f t="shared" si="12"/>
        <v>66.870866359999994</v>
      </c>
      <c r="L198" s="418">
        <f>'[1]Data CPIS- Insurance'!$D179</f>
        <v>0.23908736</v>
      </c>
      <c r="M198" s="417"/>
      <c r="N198" s="420">
        <f>'[1]Data CPIS-Securities'!$D179</f>
        <v>66.631778999999995</v>
      </c>
      <c r="O198" s="417"/>
      <c r="P198" s="419" t="str">
        <f t="shared" si="13"/>
        <v/>
      </c>
      <c r="Q198" s="417"/>
      <c r="R198" s="418"/>
      <c r="S198" s="421"/>
      <c r="T198" s="414" t="str">
        <f t="shared" si="14"/>
        <v/>
      </c>
      <c r="U198" s="621" t="str">
        <f t="shared" si="15"/>
        <v/>
      </c>
      <c r="V198" s="626" t="str">
        <f t="shared" si="16"/>
        <v/>
      </c>
      <c r="W198" s="440" t="str">
        <f t="shared" si="17"/>
        <v/>
      </c>
    </row>
    <row r="199" spans="1:23" x14ac:dyDescent="0.2">
      <c r="A199" s="56"/>
      <c r="B199" s="211" t="s">
        <v>798</v>
      </c>
      <c r="C199" s="212"/>
      <c r="D199" s="209" t="s">
        <v>533</v>
      </c>
      <c r="E199" s="13">
        <v>179</v>
      </c>
      <c r="F199" s="14" t="s">
        <v>355</v>
      </c>
      <c r="G199" s="14" t="s">
        <v>356</v>
      </c>
      <c r="H199" s="419">
        <f>IF('Table 1'!L199="","",'Table 1'!L199)</f>
        <v>0</v>
      </c>
      <c r="I199" s="417"/>
      <c r="J199" s="418">
        <f>'[1]Data CPIS- Banking'!$D180</f>
        <v>0</v>
      </c>
      <c r="K199" s="442">
        <f t="shared" si="12"/>
        <v>0</v>
      </c>
      <c r="L199" s="418">
        <f>'[1]Data CPIS- Insurance'!$D180</f>
        <v>0</v>
      </c>
      <c r="M199" s="417"/>
      <c r="N199" s="420">
        <f>'[1]Data CPIS-Securities'!$D180</f>
        <v>0</v>
      </c>
      <c r="O199" s="417"/>
      <c r="P199" s="419" t="str">
        <f t="shared" si="13"/>
        <v/>
      </c>
      <c r="Q199" s="417"/>
      <c r="R199" s="418"/>
      <c r="S199" s="421"/>
      <c r="T199" s="414" t="str">
        <f t="shared" si="14"/>
        <v/>
      </c>
      <c r="U199" s="621" t="str">
        <f t="shared" si="15"/>
        <v/>
      </c>
      <c r="V199" s="626" t="str">
        <f t="shared" si="16"/>
        <v/>
      </c>
      <c r="W199" s="440" t="str">
        <f t="shared" si="17"/>
        <v/>
      </c>
    </row>
    <row r="200" spans="1:23" x14ac:dyDescent="0.2">
      <c r="A200" s="56"/>
      <c r="B200" s="211" t="s">
        <v>804</v>
      </c>
      <c r="C200" s="212"/>
      <c r="D200" s="209" t="s">
        <v>533</v>
      </c>
      <c r="E200" s="13">
        <v>180</v>
      </c>
      <c r="F200" s="14" t="s">
        <v>367</v>
      </c>
      <c r="G200" s="14" t="s">
        <v>368</v>
      </c>
      <c r="H200" s="419">
        <f>IF('Table 1'!L200="","",'Table 1'!L200)</f>
        <v>0</v>
      </c>
      <c r="I200" s="417"/>
      <c r="J200" s="418">
        <f>'[1]Data CPIS- Banking'!$D181</f>
        <v>0</v>
      </c>
      <c r="K200" s="442">
        <f t="shared" si="12"/>
        <v>0</v>
      </c>
      <c r="L200" s="418">
        <f>'[1]Data CPIS- Insurance'!$D181</f>
        <v>0</v>
      </c>
      <c r="M200" s="417"/>
      <c r="N200" s="420">
        <f>'[1]Data CPIS-Securities'!$D181</f>
        <v>0</v>
      </c>
      <c r="O200" s="417"/>
      <c r="P200" s="419" t="str">
        <f t="shared" si="13"/>
        <v/>
      </c>
      <c r="Q200" s="417"/>
      <c r="R200" s="418"/>
      <c r="S200" s="421"/>
      <c r="T200" s="414" t="str">
        <f t="shared" si="14"/>
        <v/>
      </c>
      <c r="U200" s="621" t="str">
        <f t="shared" si="15"/>
        <v/>
      </c>
      <c r="V200" s="626" t="str">
        <f t="shared" si="16"/>
        <v/>
      </c>
      <c r="W200" s="440" t="str">
        <f t="shared" si="17"/>
        <v/>
      </c>
    </row>
    <row r="201" spans="1:23" x14ac:dyDescent="0.2">
      <c r="A201" s="56"/>
      <c r="B201" s="211" t="s">
        <v>805</v>
      </c>
      <c r="C201" s="212"/>
      <c r="D201" s="209" t="s">
        <v>533</v>
      </c>
      <c r="E201" s="13">
        <v>181</v>
      </c>
      <c r="F201" s="14" t="s">
        <v>369</v>
      </c>
      <c r="G201" s="14" t="s">
        <v>370</v>
      </c>
      <c r="H201" s="419">
        <f>IF('Table 1'!L201="","",'Table 1'!L201)</f>
        <v>0</v>
      </c>
      <c r="I201" s="417"/>
      <c r="J201" s="418">
        <f>'[1]Data CPIS- Banking'!$D182</f>
        <v>0</v>
      </c>
      <c r="K201" s="442">
        <f t="shared" si="12"/>
        <v>0</v>
      </c>
      <c r="L201" s="418">
        <f>'[1]Data CPIS- Insurance'!$D182</f>
        <v>0</v>
      </c>
      <c r="M201" s="417"/>
      <c r="N201" s="420">
        <f>'[1]Data CPIS-Securities'!$D182</f>
        <v>0</v>
      </c>
      <c r="O201" s="417"/>
      <c r="P201" s="419" t="str">
        <f t="shared" si="13"/>
        <v/>
      </c>
      <c r="Q201" s="417"/>
      <c r="R201" s="418"/>
      <c r="S201" s="421"/>
      <c r="T201" s="414" t="str">
        <f t="shared" si="14"/>
        <v/>
      </c>
      <c r="U201" s="621" t="str">
        <f t="shared" si="15"/>
        <v/>
      </c>
      <c r="V201" s="626" t="str">
        <f t="shared" si="16"/>
        <v/>
      </c>
      <c r="W201" s="440" t="str">
        <f t="shared" si="17"/>
        <v/>
      </c>
    </row>
    <row r="202" spans="1:23" x14ac:dyDescent="0.2">
      <c r="A202" s="56"/>
      <c r="B202" s="211" t="s">
        <v>806</v>
      </c>
      <c r="C202" s="212"/>
      <c r="D202" s="209" t="s">
        <v>533</v>
      </c>
      <c r="E202" s="13">
        <v>182</v>
      </c>
      <c r="F202" s="14" t="s">
        <v>371</v>
      </c>
      <c r="G202" s="14" t="s">
        <v>372</v>
      </c>
      <c r="H202" s="419">
        <f>IF('Table 1'!L202="","",'Table 1'!L202)</f>
        <v>0</v>
      </c>
      <c r="I202" s="417"/>
      <c r="J202" s="418">
        <f>'[1]Data CPIS- Banking'!$D183</f>
        <v>0</v>
      </c>
      <c r="K202" s="442">
        <f t="shared" si="12"/>
        <v>0</v>
      </c>
      <c r="L202" s="418">
        <f>'[1]Data CPIS- Insurance'!$D183</f>
        <v>0</v>
      </c>
      <c r="M202" s="417"/>
      <c r="N202" s="420">
        <f>'[1]Data CPIS-Securities'!$D183</f>
        <v>0</v>
      </c>
      <c r="O202" s="417"/>
      <c r="P202" s="419" t="str">
        <f t="shared" si="13"/>
        <v/>
      </c>
      <c r="Q202" s="417"/>
      <c r="R202" s="418"/>
      <c r="S202" s="421"/>
      <c r="T202" s="414" t="str">
        <f t="shared" si="14"/>
        <v/>
      </c>
      <c r="U202" s="621" t="str">
        <f t="shared" si="15"/>
        <v/>
      </c>
      <c r="V202" s="626" t="str">
        <f t="shared" si="16"/>
        <v/>
      </c>
      <c r="W202" s="440" t="str">
        <f t="shared" si="17"/>
        <v/>
      </c>
    </row>
    <row r="203" spans="1:23" x14ac:dyDescent="0.2">
      <c r="A203" s="56"/>
      <c r="B203" s="211" t="s">
        <v>807</v>
      </c>
      <c r="C203" s="212"/>
      <c r="D203" s="209" t="s">
        <v>533</v>
      </c>
      <c r="E203" s="13">
        <v>183</v>
      </c>
      <c r="F203" s="14" t="s">
        <v>373</v>
      </c>
      <c r="G203" s="14" t="s">
        <v>374</v>
      </c>
      <c r="H203" s="419">
        <f>IF('Table 1'!L203="","",'Table 1'!L203)</f>
        <v>153.93719400000001</v>
      </c>
      <c r="I203" s="417"/>
      <c r="J203" s="418">
        <f>'[1]Data CPIS- Banking'!$D184</f>
        <v>0</v>
      </c>
      <c r="K203" s="442">
        <f t="shared" si="12"/>
        <v>153.93719400000001</v>
      </c>
      <c r="L203" s="418">
        <f>'[1]Data CPIS- Insurance'!$D184</f>
        <v>2.3562020000000001</v>
      </c>
      <c r="M203" s="417"/>
      <c r="N203" s="420">
        <f>'[1]Data CPIS-Securities'!$D184</f>
        <v>151.58099200000001</v>
      </c>
      <c r="O203" s="417"/>
      <c r="P203" s="419" t="str">
        <f t="shared" si="13"/>
        <v/>
      </c>
      <c r="Q203" s="417"/>
      <c r="R203" s="418"/>
      <c r="S203" s="421"/>
      <c r="T203" s="414" t="str">
        <f t="shared" si="14"/>
        <v/>
      </c>
      <c r="U203" s="621" t="str">
        <f t="shared" si="15"/>
        <v/>
      </c>
      <c r="V203" s="626" t="str">
        <f t="shared" si="16"/>
        <v/>
      </c>
      <c r="W203" s="440" t="str">
        <f t="shared" si="17"/>
        <v/>
      </c>
    </row>
    <row r="204" spans="1:23" x14ac:dyDescent="0.2">
      <c r="A204" s="56"/>
      <c r="B204" s="211" t="s">
        <v>808</v>
      </c>
      <c r="C204" s="212"/>
      <c r="D204" s="209" t="s">
        <v>533</v>
      </c>
      <c r="E204" s="13">
        <v>184</v>
      </c>
      <c r="F204" s="14" t="s">
        <v>375</v>
      </c>
      <c r="G204" s="14" t="s">
        <v>376</v>
      </c>
      <c r="H204" s="419">
        <f>IF('Table 1'!L204="","",'Table 1'!L204)</f>
        <v>30.020671</v>
      </c>
      <c r="I204" s="417"/>
      <c r="J204" s="418">
        <f>'[1]Data CPIS- Banking'!$D185</f>
        <v>0</v>
      </c>
      <c r="K204" s="442">
        <f t="shared" si="12"/>
        <v>30.020671</v>
      </c>
      <c r="L204" s="418">
        <f>'[1]Data CPIS- Insurance'!$D185</f>
        <v>0</v>
      </c>
      <c r="M204" s="417"/>
      <c r="N204" s="420">
        <f>'[1]Data CPIS-Securities'!$D185</f>
        <v>30.020671</v>
      </c>
      <c r="O204" s="417"/>
      <c r="P204" s="419" t="str">
        <f t="shared" si="13"/>
        <v/>
      </c>
      <c r="Q204" s="417"/>
      <c r="R204" s="418"/>
      <c r="S204" s="421"/>
      <c r="T204" s="414" t="str">
        <f t="shared" si="14"/>
        <v/>
      </c>
      <c r="U204" s="621" t="str">
        <f t="shared" si="15"/>
        <v/>
      </c>
      <c r="V204" s="626" t="str">
        <f t="shared" si="16"/>
        <v/>
      </c>
      <c r="W204" s="440" t="str">
        <f t="shared" si="17"/>
        <v/>
      </c>
    </row>
    <row r="205" spans="1:23" x14ac:dyDescent="0.2">
      <c r="A205" s="56"/>
      <c r="B205" s="211" t="s">
        <v>809</v>
      </c>
      <c r="C205" s="212"/>
      <c r="D205" s="209" t="s">
        <v>533</v>
      </c>
      <c r="E205" s="13">
        <v>185</v>
      </c>
      <c r="F205" s="14" t="s">
        <v>377</v>
      </c>
      <c r="G205" s="15" t="s">
        <v>378</v>
      </c>
      <c r="H205" s="419">
        <f>IF('Table 1'!L205="","",'Table 1'!L205)</f>
        <v>6.8977440000000003</v>
      </c>
      <c r="I205" s="417"/>
      <c r="J205" s="418">
        <f>'[1]Data CPIS- Banking'!$D186</f>
        <v>0</v>
      </c>
      <c r="K205" s="442">
        <f t="shared" si="12"/>
        <v>6.8977440000000003</v>
      </c>
      <c r="L205" s="418">
        <f>'[1]Data CPIS- Insurance'!$D186</f>
        <v>0</v>
      </c>
      <c r="M205" s="417"/>
      <c r="N205" s="420">
        <f>'[1]Data CPIS-Securities'!$D186</f>
        <v>6.8977440000000003</v>
      </c>
      <c r="O205" s="417"/>
      <c r="P205" s="419" t="str">
        <f t="shared" si="13"/>
        <v/>
      </c>
      <c r="Q205" s="417"/>
      <c r="R205" s="418"/>
      <c r="S205" s="421"/>
      <c r="T205" s="414" t="str">
        <f t="shared" si="14"/>
        <v/>
      </c>
      <c r="U205" s="621" t="str">
        <f t="shared" si="15"/>
        <v/>
      </c>
      <c r="V205" s="626" t="str">
        <f t="shared" si="16"/>
        <v/>
      </c>
      <c r="W205" s="440" t="str">
        <f t="shared" si="17"/>
        <v/>
      </c>
    </row>
    <row r="206" spans="1:23" x14ac:dyDescent="0.2">
      <c r="A206" s="56"/>
      <c r="B206" s="211" t="s">
        <v>810</v>
      </c>
      <c r="C206" s="212"/>
      <c r="D206" s="209" t="s">
        <v>533</v>
      </c>
      <c r="E206" s="13">
        <v>186</v>
      </c>
      <c r="F206" s="14" t="s">
        <v>379</v>
      </c>
      <c r="G206" s="14" t="s">
        <v>380</v>
      </c>
      <c r="H206" s="419">
        <f>IF('Table 1'!L206="","",'Table 1'!L206)</f>
        <v>0</v>
      </c>
      <c r="I206" s="417"/>
      <c r="J206" s="418">
        <f>'[1]Data CPIS- Banking'!$D187</f>
        <v>0</v>
      </c>
      <c r="K206" s="442">
        <f t="shared" si="12"/>
        <v>0</v>
      </c>
      <c r="L206" s="418">
        <f>'[1]Data CPIS- Insurance'!$D187</f>
        <v>0</v>
      </c>
      <c r="M206" s="417"/>
      <c r="N206" s="420">
        <f>'[1]Data CPIS-Securities'!$D187</f>
        <v>0</v>
      </c>
      <c r="O206" s="417"/>
      <c r="P206" s="419" t="str">
        <f t="shared" si="13"/>
        <v/>
      </c>
      <c r="Q206" s="417"/>
      <c r="R206" s="418"/>
      <c r="S206" s="421"/>
      <c r="T206" s="414" t="str">
        <f t="shared" si="14"/>
        <v/>
      </c>
      <c r="U206" s="621" t="str">
        <f t="shared" si="15"/>
        <v/>
      </c>
      <c r="V206" s="626" t="str">
        <f t="shared" si="16"/>
        <v/>
      </c>
      <c r="W206" s="440" t="str">
        <f t="shared" si="17"/>
        <v/>
      </c>
    </row>
    <row r="207" spans="1:23" x14ac:dyDescent="0.2">
      <c r="A207" s="56"/>
      <c r="B207" s="211" t="s">
        <v>811</v>
      </c>
      <c r="C207" s="212"/>
      <c r="D207" s="209" t="s">
        <v>533</v>
      </c>
      <c r="E207" s="13">
        <v>187</v>
      </c>
      <c r="F207" s="14" t="s">
        <v>381</v>
      </c>
      <c r="G207" s="14" t="s">
        <v>382</v>
      </c>
      <c r="H207" s="419">
        <f>IF('Table 1'!L207="","",'Table 1'!L207)</f>
        <v>0</v>
      </c>
      <c r="I207" s="417"/>
      <c r="J207" s="418">
        <f>'[1]Data CPIS- Banking'!$D188</f>
        <v>0</v>
      </c>
      <c r="K207" s="442">
        <f t="shared" si="12"/>
        <v>0</v>
      </c>
      <c r="L207" s="418">
        <f>'[1]Data CPIS- Insurance'!$D188</f>
        <v>0</v>
      </c>
      <c r="M207" s="417"/>
      <c r="N207" s="420">
        <f>'[1]Data CPIS-Securities'!$D188</f>
        <v>0</v>
      </c>
      <c r="O207" s="417"/>
      <c r="P207" s="419" t="str">
        <f t="shared" si="13"/>
        <v/>
      </c>
      <c r="Q207" s="417"/>
      <c r="R207" s="418"/>
      <c r="S207" s="421"/>
      <c r="T207" s="414" t="str">
        <f t="shared" si="14"/>
        <v/>
      </c>
      <c r="U207" s="621" t="str">
        <f t="shared" si="15"/>
        <v/>
      </c>
      <c r="V207" s="626" t="str">
        <f t="shared" si="16"/>
        <v/>
      </c>
      <c r="W207" s="440" t="str">
        <f t="shared" si="17"/>
        <v/>
      </c>
    </row>
    <row r="208" spans="1:23" x14ac:dyDescent="0.2">
      <c r="A208" s="56"/>
      <c r="B208" s="211" t="s">
        <v>812</v>
      </c>
      <c r="C208" s="212"/>
      <c r="D208" s="209" t="s">
        <v>533</v>
      </c>
      <c r="E208" s="13">
        <v>188</v>
      </c>
      <c r="F208" s="14" t="s">
        <v>383</v>
      </c>
      <c r="G208" s="14" t="s">
        <v>384</v>
      </c>
      <c r="H208" s="419">
        <f>IF('Table 1'!L208="","",'Table 1'!L208)</f>
        <v>1097.0219090000001</v>
      </c>
      <c r="I208" s="417"/>
      <c r="J208" s="418">
        <f>'[1]Data CPIS- Banking'!$D189</f>
        <v>0</v>
      </c>
      <c r="K208" s="442">
        <f t="shared" si="12"/>
        <v>1097.0219090000001</v>
      </c>
      <c r="L208" s="418">
        <f>'[1]Data CPIS- Insurance'!$D189</f>
        <v>14.140592</v>
      </c>
      <c r="M208" s="417"/>
      <c r="N208" s="420">
        <f>'[1]Data CPIS-Securities'!$D189</f>
        <v>1082.8813170000001</v>
      </c>
      <c r="O208" s="417"/>
      <c r="P208" s="419" t="str">
        <f t="shared" si="13"/>
        <v/>
      </c>
      <c r="Q208" s="417"/>
      <c r="R208" s="418"/>
      <c r="S208" s="421"/>
      <c r="T208" s="414" t="str">
        <f t="shared" si="14"/>
        <v/>
      </c>
      <c r="U208" s="621" t="str">
        <f t="shared" si="15"/>
        <v/>
      </c>
      <c r="V208" s="626" t="str">
        <f t="shared" si="16"/>
        <v/>
      </c>
      <c r="W208" s="440" t="str">
        <f t="shared" si="17"/>
        <v/>
      </c>
    </row>
    <row r="209" spans="1:23" x14ac:dyDescent="0.2">
      <c r="A209" s="56"/>
      <c r="B209" s="211" t="s">
        <v>813</v>
      </c>
      <c r="C209" s="212"/>
      <c r="D209" s="209" t="s">
        <v>533</v>
      </c>
      <c r="E209" s="13">
        <v>189</v>
      </c>
      <c r="F209" s="33" t="s">
        <v>510</v>
      </c>
      <c r="G209" s="33" t="s">
        <v>511</v>
      </c>
      <c r="H209" s="419">
        <f>IF('Table 1'!L209="","",'Table 1'!L209)</f>
        <v>0</v>
      </c>
      <c r="I209" s="417"/>
      <c r="J209" s="418">
        <f>'[1]Data CPIS- Banking'!$D190</f>
        <v>0</v>
      </c>
      <c r="K209" s="442">
        <f t="shared" si="12"/>
        <v>0</v>
      </c>
      <c r="L209" s="418">
        <f>'[1]Data CPIS- Insurance'!$D190</f>
        <v>0</v>
      </c>
      <c r="M209" s="417"/>
      <c r="N209" s="420">
        <f>'[1]Data CPIS-Securities'!$D190</f>
        <v>0</v>
      </c>
      <c r="O209" s="417"/>
      <c r="P209" s="419" t="str">
        <f t="shared" si="13"/>
        <v/>
      </c>
      <c r="Q209" s="417"/>
      <c r="R209" s="418"/>
      <c r="S209" s="421"/>
      <c r="T209" s="414" t="str">
        <f t="shared" si="14"/>
        <v/>
      </c>
      <c r="U209" s="621" t="str">
        <f t="shared" si="15"/>
        <v/>
      </c>
      <c r="V209" s="626" t="str">
        <f t="shared" si="16"/>
        <v/>
      </c>
      <c r="W209" s="440" t="str">
        <f t="shared" si="17"/>
        <v/>
      </c>
    </row>
    <row r="210" spans="1:23" x14ac:dyDescent="0.2">
      <c r="A210" s="56"/>
      <c r="B210" s="211" t="s">
        <v>814</v>
      </c>
      <c r="C210" s="212"/>
      <c r="D210" s="209" t="s">
        <v>533</v>
      </c>
      <c r="E210" s="13">
        <v>190</v>
      </c>
      <c r="F210" s="14" t="s">
        <v>385</v>
      </c>
      <c r="G210" s="14" t="s">
        <v>386</v>
      </c>
      <c r="H210" s="419">
        <f>IF('Table 1'!L210="","",'Table 1'!L210)</f>
        <v>0</v>
      </c>
      <c r="I210" s="417"/>
      <c r="J210" s="418">
        <f>'[1]Data CPIS- Banking'!$D191</f>
        <v>0</v>
      </c>
      <c r="K210" s="442">
        <f t="shared" si="12"/>
        <v>0</v>
      </c>
      <c r="L210" s="418">
        <f>'[1]Data CPIS- Insurance'!$D191</f>
        <v>0</v>
      </c>
      <c r="M210" s="417"/>
      <c r="N210" s="420">
        <f>'[1]Data CPIS-Securities'!$D191</f>
        <v>0</v>
      </c>
      <c r="O210" s="417"/>
      <c r="P210" s="419" t="str">
        <f t="shared" si="13"/>
        <v/>
      </c>
      <c r="Q210" s="417"/>
      <c r="R210" s="418"/>
      <c r="S210" s="421"/>
      <c r="T210" s="414" t="str">
        <f t="shared" si="14"/>
        <v/>
      </c>
      <c r="U210" s="621" t="str">
        <f t="shared" si="15"/>
        <v/>
      </c>
      <c r="V210" s="626" t="str">
        <f t="shared" si="16"/>
        <v/>
      </c>
      <c r="W210" s="440" t="str">
        <f t="shared" si="17"/>
        <v/>
      </c>
    </row>
    <row r="211" spans="1:23" x14ac:dyDescent="0.2">
      <c r="A211" s="56"/>
      <c r="B211" s="211" t="s">
        <v>815</v>
      </c>
      <c r="C211" s="212"/>
      <c r="D211" s="209" t="s">
        <v>533</v>
      </c>
      <c r="E211" s="13">
        <v>191</v>
      </c>
      <c r="F211" s="14" t="s">
        <v>387</v>
      </c>
      <c r="G211" s="14" t="s">
        <v>388</v>
      </c>
      <c r="H211" s="419">
        <f>IF('Table 1'!L211="","",'Table 1'!L211)</f>
        <v>0</v>
      </c>
      <c r="I211" s="417"/>
      <c r="J211" s="418">
        <f>'[1]Data CPIS- Banking'!$D192</f>
        <v>0</v>
      </c>
      <c r="K211" s="442">
        <f t="shared" si="12"/>
        <v>0</v>
      </c>
      <c r="L211" s="418">
        <f>'[1]Data CPIS- Insurance'!$D192</f>
        <v>0</v>
      </c>
      <c r="M211" s="417"/>
      <c r="N211" s="420">
        <f>'[1]Data CPIS-Securities'!$D192</f>
        <v>0</v>
      </c>
      <c r="O211" s="417"/>
      <c r="P211" s="419" t="str">
        <f t="shared" si="13"/>
        <v/>
      </c>
      <c r="Q211" s="417"/>
      <c r="R211" s="418"/>
      <c r="S211" s="421"/>
      <c r="T211" s="414" t="str">
        <f t="shared" si="14"/>
        <v/>
      </c>
      <c r="U211" s="621" t="str">
        <f t="shared" si="15"/>
        <v/>
      </c>
      <c r="V211" s="626" t="str">
        <f t="shared" si="16"/>
        <v/>
      </c>
      <c r="W211" s="440" t="str">
        <f t="shared" si="17"/>
        <v/>
      </c>
    </row>
    <row r="212" spans="1:23" x14ac:dyDescent="0.2">
      <c r="A212" s="56"/>
      <c r="B212" s="211" t="s">
        <v>816</v>
      </c>
      <c r="C212" s="212"/>
      <c r="D212" s="209" t="s">
        <v>533</v>
      </c>
      <c r="E212" s="13">
        <v>192</v>
      </c>
      <c r="F212" s="14" t="s">
        <v>389</v>
      </c>
      <c r="G212" s="14" t="s">
        <v>390</v>
      </c>
      <c r="H212" s="419">
        <f>IF('Table 1'!L212="","",'Table 1'!L212)</f>
        <v>0</v>
      </c>
      <c r="I212" s="417"/>
      <c r="J212" s="418">
        <f>'[1]Data CPIS- Banking'!$D193</f>
        <v>0</v>
      </c>
      <c r="K212" s="442">
        <f t="shared" si="12"/>
        <v>0</v>
      </c>
      <c r="L212" s="418">
        <f>'[1]Data CPIS- Insurance'!$D193</f>
        <v>0</v>
      </c>
      <c r="M212" s="417"/>
      <c r="N212" s="420">
        <f>'[1]Data CPIS-Securities'!$D193</f>
        <v>0</v>
      </c>
      <c r="O212" s="417"/>
      <c r="P212" s="419" t="str">
        <f t="shared" si="13"/>
        <v/>
      </c>
      <c r="Q212" s="417"/>
      <c r="R212" s="418"/>
      <c r="S212" s="421"/>
      <c r="T212" s="414" t="str">
        <f t="shared" si="14"/>
        <v/>
      </c>
      <c r="U212" s="621" t="str">
        <f t="shared" si="15"/>
        <v/>
      </c>
      <c r="V212" s="626" t="str">
        <f t="shared" si="16"/>
        <v/>
      </c>
      <c r="W212" s="440" t="str">
        <f t="shared" si="17"/>
        <v/>
      </c>
    </row>
    <row r="213" spans="1:23" x14ac:dyDescent="0.2">
      <c r="A213" s="56"/>
      <c r="B213" s="211" t="s">
        <v>817</v>
      </c>
      <c r="C213" s="212"/>
      <c r="D213" s="209" t="s">
        <v>533</v>
      </c>
      <c r="E213" s="13">
        <v>193</v>
      </c>
      <c r="F213" s="14" t="s">
        <v>391</v>
      </c>
      <c r="G213" s="14" t="s">
        <v>392</v>
      </c>
      <c r="H213" s="419">
        <f>IF('Table 1'!L213="","",'Table 1'!L213)</f>
        <v>0</v>
      </c>
      <c r="I213" s="417"/>
      <c r="J213" s="418">
        <f>'[1]Data CPIS- Banking'!$D194</f>
        <v>0</v>
      </c>
      <c r="K213" s="442">
        <f t="shared" si="12"/>
        <v>0</v>
      </c>
      <c r="L213" s="418">
        <f>'[1]Data CPIS- Insurance'!$D194</f>
        <v>0</v>
      </c>
      <c r="M213" s="417"/>
      <c r="N213" s="420">
        <f>'[1]Data CPIS-Securities'!$D194</f>
        <v>0</v>
      </c>
      <c r="O213" s="417"/>
      <c r="P213" s="419" t="str">
        <f t="shared" si="13"/>
        <v/>
      </c>
      <c r="Q213" s="417"/>
      <c r="R213" s="418"/>
      <c r="S213" s="421"/>
      <c r="T213" s="414" t="str">
        <f t="shared" si="14"/>
        <v/>
      </c>
      <c r="U213" s="621" t="str">
        <f t="shared" si="15"/>
        <v/>
      </c>
      <c r="V213" s="626" t="str">
        <f t="shared" si="16"/>
        <v/>
      </c>
      <c r="W213" s="440" t="str">
        <f t="shared" si="17"/>
        <v/>
      </c>
    </row>
    <row r="214" spans="1:23" x14ac:dyDescent="0.2">
      <c r="A214" s="56"/>
      <c r="B214" s="211" t="s">
        <v>818</v>
      </c>
      <c r="C214" s="212"/>
      <c r="D214" s="209" t="s">
        <v>533</v>
      </c>
      <c r="E214" s="13">
        <v>194</v>
      </c>
      <c r="F214" s="14" t="s">
        <v>393</v>
      </c>
      <c r="G214" s="14" t="s">
        <v>394</v>
      </c>
      <c r="H214" s="419">
        <f>IF('Table 1'!L214="","",'Table 1'!L214)</f>
        <v>217.52206799999999</v>
      </c>
      <c r="I214" s="417"/>
      <c r="J214" s="418">
        <f>'[1]Data CPIS- Banking'!$D195</f>
        <v>0</v>
      </c>
      <c r="K214" s="442">
        <f t="shared" si="12"/>
        <v>217.52206799999999</v>
      </c>
      <c r="L214" s="418">
        <f>'[1]Data CPIS- Insurance'!$D195</f>
        <v>0</v>
      </c>
      <c r="M214" s="417"/>
      <c r="N214" s="420">
        <f>'[1]Data CPIS-Securities'!$D195</f>
        <v>217.52206799999999</v>
      </c>
      <c r="O214" s="417"/>
      <c r="P214" s="419" t="str">
        <f t="shared" si="13"/>
        <v/>
      </c>
      <c r="Q214" s="417"/>
      <c r="R214" s="418"/>
      <c r="S214" s="421"/>
      <c r="T214" s="414" t="str">
        <f t="shared" si="14"/>
        <v/>
      </c>
      <c r="U214" s="621" t="str">
        <f t="shared" si="15"/>
        <v/>
      </c>
      <c r="V214" s="626" t="str">
        <f t="shared" si="16"/>
        <v/>
      </c>
      <c r="W214" s="440" t="str">
        <f t="shared" si="17"/>
        <v/>
      </c>
    </row>
    <row r="215" spans="1:23" x14ac:dyDescent="0.2">
      <c r="A215" s="56"/>
      <c r="B215" s="211" t="s">
        <v>819</v>
      </c>
      <c r="C215" s="212"/>
      <c r="D215" s="209" t="s">
        <v>533</v>
      </c>
      <c r="E215" s="13">
        <v>195</v>
      </c>
      <c r="F215" s="14" t="s">
        <v>544</v>
      </c>
      <c r="G215" s="160" t="s">
        <v>545</v>
      </c>
      <c r="H215" s="419">
        <f>IF('Table 1'!L215="","",'Table 1'!L215)</f>
        <v>0</v>
      </c>
      <c r="I215" s="417"/>
      <c r="J215" s="418">
        <f>'[1]Data CPIS- Banking'!$D196</f>
        <v>0</v>
      </c>
      <c r="K215" s="442">
        <f t="shared" ref="K215:K263" si="18">IF(AND(L215="",M215="",N215=""),"",IF(OR(L215="c",M215="c",N215="c"),"c",SUM(L215:N215)))</f>
        <v>0</v>
      </c>
      <c r="L215" s="418">
        <f>'[1]Data CPIS- Insurance'!$D196</f>
        <v>0</v>
      </c>
      <c r="M215" s="417"/>
      <c r="N215" s="420">
        <f>'[1]Data CPIS-Securities'!$D196</f>
        <v>0</v>
      </c>
      <c r="O215" s="417"/>
      <c r="P215" s="419" t="str">
        <f t="shared" ref="P215:P263" si="19">IF(AND(Q215="",R215="",S215=""),"",IF(OR(Q215="c",R215="c",S215="c"),"c",SUM(Q215:S215)))</f>
        <v/>
      </c>
      <c r="Q215" s="417"/>
      <c r="R215" s="418"/>
      <c r="S215" s="421"/>
      <c r="T215" s="414" t="str">
        <f t="shared" ref="T215:T264" si="20">IF(AND(ISNUMBER(H215),SUM(COUNTIF(I215:K215,"c"),COUNTIF(O215:P215,"c"))=1),"Res Disc",IF(AND(H215="c",ISNUMBER(I215),ISNUMBER(J215),ISNUMBER(K215),ISNUMBER(O215),ISNUMBER(P215)),"Res Disc",IF(AND(COUNTIF(Q215:S215,"c")=1,ISNUMBER(P215)),"Res Disc",IF(AND(P215="c",ISNUMBER(Q215),ISNUMBER(R215),ISNUMBER(S215)),"Res Disc",IF(AND(K215="c",ISNUMBER(L215),ISNUMBER(M215),ISNUMBER(N215)),"Res Disc",IF(AND(ISNUMBER(K215),COUNTIF(L215:N215,"c")=1),"Res Disc",""))))))</f>
        <v/>
      </c>
      <c r="U215" s="621" t="str">
        <f t="shared" ref="U215:U264" si="21">IF(T215&lt;&gt;"","",IF(SUM(COUNTIF(I215:K215,"c"),COUNTIF(O215:P215,"c"))&gt;1,"",IF(OR(AND(H215="c",OR(I215="c",J215="c",K215="c",O215="c",P215="c")),AND(H215&lt;&gt;"",I215="c",J215="c",K215="c",O215="c",P215="c"),AND(H215&lt;&gt;"",I215="",J215="",K215="",O215="",P215="")),"",IF(ABS(SUM(I215:K215,O215:P215)-SUM(H215))&gt;0.9,SUM(I215:K215,O215:P215)-SUM(H215),""))))</f>
        <v/>
      </c>
      <c r="V215" s="626" t="str">
        <f t="shared" ref="V215:V261" si="22">IF(T215&lt;&gt;"","",IF(OR(AND(K215="c",OR(L215="c",N215="c",M215="c")),AND(K215&lt;&gt;"",L215="c",M215="c",N215="c"),AND(K215&lt;&gt;"",L215="",N215="",M215="")),"",IF(COUNTIF(L215:N215,"c")&gt;1,"",IF(ABS(SUM(L215:N215)-SUM(K215))&gt;0.9,SUM(L215:N215)-SUM(K215),""))))</f>
        <v/>
      </c>
      <c r="W215" s="440" t="str">
        <f t="shared" ref="W215:W261" si="23">IF(T215&lt;&gt;"","",IF(OR(AND(P215="c",OR(Q215="c",S215="c",R215="c")),AND(P215&lt;&gt;"",Q215="c",R215="c",S215="c"),AND(P215&lt;&gt;"",Q215="",S215="",R215="")),"",IF(COUNTIF(Q215:S215,"c")&gt;1,"",IF(ABS(SUM(Q215:S215)-SUM(P215))&gt;0.9,SUM(Q215:S215)-SUM(P215),""))))</f>
        <v/>
      </c>
    </row>
    <row r="216" spans="1:23" x14ac:dyDescent="0.2">
      <c r="A216" s="56"/>
      <c r="B216" s="211" t="s">
        <v>820</v>
      </c>
      <c r="C216" s="212"/>
      <c r="D216" s="209" t="s">
        <v>533</v>
      </c>
      <c r="E216" s="13">
        <v>196</v>
      </c>
      <c r="F216" s="14" t="s">
        <v>395</v>
      </c>
      <c r="G216" s="14" t="s">
        <v>396</v>
      </c>
      <c r="H216" s="419">
        <f>IF('Table 1'!L216="","",'Table 1'!L216)</f>
        <v>3478.0111100400004</v>
      </c>
      <c r="I216" s="417"/>
      <c r="J216" s="418">
        <f>'[1]Data CPIS- Banking'!$D197</f>
        <v>0</v>
      </c>
      <c r="K216" s="442">
        <f t="shared" si="18"/>
        <v>3478.0111100400004</v>
      </c>
      <c r="L216" s="418">
        <f>'[1]Data CPIS- Insurance'!$D197</f>
        <v>0.36773203999999998</v>
      </c>
      <c r="M216" s="417"/>
      <c r="N216" s="420">
        <f>'[1]Data CPIS-Securities'!$D197</f>
        <v>3477.6433780000002</v>
      </c>
      <c r="O216" s="417"/>
      <c r="P216" s="419" t="str">
        <f t="shared" si="19"/>
        <v/>
      </c>
      <c r="Q216" s="417"/>
      <c r="R216" s="418"/>
      <c r="S216" s="421"/>
      <c r="T216" s="414" t="str">
        <f t="shared" si="20"/>
        <v/>
      </c>
      <c r="U216" s="621" t="str">
        <f t="shared" si="21"/>
        <v/>
      </c>
      <c r="V216" s="626" t="str">
        <f t="shared" si="22"/>
        <v/>
      </c>
      <c r="W216" s="440" t="str">
        <f t="shared" si="23"/>
        <v/>
      </c>
    </row>
    <row r="217" spans="1:23" x14ac:dyDescent="0.2">
      <c r="A217" s="56"/>
      <c r="B217" s="211" t="s">
        <v>821</v>
      </c>
      <c r="C217" s="212"/>
      <c r="D217" s="209" t="s">
        <v>533</v>
      </c>
      <c r="E217" s="13">
        <v>197</v>
      </c>
      <c r="F217" s="14" t="s">
        <v>397</v>
      </c>
      <c r="G217" s="14" t="s">
        <v>398</v>
      </c>
      <c r="H217" s="419">
        <f>IF('Table 1'!L217="","",'Table 1'!L217)</f>
        <v>3.3516405099999997</v>
      </c>
      <c r="I217" s="417"/>
      <c r="J217" s="418">
        <f>'[1]Data CPIS- Banking'!$D198</f>
        <v>0</v>
      </c>
      <c r="K217" s="442">
        <f t="shared" si="18"/>
        <v>3.3516405099999997</v>
      </c>
      <c r="L217" s="418">
        <f>'[1]Data CPIS- Insurance'!$D198</f>
        <v>3.3516405099999997</v>
      </c>
      <c r="M217" s="417"/>
      <c r="N217" s="420">
        <f>'[1]Data CPIS-Securities'!$D198</f>
        <v>0</v>
      </c>
      <c r="O217" s="417"/>
      <c r="P217" s="419" t="str">
        <f t="shared" si="19"/>
        <v/>
      </c>
      <c r="Q217" s="417"/>
      <c r="R217" s="418"/>
      <c r="S217" s="421"/>
      <c r="T217" s="414" t="str">
        <f t="shared" si="20"/>
        <v/>
      </c>
      <c r="U217" s="621" t="str">
        <f t="shared" si="21"/>
        <v/>
      </c>
      <c r="V217" s="626" t="str">
        <f t="shared" si="22"/>
        <v/>
      </c>
      <c r="W217" s="440" t="str">
        <f t="shared" si="23"/>
        <v/>
      </c>
    </row>
    <row r="218" spans="1:23" x14ac:dyDescent="0.2">
      <c r="A218" s="56"/>
      <c r="B218" s="211" t="s">
        <v>799</v>
      </c>
      <c r="C218" s="212"/>
      <c r="D218" s="209" t="s">
        <v>533</v>
      </c>
      <c r="E218" s="13">
        <v>198</v>
      </c>
      <c r="F218" s="14" t="s">
        <v>357</v>
      </c>
      <c r="G218" s="14" t="s">
        <v>358</v>
      </c>
      <c r="H218" s="419">
        <f>IF('Table 1'!L218="","",'Table 1'!L218)</f>
        <v>0</v>
      </c>
      <c r="I218" s="417"/>
      <c r="J218" s="418">
        <f>'[1]Data CPIS- Banking'!$D199</f>
        <v>0</v>
      </c>
      <c r="K218" s="442">
        <f t="shared" si="18"/>
        <v>0</v>
      </c>
      <c r="L218" s="418">
        <f>'[1]Data CPIS- Insurance'!$D199</f>
        <v>0</v>
      </c>
      <c r="M218" s="417"/>
      <c r="N218" s="420">
        <f>'[1]Data CPIS-Securities'!$D199</f>
        <v>0</v>
      </c>
      <c r="O218" s="417"/>
      <c r="P218" s="419" t="str">
        <f t="shared" si="19"/>
        <v/>
      </c>
      <c r="Q218" s="417"/>
      <c r="R218" s="418"/>
      <c r="S218" s="421"/>
      <c r="T218" s="414" t="str">
        <f t="shared" si="20"/>
        <v/>
      </c>
      <c r="U218" s="621" t="str">
        <f t="shared" si="21"/>
        <v/>
      </c>
      <c r="V218" s="626" t="str">
        <f t="shared" si="22"/>
        <v/>
      </c>
      <c r="W218" s="440" t="str">
        <f t="shared" si="23"/>
        <v/>
      </c>
    </row>
    <row r="219" spans="1:23" x14ac:dyDescent="0.2">
      <c r="A219" s="56"/>
      <c r="B219" s="211" t="s">
        <v>800</v>
      </c>
      <c r="C219" s="212"/>
      <c r="D219" s="209" t="s">
        <v>533</v>
      </c>
      <c r="E219" s="13">
        <v>199</v>
      </c>
      <c r="F219" s="14" t="s">
        <v>359</v>
      </c>
      <c r="G219" s="14" t="s">
        <v>360</v>
      </c>
      <c r="H219" s="419">
        <f>IF('Table 1'!L219="","",'Table 1'!L219)</f>
        <v>0</v>
      </c>
      <c r="I219" s="421"/>
      <c r="J219" s="418">
        <f>'[1]Data CPIS- Banking'!$D200</f>
        <v>0</v>
      </c>
      <c r="K219" s="442">
        <f t="shared" si="18"/>
        <v>0</v>
      </c>
      <c r="L219" s="418">
        <f>'[1]Data CPIS- Insurance'!$D200</f>
        <v>0</v>
      </c>
      <c r="M219" s="418"/>
      <c r="N219" s="420">
        <f>'[1]Data CPIS-Securities'!$D200</f>
        <v>0</v>
      </c>
      <c r="O219" s="422"/>
      <c r="P219" s="419" t="str">
        <f t="shared" si="19"/>
        <v/>
      </c>
      <c r="Q219" s="421"/>
      <c r="R219" s="418"/>
      <c r="S219" s="418"/>
      <c r="T219" s="414" t="str">
        <f t="shared" si="20"/>
        <v/>
      </c>
      <c r="U219" s="621" t="str">
        <f t="shared" si="21"/>
        <v/>
      </c>
      <c r="V219" s="626" t="str">
        <f t="shared" si="22"/>
        <v/>
      </c>
      <c r="W219" s="440" t="str">
        <f t="shared" si="23"/>
        <v/>
      </c>
    </row>
    <row r="220" spans="1:23" x14ac:dyDescent="0.2">
      <c r="A220" s="56"/>
      <c r="B220" s="211" t="s">
        <v>801</v>
      </c>
      <c r="C220" s="212"/>
      <c r="D220" s="209" t="s">
        <v>533</v>
      </c>
      <c r="E220" s="13">
        <v>200</v>
      </c>
      <c r="F220" s="14" t="s">
        <v>361</v>
      </c>
      <c r="G220" s="14" t="s">
        <v>362</v>
      </c>
      <c r="H220" s="419">
        <f>IF('Table 1'!L220="","",'Table 1'!L220)</f>
        <v>0</v>
      </c>
      <c r="I220" s="417"/>
      <c r="J220" s="418">
        <f>'[1]Data CPIS- Banking'!$D201</f>
        <v>0</v>
      </c>
      <c r="K220" s="442">
        <f t="shared" si="18"/>
        <v>0</v>
      </c>
      <c r="L220" s="418">
        <f>'[1]Data CPIS- Insurance'!$D201</f>
        <v>0</v>
      </c>
      <c r="M220" s="417"/>
      <c r="N220" s="420">
        <f>'[1]Data CPIS-Securities'!$D201</f>
        <v>0</v>
      </c>
      <c r="O220" s="417"/>
      <c r="P220" s="419" t="str">
        <f t="shared" si="19"/>
        <v/>
      </c>
      <c r="Q220" s="417"/>
      <c r="R220" s="418"/>
      <c r="S220" s="421"/>
      <c r="T220" s="414" t="str">
        <f t="shared" si="20"/>
        <v/>
      </c>
      <c r="U220" s="621" t="str">
        <f t="shared" si="21"/>
        <v/>
      </c>
      <c r="V220" s="626" t="str">
        <f t="shared" si="22"/>
        <v/>
      </c>
      <c r="W220" s="440" t="str">
        <f t="shared" si="23"/>
        <v/>
      </c>
    </row>
    <row r="221" spans="1:23" x14ac:dyDescent="0.2">
      <c r="A221" s="56"/>
      <c r="B221" s="211" t="s">
        <v>802</v>
      </c>
      <c r="C221" s="212"/>
      <c r="D221" s="209" t="s">
        <v>533</v>
      </c>
      <c r="E221" s="13">
        <v>201</v>
      </c>
      <c r="F221" s="14" t="s">
        <v>363</v>
      </c>
      <c r="G221" s="14" t="s">
        <v>364</v>
      </c>
      <c r="H221" s="419">
        <f>IF('Table 1'!L221="","",'Table 1'!L221)</f>
        <v>0</v>
      </c>
      <c r="I221" s="417"/>
      <c r="J221" s="418">
        <f>'[1]Data CPIS- Banking'!$D202</f>
        <v>0</v>
      </c>
      <c r="K221" s="442">
        <f t="shared" si="18"/>
        <v>0</v>
      </c>
      <c r="L221" s="418">
        <f>'[1]Data CPIS- Insurance'!$D202</f>
        <v>0</v>
      </c>
      <c r="M221" s="417"/>
      <c r="N221" s="420">
        <f>'[1]Data CPIS-Securities'!$D202</f>
        <v>0</v>
      </c>
      <c r="O221" s="417"/>
      <c r="P221" s="419" t="str">
        <f t="shared" si="19"/>
        <v/>
      </c>
      <c r="Q221" s="417"/>
      <c r="R221" s="418"/>
      <c r="S221" s="421"/>
      <c r="T221" s="414" t="str">
        <f t="shared" si="20"/>
        <v/>
      </c>
      <c r="U221" s="621" t="str">
        <f t="shared" si="21"/>
        <v/>
      </c>
      <c r="V221" s="626" t="str">
        <f t="shared" si="22"/>
        <v/>
      </c>
      <c r="W221" s="440" t="str">
        <f t="shared" si="23"/>
        <v/>
      </c>
    </row>
    <row r="222" spans="1:23" x14ac:dyDescent="0.2">
      <c r="A222" s="56"/>
      <c r="B222" s="211" t="s">
        <v>803</v>
      </c>
      <c r="C222" s="212"/>
      <c r="D222" s="209" t="s">
        <v>533</v>
      </c>
      <c r="E222" s="13">
        <v>202</v>
      </c>
      <c r="F222" s="14" t="s">
        <v>365</v>
      </c>
      <c r="G222" s="14" t="s">
        <v>366</v>
      </c>
      <c r="H222" s="419">
        <f>IF('Table 1'!L222="","",'Table 1'!L222)</f>
        <v>0</v>
      </c>
      <c r="I222" s="417"/>
      <c r="J222" s="418">
        <f>'[1]Data CPIS- Banking'!$D203</f>
        <v>0</v>
      </c>
      <c r="K222" s="442">
        <f t="shared" si="18"/>
        <v>0</v>
      </c>
      <c r="L222" s="418">
        <f>'[1]Data CPIS- Insurance'!$D203</f>
        <v>0</v>
      </c>
      <c r="M222" s="417"/>
      <c r="N222" s="420">
        <f>'[1]Data CPIS-Securities'!$D203</f>
        <v>0</v>
      </c>
      <c r="O222" s="417"/>
      <c r="P222" s="419" t="str">
        <f t="shared" si="19"/>
        <v/>
      </c>
      <c r="Q222" s="417"/>
      <c r="R222" s="418"/>
      <c r="S222" s="421"/>
      <c r="T222" s="414" t="str">
        <f t="shared" si="20"/>
        <v/>
      </c>
      <c r="U222" s="621" t="str">
        <f t="shared" si="21"/>
        <v/>
      </c>
      <c r="V222" s="626" t="str">
        <f t="shared" si="22"/>
        <v/>
      </c>
      <c r="W222" s="440" t="str">
        <f t="shared" si="23"/>
        <v/>
      </c>
    </row>
    <row r="223" spans="1:23" x14ac:dyDescent="0.2">
      <c r="A223" s="56"/>
      <c r="B223" s="211" t="s">
        <v>822</v>
      </c>
      <c r="C223" s="212"/>
      <c r="D223" s="209" t="s">
        <v>533</v>
      </c>
      <c r="E223" s="13">
        <v>203</v>
      </c>
      <c r="F223" s="14" t="s">
        <v>399</v>
      </c>
      <c r="G223" s="14" t="s">
        <v>400</v>
      </c>
      <c r="H223" s="419">
        <f>IF('Table 1'!L223="","",'Table 1'!L223)</f>
        <v>0</v>
      </c>
      <c r="I223" s="421"/>
      <c r="J223" s="418">
        <f>'[1]Data CPIS- Banking'!$D204</f>
        <v>0</v>
      </c>
      <c r="K223" s="442">
        <f t="shared" si="18"/>
        <v>0</v>
      </c>
      <c r="L223" s="418">
        <f>'[1]Data CPIS- Insurance'!$D204</f>
        <v>0</v>
      </c>
      <c r="M223" s="418"/>
      <c r="N223" s="420">
        <f>'[1]Data CPIS-Securities'!$D204</f>
        <v>0</v>
      </c>
      <c r="O223" s="422"/>
      <c r="P223" s="419" t="str">
        <f t="shared" si="19"/>
        <v/>
      </c>
      <c r="Q223" s="421"/>
      <c r="R223" s="418"/>
      <c r="S223" s="418"/>
      <c r="T223" s="414" t="str">
        <f t="shared" si="20"/>
        <v/>
      </c>
      <c r="U223" s="621" t="str">
        <f t="shared" si="21"/>
        <v/>
      </c>
      <c r="V223" s="626" t="str">
        <f t="shared" si="22"/>
        <v/>
      </c>
      <c r="W223" s="440" t="str">
        <f t="shared" si="23"/>
        <v/>
      </c>
    </row>
    <row r="224" spans="1:23" x14ac:dyDescent="0.2">
      <c r="A224" s="56"/>
      <c r="B224" s="211" t="s">
        <v>823</v>
      </c>
      <c r="C224" s="212"/>
      <c r="D224" s="209" t="s">
        <v>533</v>
      </c>
      <c r="E224" s="13">
        <v>204</v>
      </c>
      <c r="F224" s="14" t="s">
        <v>401</v>
      </c>
      <c r="G224" s="14" t="s">
        <v>402</v>
      </c>
      <c r="H224" s="419">
        <f>IF('Table 1'!L224="","",'Table 1'!L224)</f>
        <v>0</v>
      </c>
      <c r="I224" s="421"/>
      <c r="J224" s="418">
        <f>'[1]Data CPIS- Banking'!$D205</f>
        <v>0</v>
      </c>
      <c r="K224" s="442">
        <f t="shared" si="18"/>
        <v>0</v>
      </c>
      <c r="L224" s="418">
        <f>'[1]Data CPIS- Insurance'!$D205</f>
        <v>0</v>
      </c>
      <c r="M224" s="418"/>
      <c r="N224" s="420">
        <f>'[1]Data CPIS-Securities'!$D205</f>
        <v>0</v>
      </c>
      <c r="O224" s="422"/>
      <c r="P224" s="419" t="str">
        <f t="shared" si="19"/>
        <v/>
      </c>
      <c r="Q224" s="421"/>
      <c r="R224" s="418"/>
      <c r="S224" s="418"/>
      <c r="T224" s="414" t="str">
        <f t="shared" si="20"/>
        <v/>
      </c>
      <c r="U224" s="621" t="str">
        <f t="shared" si="21"/>
        <v/>
      </c>
      <c r="V224" s="626" t="str">
        <f t="shared" si="22"/>
        <v/>
      </c>
      <c r="W224" s="440" t="str">
        <f t="shared" si="23"/>
        <v/>
      </c>
    </row>
    <row r="225" spans="1:23" x14ac:dyDescent="0.2">
      <c r="A225" s="56"/>
      <c r="B225" s="211" t="s">
        <v>825</v>
      </c>
      <c r="C225" s="212"/>
      <c r="D225" s="209" t="s">
        <v>533</v>
      </c>
      <c r="E225" s="16">
        <v>205</v>
      </c>
      <c r="F225" s="14" t="s">
        <v>404</v>
      </c>
      <c r="G225" s="14" t="s">
        <v>405</v>
      </c>
      <c r="H225" s="419">
        <f>IF('Table 1'!L225="","",'Table 1'!L225)</f>
        <v>268.35996599999999</v>
      </c>
      <c r="I225" s="421"/>
      <c r="J225" s="418">
        <f>'[1]Data CPIS- Banking'!$D206</f>
        <v>10</v>
      </c>
      <c r="K225" s="442">
        <f t="shared" si="18"/>
        <v>258.35996599999999</v>
      </c>
      <c r="L225" s="418">
        <f>'[1]Data CPIS- Insurance'!$D206</f>
        <v>76.158056999999999</v>
      </c>
      <c r="M225" s="418"/>
      <c r="N225" s="420">
        <f>'[1]Data CPIS-Securities'!$D206</f>
        <v>182.201909</v>
      </c>
      <c r="O225" s="422"/>
      <c r="P225" s="419" t="str">
        <f t="shared" si="19"/>
        <v/>
      </c>
      <c r="Q225" s="421"/>
      <c r="R225" s="418"/>
      <c r="S225" s="418"/>
      <c r="T225" s="414" t="str">
        <f t="shared" si="20"/>
        <v/>
      </c>
      <c r="U225" s="621" t="str">
        <f t="shared" si="21"/>
        <v/>
      </c>
      <c r="V225" s="626" t="str">
        <f t="shared" si="22"/>
        <v/>
      </c>
      <c r="W225" s="440" t="str">
        <f t="shared" si="23"/>
        <v/>
      </c>
    </row>
    <row r="226" spans="1:23" x14ac:dyDescent="0.2">
      <c r="A226" s="56"/>
      <c r="B226" s="211" t="s">
        <v>826</v>
      </c>
      <c r="C226" s="212"/>
      <c r="D226" s="209" t="s">
        <v>533</v>
      </c>
      <c r="E226" s="16">
        <v>206</v>
      </c>
      <c r="F226" s="14" t="s">
        <v>406</v>
      </c>
      <c r="G226" s="14" t="s">
        <v>407</v>
      </c>
      <c r="H226" s="419">
        <f>IF('Table 1'!L226="","",'Table 1'!L226)</f>
        <v>81.574269030000011</v>
      </c>
      <c r="I226" s="421"/>
      <c r="J226" s="418">
        <f>'[1]Data CPIS- Banking'!$D207</f>
        <v>0</v>
      </c>
      <c r="K226" s="442">
        <f t="shared" si="18"/>
        <v>81.574269030000011</v>
      </c>
      <c r="L226" s="418">
        <f>'[1]Data CPIS- Insurance'!$D207</f>
        <v>18.744814030000001</v>
      </c>
      <c r="M226" s="418"/>
      <c r="N226" s="420">
        <f>'[1]Data CPIS-Securities'!$D207</f>
        <v>62.829455000000003</v>
      </c>
      <c r="O226" s="422"/>
      <c r="P226" s="419" t="str">
        <f t="shared" si="19"/>
        <v/>
      </c>
      <c r="Q226" s="421"/>
      <c r="R226" s="418"/>
      <c r="S226" s="418"/>
      <c r="T226" s="414" t="str">
        <f t="shared" si="20"/>
        <v/>
      </c>
      <c r="U226" s="621" t="str">
        <f t="shared" si="21"/>
        <v/>
      </c>
      <c r="V226" s="626" t="str">
        <f t="shared" si="22"/>
        <v/>
      </c>
      <c r="W226" s="440" t="str">
        <f t="shared" si="23"/>
        <v/>
      </c>
    </row>
    <row r="227" spans="1:23" x14ac:dyDescent="0.2">
      <c r="A227" s="56"/>
      <c r="B227" s="211" t="s">
        <v>827</v>
      </c>
      <c r="C227" s="212"/>
      <c r="D227" s="209" t="s">
        <v>533</v>
      </c>
      <c r="E227" s="16">
        <v>207</v>
      </c>
      <c r="F227" s="14" t="s">
        <v>408</v>
      </c>
      <c r="G227" s="14" t="s">
        <v>409</v>
      </c>
      <c r="H227" s="419">
        <f>IF('Table 1'!L227="","",'Table 1'!L227)</f>
        <v>0</v>
      </c>
      <c r="I227" s="421"/>
      <c r="J227" s="418">
        <f>'[1]Data CPIS- Banking'!$D208</f>
        <v>0</v>
      </c>
      <c r="K227" s="442">
        <f t="shared" si="18"/>
        <v>0</v>
      </c>
      <c r="L227" s="418">
        <f>'[1]Data CPIS- Insurance'!$D208</f>
        <v>0</v>
      </c>
      <c r="M227" s="418"/>
      <c r="N227" s="420">
        <f>'[1]Data CPIS-Securities'!$D208</f>
        <v>0</v>
      </c>
      <c r="O227" s="422"/>
      <c r="P227" s="419" t="str">
        <f t="shared" si="19"/>
        <v/>
      </c>
      <c r="Q227" s="421"/>
      <c r="R227" s="418"/>
      <c r="S227" s="418"/>
      <c r="T227" s="414" t="str">
        <f t="shared" si="20"/>
        <v/>
      </c>
      <c r="U227" s="621" t="str">
        <f t="shared" si="21"/>
        <v/>
      </c>
      <c r="V227" s="626" t="str">
        <f t="shared" si="22"/>
        <v/>
      </c>
      <c r="W227" s="440" t="str">
        <f t="shared" si="23"/>
        <v/>
      </c>
    </row>
    <row r="228" spans="1:23" x14ac:dyDescent="0.2">
      <c r="A228" s="56"/>
      <c r="B228" s="211" t="s">
        <v>828</v>
      </c>
      <c r="C228" s="212"/>
      <c r="D228" s="209" t="s">
        <v>533</v>
      </c>
      <c r="E228" s="16">
        <v>208</v>
      </c>
      <c r="F228" s="14" t="s">
        <v>410</v>
      </c>
      <c r="G228" s="14" t="s">
        <v>411</v>
      </c>
      <c r="H228" s="419">
        <f>IF('Table 1'!L228="","",'Table 1'!L228)</f>
        <v>0</v>
      </c>
      <c r="I228" s="421"/>
      <c r="J228" s="418">
        <f>'[1]Data CPIS- Banking'!$D209</f>
        <v>0</v>
      </c>
      <c r="K228" s="442">
        <f t="shared" si="18"/>
        <v>0</v>
      </c>
      <c r="L228" s="418">
        <f>'[1]Data CPIS- Insurance'!$D209</f>
        <v>0</v>
      </c>
      <c r="M228" s="418"/>
      <c r="N228" s="420">
        <f>'[1]Data CPIS-Securities'!$D209</f>
        <v>0</v>
      </c>
      <c r="O228" s="422"/>
      <c r="P228" s="419" t="str">
        <f t="shared" si="19"/>
        <v/>
      </c>
      <c r="Q228" s="421"/>
      <c r="R228" s="418"/>
      <c r="S228" s="418"/>
      <c r="T228" s="414" t="str">
        <f t="shared" si="20"/>
        <v/>
      </c>
      <c r="U228" s="621" t="str">
        <f t="shared" si="21"/>
        <v/>
      </c>
      <c r="V228" s="626" t="str">
        <f t="shared" si="22"/>
        <v/>
      </c>
      <c r="W228" s="440" t="str">
        <f t="shared" si="23"/>
        <v/>
      </c>
    </row>
    <row r="229" spans="1:23" x14ac:dyDescent="0.2">
      <c r="A229" s="56"/>
      <c r="B229" s="211" t="s">
        <v>829</v>
      </c>
      <c r="C229" s="212"/>
      <c r="D229" s="209" t="s">
        <v>533</v>
      </c>
      <c r="E229" s="16">
        <v>209</v>
      </c>
      <c r="F229" s="14" t="s">
        <v>412</v>
      </c>
      <c r="G229" s="14" t="s">
        <v>413</v>
      </c>
      <c r="H229" s="419">
        <f>IF('Table 1'!L229="","",'Table 1'!L229)</f>
        <v>0</v>
      </c>
      <c r="I229" s="421"/>
      <c r="J229" s="418">
        <f>'[1]Data CPIS- Banking'!$D210</f>
        <v>0</v>
      </c>
      <c r="K229" s="442">
        <f t="shared" si="18"/>
        <v>0</v>
      </c>
      <c r="L229" s="418">
        <f>'[1]Data CPIS- Insurance'!$D210</f>
        <v>0</v>
      </c>
      <c r="M229" s="418"/>
      <c r="N229" s="420">
        <f>'[1]Data CPIS-Securities'!$D210</f>
        <v>0</v>
      </c>
      <c r="O229" s="422"/>
      <c r="P229" s="419" t="str">
        <f t="shared" si="19"/>
        <v/>
      </c>
      <c r="Q229" s="421"/>
      <c r="R229" s="418"/>
      <c r="S229" s="418"/>
      <c r="T229" s="414" t="str">
        <f t="shared" si="20"/>
        <v/>
      </c>
      <c r="U229" s="621" t="str">
        <f t="shared" si="21"/>
        <v/>
      </c>
      <c r="V229" s="626" t="str">
        <f t="shared" si="22"/>
        <v/>
      </c>
      <c r="W229" s="440" t="str">
        <f t="shared" si="23"/>
        <v/>
      </c>
    </row>
    <row r="230" spans="1:23" x14ac:dyDescent="0.2">
      <c r="A230" s="56"/>
      <c r="B230" s="211" t="s">
        <v>830</v>
      </c>
      <c r="C230" s="212"/>
      <c r="D230" s="209" t="s">
        <v>533</v>
      </c>
      <c r="E230" s="16">
        <v>210</v>
      </c>
      <c r="F230" s="14" t="s">
        <v>414</v>
      </c>
      <c r="G230" s="14" t="s">
        <v>415</v>
      </c>
      <c r="H230" s="419">
        <f>IF('Table 1'!L230="","",'Table 1'!L230)</f>
        <v>15.780360999999999</v>
      </c>
      <c r="I230" s="421"/>
      <c r="J230" s="418">
        <f>'[1]Data CPIS- Banking'!$D211</f>
        <v>0</v>
      </c>
      <c r="K230" s="442">
        <f t="shared" si="18"/>
        <v>15.780360999999999</v>
      </c>
      <c r="L230" s="418">
        <f>'[1]Data CPIS- Insurance'!$D211</f>
        <v>0</v>
      </c>
      <c r="M230" s="418"/>
      <c r="N230" s="420">
        <f>'[1]Data CPIS-Securities'!$D211</f>
        <v>15.780360999999999</v>
      </c>
      <c r="O230" s="422"/>
      <c r="P230" s="419" t="str">
        <f t="shared" si="19"/>
        <v/>
      </c>
      <c r="Q230" s="421"/>
      <c r="R230" s="418"/>
      <c r="S230" s="418"/>
      <c r="T230" s="414" t="str">
        <f t="shared" si="20"/>
        <v/>
      </c>
      <c r="U230" s="621" t="str">
        <f t="shared" si="21"/>
        <v/>
      </c>
      <c r="V230" s="626" t="str">
        <f t="shared" si="22"/>
        <v/>
      </c>
      <c r="W230" s="440" t="str">
        <f t="shared" si="23"/>
        <v/>
      </c>
    </row>
    <row r="231" spans="1:23" x14ac:dyDescent="0.2">
      <c r="A231" s="56"/>
      <c r="B231" s="211" t="s">
        <v>831</v>
      </c>
      <c r="C231" s="212"/>
      <c r="D231" s="209" t="s">
        <v>533</v>
      </c>
      <c r="E231" s="16">
        <v>211</v>
      </c>
      <c r="F231" s="14" t="s">
        <v>416</v>
      </c>
      <c r="G231" s="14" t="s">
        <v>417</v>
      </c>
      <c r="H231" s="419">
        <f>IF('Table 1'!L231="","",'Table 1'!L231)</f>
        <v>49.418362999999999</v>
      </c>
      <c r="I231" s="421"/>
      <c r="J231" s="418">
        <f>'[1]Data CPIS- Banking'!$D212</f>
        <v>0</v>
      </c>
      <c r="K231" s="442">
        <f t="shared" si="18"/>
        <v>49.418362999999999</v>
      </c>
      <c r="L231" s="418">
        <f>'[1]Data CPIS- Insurance'!$D212</f>
        <v>7.7759900000000002</v>
      </c>
      <c r="M231" s="418"/>
      <c r="N231" s="420">
        <f>'[1]Data CPIS-Securities'!$D212</f>
        <v>41.642372999999999</v>
      </c>
      <c r="O231" s="422"/>
      <c r="P231" s="419" t="str">
        <f t="shared" si="19"/>
        <v/>
      </c>
      <c r="Q231" s="421"/>
      <c r="R231" s="418"/>
      <c r="S231" s="418"/>
      <c r="T231" s="414" t="str">
        <f t="shared" si="20"/>
        <v/>
      </c>
      <c r="U231" s="621" t="str">
        <f t="shared" si="21"/>
        <v/>
      </c>
      <c r="V231" s="626" t="str">
        <f t="shared" si="22"/>
        <v/>
      </c>
      <c r="W231" s="440" t="str">
        <f t="shared" si="23"/>
        <v/>
      </c>
    </row>
    <row r="232" spans="1:23" x14ac:dyDescent="0.2">
      <c r="A232" s="56"/>
      <c r="B232" s="211" t="s">
        <v>838</v>
      </c>
      <c r="C232" s="212"/>
      <c r="D232" s="209" t="s">
        <v>533</v>
      </c>
      <c r="E232" s="16">
        <v>212</v>
      </c>
      <c r="F232" s="14" t="s">
        <v>947</v>
      </c>
      <c r="G232" s="14" t="s">
        <v>418</v>
      </c>
      <c r="H232" s="419">
        <f>IF('Table 1'!L232="","",'Table 1'!L232)</f>
        <v>0</v>
      </c>
      <c r="I232" s="421"/>
      <c r="J232" s="418">
        <f>'[1]Data CPIS- Banking'!$D213</f>
        <v>0</v>
      </c>
      <c r="K232" s="442">
        <f t="shared" si="18"/>
        <v>0</v>
      </c>
      <c r="L232" s="418">
        <f>'[1]Data CPIS- Insurance'!$D213</f>
        <v>0</v>
      </c>
      <c r="M232" s="418"/>
      <c r="N232" s="420">
        <f>'[1]Data CPIS-Securities'!$D213</f>
        <v>0</v>
      </c>
      <c r="O232" s="422"/>
      <c r="P232" s="419" t="str">
        <f t="shared" si="19"/>
        <v/>
      </c>
      <c r="Q232" s="421"/>
      <c r="R232" s="418"/>
      <c r="S232" s="418"/>
      <c r="T232" s="414" t="str">
        <f t="shared" si="20"/>
        <v/>
      </c>
      <c r="U232" s="621" t="str">
        <f t="shared" si="21"/>
        <v/>
      </c>
      <c r="V232" s="626" t="str">
        <f t="shared" si="22"/>
        <v/>
      </c>
      <c r="W232" s="440" t="str">
        <f t="shared" si="23"/>
        <v/>
      </c>
    </row>
    <row r="233" spans="1:23" x14ac:dyDescent="0.2">
      <c r="A233" s="56"/>
      <c r="B233" s="211" t="s">
        <v>832</v>
      </c>
      <c r="C233" s="212"/>
      <c r="D233" s="209" t="s">
        <v>533</v>
      </c>
      <c r="E233" s="16">
        <v>213</v>
      </c>
      <c r="F233" s="14" t="s">
        <v>419</v>
      </c>
      <c r="G233" s="14" t="s">
        <v>420</v>
      </c>
      <c r="H233" s="419">
        <f>IF('Table 1'!L233="","",'Table 1'!L233)</f>
        <v>1.98552</v>
      </c>
      <c r="I233" s="421"/>
      <c r="J233" s="418">
        <f>'[1]Data CPIS- Banking'!$D214</f>
        <v>0</v>
      </c>
      <c r="K233" s="442">
        <f t="shared" si="18"/>
        <v>1.98552</v>
      </c>
      <c r="L233" s="418">
        <f>'[1]Data CPIS- Insurance'!$D214</f>
        <v>0</v>
      </c>
      <c r="M233" s="418"/>
      <c r="N233" s="420">
        <f>'[1]Data CPIS-Securities'!$D214</f>
        <v>1.98552</v>
      </c>
      <c r="O233" s="422"/>
      <c r="P233" s="419" t="str">
        <f t="shared" si="19"/>
        <v/>
      </c>
      <c r="Q233" s="421"/>
      <c r="R233" s="418"/>
      <c r="S233" s="418"/>
      <c r="T233" s="414" t="str">
        <f t="shared" si="20"/>
        <v/>
      </c>
      <c r="U233" s="621" t="str">
        <f t="shared" si="21"/>
        <v/>
      </c>
      <c r="V233" s="626" t="str">
        <f t="shared" si="22"/>
        <v/>
      </c>
      <c r="W233" s="440" t="str">
        <f t="shared" si="23"/>
        <v/>
      </c>
    </row>
    <row r="234" spans="1:23" x14ac:dyDescent="0.2">
      <c r="A234" s="56"/>
      <c r="B234" s="211" t="s">
        <v>833</v>
      </c>
      <c r="C234" s="212"/>
      <c r="D234" s="209" t="s">
        <v>533</v>
      </c>
      <c r="E234" s="16">
        <v>214</v>
      </c>
      <c r="F234" s="14" t="s">
        <v>421</v>
      </c>
      <c r="G234" s="14" t="s">
        <v>422</v>
      </c>
      <c r="H234" s="419">
        <f>IF('Table 1'!L234="","",'Table 1'!L234)</f>
        <v>0</v>
      </c>
      <c r="I234" s="421"/>
      <c r="J234" s="418">
        <f>'[1]Data CPIS- Banking'!$D215</f>
        <v>0</v>
      </c>
      <c r="K234" s="442">
        <f t="shared" si="18"/>
        <v>0</v>
      </c>
      <c r="L234" s="418">
        <f>'[1]Data CPIS- Insurance'!$D215</f>
        <v>0</v>
      </c>
      <c r="M234" s="418"/>
      <c r="N234" s="420">
        <f>'[1]Data CPIS-Securities'!$D215</f>
        <v>0</v>
      </c>
      <c r="O234" s="422"/>
      <c r="P234" s="419" t="str">
        <f t="shared" si="19"/>
        <v/>
      </c>
      <c r="Q234" s="421"/>
      <c r="R234" s="418"/>
      <c r="S234" s="418"/>
      <c r="T234" s="414" t="str">
        <f t="shared" si="20"/>
        <v/>
      </c>
      <c r="U234" s="621" t="str">
        <f t="shared" si="21"/>
        <v/>
      </c>
      <c r="V234" s="626" t="str">
        <f t="shared" si="22"/>
        <v/>
      </c>
      <c r="W234" s="440" t="str">
        <f t="shared" si="23"/>
        <v/>
      </c>
    </row>
    <row r="235" spans="1:23" x14ac:dyDescent="0.2">
      <c r="A235" s="56"/>
      <c r="B235" s="211" t="s">
        <v>834</v>
      </c>
      <c r="C235" s="212"/>
      <c r="D235" s="209" t="s">
        <v>533</v>
      </c>
      <c r="E235" s="16">
        <v>215</v>
      </c>
      <c r="F235" s="14" t="s">
        <v>423</v>
      </c>
      <c r="G235" s="14" t="s">
        <v>424</v>
      </c>
      <c r="H235" s="419">
        <f>IF('Table 1'!L235="","",'Table 1'!L235)</f>
        <v>0</v>
      </c>
      <c r="I235" s="421"/>
      <c r="J235" s="418">
        <f>'[1]Data CPIS- Banking'!$D216</f>
        <v>0</v>
      </c>
      <c r="K235" s="442">
        <f t="shared" si="18"/>
        <v>0</v>
      </c>
      <c r="L235" s="418">
        <f>'[1]Data CPIS- Insurance'!$D216</f>
        <v>0</v>
      </c>
      <c r="M235" s="418"/>
      <c r="N235" s="420">
        <f>'[1]Data CPIS-Securities'!$D216</f>
        <v>0</v>
      </c>
      <c r="O235" s="422"/>
      <c r="P235" s="419" t="str">
        <f t="shared" si="19"/>
        <v/>
      </c>
      <c r="Q235" s="421"/>
      <c r="R235" s="418"/>
      <c r="S235" s="418"/>
      <c r="T235" s="414" t="str">
        <f t="shared" si="20"/>
        <v/>
      </c>
      <c r="U235" s="621" t="str">
        <f t="shared" si="21"/>
        <v/>
      </c>
      <c r="V235" s="626" t="str">
        <f t="shared" si="22"/>
        <v/>
      </c>
      <c r="W235" s="440" t="str">
        <f t="shared" si="23"/>
        <v/>
      </c>
    </row>
    <row r="236" spans="1:23" x14ac:dyDescent="0.2">
      <c r="A236" s="56"/>
      <c r="B236" s="211" t="s">
        <v>835</v>
      </c>
      <c r="C236" s="212"/>
      <c r="D236" s="209" t="s">
        <v>533</v>
      </c>
      <c r="E236" s="16">
        <v>216</v>
      </c>
      <c r="F236" s="14" t="s">
        <v>425</v>
      </c>
      <c r="G236" s="14" t="s">
        <v>426</v>
      </c>
      <c r="H236" s="419">
        <f>IF('Table 1'!L236="","",'Table 1'!L236)</f>
        <v>0</v>
      </c>
      <c r="I236" s="421"/>
      <c r="J236" s="418">
        <f>'[1]Data CPIS- Banking'!$D217</f>
        <v>0</v>
      </c>
      <c r="K236" s="442">
        <f t="shared" si="18"/>
        <v>0</v>
      </c>
      <c r="L236" s="418">
        <f>'[1]Data CPIS- Insurance'!$D217</f>
        <v>0</v>
      </c>
      <c r="M236" s="418"/>
      <c r="N236" s="420">
        <f>'[1]Data CPIS-Securities'!$D217</f>
        <v>0</v>
      </c>
      <c r="O236" s="422"/>
      <c r="P236" s="419" t="str">
        <f t="shared" si="19"/>
        <v/>
      </c>
      <c r="Q236" s="421"/>
      <c r="R236" s="418"/>
      <c r="S236" s="418"/>
      <c r="T236" s="414" t="str">
        <f t="shared" si="20"/>
        <v/>
      </c>
      <c r="U236" s="621" t="str">
        <f t="shared" si="21"/>
        <v/>
      </c>
      <c r="V236" s="626" t="str">
        <f t="shared" si="22"/>
        <v/>
      </c>
      <c r="W236" s="440" t="str">
        <f t="shared" si="23"/>
        <v/>
      </c>
    </row>
    <row r="237" spans="1:23" x14ac:dyDescent="0.2">
      <c r="A237" s="56"/>
      <c r="B237" s="211" t="s">
        <v>836</v>
      </c>
      <c r="C237" s="212"/>
      <c r="D237" s="209" t="s">
        <v>533</v>
      </c>
      <c r="E237" s="16">
        <v>217</v>
      </c>
      <c r="F237" s="14" t="s">
        <v>427</v>
      </c>
      <c r="G237" s="14" t="s">
        <v>428</v>
      </c>
      <c r="H237" s="419">
        <f>IF('Table 1'!L237="","",'Table 1'!L237)</f>
        <v>0</v>
      </c>
      <c r="I237" s="421"/>
      <c r="J237" s="418">
        <f>'[1]Data CPIS- Banking'!$D218</f>
        <v>0</v>
      </c>
      <c r="K237" s="442">
        <f t="shared" si="18"/>
        <v>0</v>
      </c>
      <c r="L237" s="418">
        <f>'[1]Data CPIS- Insurance'!$D218</f>
        <v>0</v>
      </c>
      <c r="M237" s="418"/>
      <c r="N237" s="420">
        <f>'[1]Data CPIS-Securities'!$D218</f>
        <v>0</v>
      </c>
      <c r="O237" s="422"/>
      <c r="P237" s="419" t="str">
        <f t="shared" si="19"/>
        <v/>
      </c>
      <c r="Q237" s="421"/>
      <c r="R237" s="418"/>
      <c r="S237" s="418"/>
      <c r="T237" s="414" t="str">
        <f t="shared" si="20"/>
        <v/>
      </c>
      <c r="U237" s="621" t="str">
        <f t="shared" si="21"/>
        <v/>
      </c>
      <c r="V237" s="626" t="str">
        <f t="shared" si="22"/>
        <v/>
      </c>
      <c r="W237" s="440" t="str">
        <f t="shared" si="23"/>
        <v/>
      </c>
    </row>
    <row r="238" spans="1:23" x14ac:dyDescent="0.2">
      <c r="A238" s="56"/>
      <c r="B238" s="211" t="s">
        <v>837</v>
      </c>
      <c r="C238" s="212"/>
      <c r="D238" s="209" t="s">
        <v>533</v>
      </c>
      <c r="E238" s="16">
        <v>218</v>
      </c>
      <c r="F238" s="14" t="s">
        <v>429</v>
      </c>
      <c r="G238" s="14" t="s">
        <v>430</v>
      </c>
      <c r="H238" s="419">
        <f>IF('Table 1'!L238="","",'Table 1'!L238)</f>
        <v>85.637591059999991</v>
      </c>
      <c r="I238" s="421"/>
      <c r="J238" s="418">
        <f>'[1]Data CPIS- Banking'!$D219</f>
        <v>0</v>
      </c>
      <c r="K238" s="442">
        <f t="shared" si="18"/>
        <v>85.637591060000005</v>
      </c>
      <c r="L238" s="418">
        <f>'[1]Data CPIS- Insurance'!$D219-M238</f>
        <v>-58.538960940000003</v>
      </c>
      <c r="M238" s="418">
        <f>62510209/1000000</f>
        <v>62.510209000000003</v>
      </c>
      <c r="N238" s="420">
        <f>'[1]Data CPIS-Securities'!$D219</f>
        <v>81.666342999999998</v>
      </c>
      <c r="O238" s="422"/>
      <c r="P238" s="419" t="str">
        <f t="shared" si="19"/>
        <v/>
      </c>
      <c r="Q238" s="421"/>
      <c r="R238" s="418"/>
      <c r="S238" s="418"/>
      <c r="T238" s="414" t="str">
        <f t="shared" si="20"/>
        <v/>
      </c>
      <c r="U238" s="621" t="str">
        <f t="shared" si="21"/>
        <v/>
      </c>
      <c r="V238" s="626" t="str">
        <f t="shared" si="22"/>
        <v/>
      </c>
      <c r="W238" s="440" t="str">
        <f t="shared" si="23"/>
        <v/>
      </c>
    </row>
    <row r="239" spans="1:23" x14ac:dyDescent="0.2">
      <c r="A239" s="56"/>
      <c r="B239" s="211" t="s">
        <v>940</v>
      </c>
      <c r="C239" s="212"/>
      <c r="D239" s="209" t="s">
        <v>533</v>
      </c>
      <c r="E239" s="16">
        <v>219</v>
      </c>
      <c r="F239" s="14" t="s">
        <v>431</v>
      </c>
      <c r="G239" s="14" t="s">
        <v>432</v>
      </c>
      <c r="H239" s="419">
        <f>IF('Table 1'!L239="","",'Table 1'!L239)</f>
        <v>0</v>
      </c>
      <c r="I239" s="421"/>
      <c r="J239" s="418">
        <f>'[1]Data CPIS- Banking'!$D220</f>
        <v>0</v>
      </c>
      <c r="K239" s="442">
        <f t="shared" si="18"/>
        <v>0</v>
      </c>
      <c r="L239" s="418">
        <f>'[1]Data CPIS- Insurance'!$D220</f>
        <v>0</v>
      </c>
      <c r="M239" s="418"/>
      <c r="N239" s="420">
        <f>'[1]Data CPIS-Securities'!$D220</f>
        <v>0</v>
      </c>
      <c r="O239" s="422"/>
      <c r="P239" s="419" t="str">
        <f t="shared" si="19"/>
        <v/>
      </c>
      <c r="Q239" s="421"/>
      <c r="R239" s="418"/>
      <c r="S239" s="418"/>
      <c r="T239" s="414" t="str">
        <f t="shared" si="20"/>
        <v/>
      </c>
      <c r="U239" s="621" t="str">
        <f t="shared" si="21"/>
        <v/>
      </c>
      <c r="V239" s="626" t="str">
        <f t="shared" si="22"/>
        <v/>
      </c>
      <c r="W239" s="440" t="str">
        <f t="shared" si="23"/>
        <v/>
      </c>
    </row>
    <row r="240" spans="1:23" x14ac:dyDescent="0.2">
      <c r="A240" s="56"/>
      <c r="B240" s="211" t="s">
        <v>839</v>
      </c>
      <c r="C240" s="212"/>
      <c r="D240" s="209" t="s">
        <v>533</v>
      </c>
      <c r="E240" s="16">
        <v>220</v>
      </c>
      <c r="F240" s="14" t="s">
        <v>433</v>
      </c>
      <c r="G240" s="14" t="s">
        <v>434</v>
      </c>
      <c r="H240" s="419">
        <f>IF('Table 1'!L240="","",'Table 1'!L240)</f>
        <v>170.92670899999999</v>
      </c>
      <c r="I240" s="421"/>
      <c r="J240" s="418">
        <f>'[1]Data CPIS- Banking'!$D221</f>
        <v>0</v>
      </c>
      <c r="K240" s="442">
        <f t="shared" si="18"/>
        <v>170.92670899999999</v>
      </c>
      <c r="L240" s="418">
        <f>'[1]Data CPIS- Insurance'!$D221</f>
        <v>0</v>
      </c>
      <c r="M240" s="418"/>
      <c r="N240" s="420">
        <f>'[1]Data CPIS-Securities'!$D221</f>
        <v>170.92670899999999</v>
      </c>
      <c r="O240" s="422"/>
      <c r="P240" s="419" t="str">
        <f t="shared" si="19"/>
        <v/>
      </c>
      <c r="Q240" s="421"/>
      <c r="R240" s="418"/>
      <c r="S240" s="418"/>
      <c r="T240" s="414" t="str">
        <f t="shared" si="20"/>
        <v/>
      </c>
      <c r="U240" s="621" t="str">
        <f t="shared" si="21"/>
        <v/>
      </c>
      <c r="V240" s="626" t="str">
        <f t="shared" si="22"/>
        <v/>
      </c>
      <c r="W240" s="440" t="str">
        <f t="shared" si="23"/>
        <v/>
      </c>
    </row>
    <row r="241" spans="1:23" x14ac:dyDescent="0.2">
      <c r="A241" s="56"/>
      <c r="B241" s="211" t="s">
        <v>840</v>
      </c>
      <c r="C241" s="212"/>
      <c r="D241" s="209" t="s">
        <v>533</v>
      </c>
      <c r="E241" s="16">
        <v>221</v>
      </c>
      <c r="F241" s="14" t="s">
        <v>435</v>
      </c>
      <c r="G241" s="14" t="s">
        <v>436</v>
      </c>
      <c r="H241" s="419">
        <f>IF('Table 1'!L241="","",'Table 1'!L241)</f>
        <v>0</v>
      </c>
      <c r="I241" s="421"/>
      <c r="J241" s="418">
        <f>'[1]Data CPIS- Banking'!$D222</f>
        <v>0</v>
      </c>
      <c r="K241" s="442">
        <f t="shared" si="18"/>
        <v>0</v>
      </c>
      <c r="L241" s="418">
        <f>'[1]Data CPIS- Insurance'!$D222</f>
        <v>0</v>
      </c>
      <c r="M241" s="418"/>
      <c r="N241" s="420">
        <f>'[1]Data CPIS-Securities'!$D222</f>
        <v>0</v>
      </c>
      <c r="O241" s="422"/>
      <c r="P241" s="419" t="str">
        <f t="shared" si="19"/>
        <v/>
      </c>
      <c r="Q241" s="421"/>
      <c r="R241" s="418"/>
      <c r="S241" s="418"/>
      <c r="T241" s="414" t="str">
        <f t="shared" si="20"/>
        <v/>
      </c>
      <c r="U241" s="621" t="str">
        <f t="shared" si="21"/>
        <v/>
      </c>
      <c r="V241" s="626" t="str">
        <f t="shared" si="22"/>
        <v/>
      </c>
      <c r="W241" s="440" t="str">
        <f t="shared" si="23"/>
        <v/>
      </c>
    </row>
    <row r="242" spans="1:23" x14ac:dyDescent="0.2">
      <c r="A242" s="56"/>
      <c r="B242" s="211" t="s">
        <v>841</v>
      </c>
      <c r="C242" s="212"/>
      <c r="D242" s="209" t="s">
        <v>533</v>
      </c>
      <c r="E242" s="16">
        <v>222</v>
      </c>
      <c r="F242" s="14" t="s">
        <v>437</v>
      </c>
      <c r="G242" s="14" t="s">
        <v>438</v>
      </c>
      <c r="H242" s="419">
        <f>IF('Table 1'!L242="","",'Table 1'!L242)</f>
        <v>6.165502</v>
      </c>
      <c r="I242" s="421"/>
      <c r="J242" s="418">
        <f>'[1]Data CPIS- Banking'!$D223</f>
        <v>0</v>
      </c>
      <c r="K242" s="442">
        <f t="shared" si="18"/>
        <v>6.165502</v>
      </c>
      <c r="L242" s="418">
        <f>'[1]Data CPIS- Insurance'!$D223</f>
        <v>0</v>
      </c>
      <c r="M242" s="418"/>
      <c r="N242" s="420">
        <f>'[1]Data CPIS-Securities'!$D223</f>
        <v>6.165502</v>
      </c>
      <c r="O242" s="422"/>
      <c r="P242" s="419" t="str">
        <f t="shared" si="19"/>
        <v/>
      </c>
      <c r="Q242" s="421"/>
      <c r="R242" s="418"/>
      <c r="S242" s="418"/>
      <c r="T242" s="414" t="str">
        <f t="shared" si="20"/>
        <v/>
      </c>
      <c r="U242" s="621" t="str">
        <f t="shared" si="21"/>
        <v/>
      </c>
      <c r="V242" s="626" t="str">
        <f t="shared" si="22"/>
        <v/>
      </c>
      <c r="W242" s="440" t="str">
        <f t="shared" si="23"/>
        <v/>
      </c>
    </row>
    <row r="243" spans="1:23" x14ac:dyDescent="0.2">
      <c r="A243" s="56"/>
      <c r="B243" s="211" t="s">
        <v>842</v>
      </c>
      <c r="C243" s="212"/>
      <c r="D243" s="209" t="s">
        <v>533</v>
      </c>
      <c r="E243" s="16">
        <v>223</v>
      </c>
      <c r="F243" s="14" t="s">
        <v>439</v>
      </c>
      <c r="G243" s="14" t="s">
        <v>440</v>
      </c>
      <c r="H243" s="419">
        <f>IF('Table 1'!L243="","",'Table 1'!L243)</f>
        <v>19.043731999999999</v>
      </c>
      <c r="I243" s="421"/>
      <c r="J243" s="418">
        <f>'[1]Data CPIS- Banking'!$D224</f>
        <v>0</v>
      </c>
      <c r="K243" s="442">
        <f t="shared" si="18"/>
        <v>19.043731999999999</v>
      </c>
      <c r="L243" s="418">
        <f>'[1]Data CPIS- Insurance'!$D224</f>
        <v>0</v>
      </c>
      <c r="M243" s="418"/>
      <c r="N243" s="420">
        <f>'[1]Data CPIS-Securities'!$D224</f>
        <v>19.043731999999999</v>
      </c>
      <c r="O243" s="422"/>
      <c r="P243" s="419" t="str">
        <f t="shared" si="19"/>
        <v/>
      </c>
      <c r="Q243" s="421"/>
      <c r="R243" s="418"/>
      <c r="S243" s="418"/>
      <c r="T243" s="414" t="str">
        <f t="shared" si="20"/>
        <v/>
      </c>
      <c r="U243" s="621" t="str">
        <f t="shared" si="21"/>
        <v/>
      </c>
      <c r="V243" s="626" t="str">
        <f t="shared" si="22"/>
        <v/>
      </c>
      <c r="W243" s="440" t="str">
        <f t="shared" si="23"/>
        <v/>
      </c>
    </row>
    <row r="244" spans="1:23" x14ac:dyDescent="0.2">
      <c r="A244" s="56"/>
      <c r="B244" s="211" t="s">
        <v>843</v>
      </c>
      <c r="C244" s="212"/>
      <c r="D244" s="209" t="s">
        <v>533</v>
      </c>
      <c r="E244" s="16">
        <v>224</v>
      </c>
      <c r="F244" s="14" t="s">
        <v>441</v>
      </c>
      <c r="G244" s="14" t="s">
        <v>442</v>
      </c>
      <c r="H244" s="419">
        <f>IF('Table 1'!L244="","",'Table 1'!L244)</f>
        <v>161.55735099999998</v>
      </c>
      <c r="I244" s="421"/>
      <c r="J244" s="418">
        <f>'[1]Data CPIS- Banking'!$D225</f>
        <v>0</v>
      </c>
      <c r="K244" s="442">
        <f t="shared" si="18"/>
        <v>161.55735099999998</v>
      </c>
      <c r="L244" s="418">
        <f>'[1]Data CPIS- Insurance'!$D225</f>
        <v>7.4274399999999998</v>
      </c>
      <c r="M244" s="418"/>
      <c r="N244" s="420">
        <f>'[1]Data CPIS-Securities'!$D225</f>
        <v>154.12991099999999</v>
      </c>
      <c r="O244" s="422"/>
      <c r="P244" s="419" t="str">
        <f t="shared" si="19"/>
        <v/>
      </c>
      <c r="Q244" s="421"/>
      <c r="R244" s="418"/>
      <c r="S244" s="418"/>
      <c r="T244" s="414" t="str">
        <f t="shared" si="20"/>
        <v/>
      </c>
      <c r="U244" s="621" t="str">
        <f t="shared" si="21"/>
        <v/>
      </c>
      <c r="V244" s="626" t="str">
        <f t="shared" si="22"/>
        <v/>
      </c>
      <c r="W244" s="440" t="str">
        <f t="shared" si="23"/>
        <v/>
      </c>
    </row>
    <row r="245" spans="1:23" x14ac:dyDescent="0.2">
      <c r="A245" s="56"/>
      <c r="B245" s="211" t="s">
        <v>844</v>
      </c>
      <c r="C245" s="212"/>
      <c r="D245" s="209" t="s">
        <v>533</v>
      </c>
      <c r="E245" s="16">
        <v>225</v>
      </c>
      <c r="F245" s="14" t="s">
        <v>443</v>
      </c>
      <c r="G245" s="14" t="s">
        <v>444</v>
      </c>
      <c r="H245" s="419">
        <f>IF('Table 1'!L245="","",'Table 1'!L245)</f>
        <v>13609.608187039999</v>
      </c>
      <c r="I245" s="421"/>
      <c r="J245" s="418">
        <f>'[1]Data CPIS- Banking'!$D226</f>
        <v>1485</v>
      </c>
      <c r="K245" s="442">
        <f t="shared" si="18"/>
        <v>12124.608187039999</v>
      </c>
      <c r="L245" s="418">
        <f>'[1]Data CPIS- Insurance'!$D226</f>
        <v>40.82679804</v>
      </c>
      <c r="M245" s="418"/>
      <c r="N245" s="420">
        <f>'[1]Data CPIS-Securities'!$D226</f>
        <v>12083.781389</v>
      </c>
      <c r="O245" s="422"/>
      <c r="P245" s="419" t="str">
        <f t="shared" si="19"/>
        <v/>
      </c>
      <c r="Q245" s="421"/>
      <c r="R245" s="418"/>
      <c r="S245" s="418"/>
      <c r="T245" s="414" t="str">
        <f t="shared" si="20"/>
        <v/>
      </c>
      <c r="U245" s="621" t="str">
        <f t="shared" si="21"/>
        <v/>
      </c>
      <c r="V245" s="626" t="str">
        <f t="shared" si="22"/>
        <v/>
      </c>
      <c r="W245" s="440" t="str">
        <f t="shared" si="23"/>
        <v/>
      </c>
    </row>
    <row r="246" spans="1:23" x14ac:dyDescent="0.2">
      <c r="A246" s="56"/>
      <c r="B246" s="211" t="s">
        <v>845</v>
      </c>
      <c r="C246" s="212"/>
      <c r="D246" s="209" t="s">
        <v>533</v>
      </c>
      <c r="E246" s="16">
        <v>226</v>
      </c>
      <c r="F246" s="14" t="s">
        <v>445</v>
      </c>
      <c r="G246" s="14" t="s">
        <v>446</v>
      </c>
      <c r="H246" s="419">
        <f>IF('Table 1'!L246="","",'Table 1'!L246)</f>
        <v>162991.23998831</v>
      </c>
      <c r="I246" s="421"/>
      <c r="J246" s="418">
        <f>'[1]Data CPIS- Banking'!$D227</f>
        <v>1560</v>
      </c>
      <c r="K246" s="442">
        <f t="shared" si="18"/>
        <v>161431.27998831001</v>
      </c>
      <c r="L246" s="418">
        <f>'[1]Data CPIS- Insurance'!$D227+0.04</f>
        <v>3141.82763931</v>
      </c>
      <c r="M246" s="418"/>
      <c r="N246" s="420">
        <f>'[1]Data CPIS-Securities'!$D227</f>
        <v>158289.452349</v>
      </c>
      <c r="O246" s="422"/>
      <c r="P246" s="419" t="str">
        <f t="shared" si="19"/>
        <v/>
      </c>
      <c r="Q246" s="421"/>
      <c r="R246" s="418"/>
      <c r="S246" s="418"/>
      <c r="T246" s="414" t="str">
        <f t="shared" si="20"/>
        <v/>
      </c>
      <c r="U246" s="621" t="str">
        <f t="shared" si="21"/>
        <v/>
      </c>
      <c r="V246" s="626" t="str">
        <f t="shared" si="22"/>
        <v/>
      </c>
      <c r="W246" s="440" t="str">
        <f t="shared" si="23"/>
        <v/>
      </c>
    </row>
    <row r="247" spans="1:23" x14ac:dyDescent="0.2">
      <c r="A247" s="56"/>
      <c r="B247" s="211" t="s">
        <v>941</v>
      </c>
      <c r="C247" s="212"/>
      <c r="D247" s="209" t="s">
        <v>533</v>
      </c>
      <c r="E247" s="16">
        <v>227</v>
      </c>
      <c r="F247" s="14" t="s">
        <v>447</v>
      </c>
      <c r="G247" s="14" t="s">
        <v>448</v>
      </c>
      <c r="H247" s="419">
        <f>IF('Table 1'!L247="","",'Table 1'!L247)</f>
        <v>939.86665800000003</v>
      </c>
      <c r="I247" s="421"/>
      <c r="J247" s="418">
        <f>'[1]Data CPIS- Banking'!$D228</f>
        <v>0</v>
      </c>
      <c r="K247" s="442">
        <f t="shared" si="18"/>
        <v>939.86665800000003</v>
      </c>
      <c r="L247" s="418">
        <f>'[1]Data CPIS- Insurance'!$D228</f>
        <v>0</v>
      </c>
      <c r="M247" s="418"/>
      <c r="N247" s="420">
        <f>'[1]Data CPIS-Securities'!$D228</f>
        <v>939.86665800000003</v>
      </c>
      <c r="O247" s="422"/>
      <c r="P247" s="419" t="str">
        <f t="shared" si="19"/>
        <v/>
      </c>
      <c r="Q247" s="421"/>
      <c r="R247" s="418"/>
      <c r="S247" s="418"/>
      <c r="T247" s="414" t="str">
        <f t="shared" si="20"/>
        <v/>
      </c>
      <c r="U247" s="621" t="str">
        <f t="shared" si="21"/>
        <v/>
      </c>
      <c r="V247" s="626" t="str">
        <f t="shared" si="22"/>
        <v/>
      </c>
      <c r="W247" s="440" t="str">
        <f t="shared" si="23"/>
        <v/>
      </c>
    </row>
    <row r="248" spans="1:23" x14ac:dyDescent="0.2">
      <c r="A248" s="56"/>
      <c r="B248" s="211" t="s">
        <v>846</v>
      </c>
      <c r="C248" s="212"/>
      <c r="D248" s="209" t="s">
        <v>533</v>
      </c>
      <c r="E248" s="16">
        <v>228</v>
      </c>
      <c r="F248" s="14" t="s">
        <v>449</v>
      </c>
      <c r="G248" s="14" t="s">
        <v>450</v>
      </c>
      <c r="H248" s="419">
        <f>IF('Table 1'!L248="","",'Table 1'!L248)</f>
        <v>4.6248199699999999</v>
      </c>
      <c r="I248" s="421"/>
      <c r="J248" s="418">
        <f>'[1]Data CPIS- Banking'!$D229</f>
        <v>0</v>
      </c>
      <c r="K248" s="442">
        <f t="shared" si="18"/>
        <v>4.6248199699999999</v>
      </c>
      <c r="L248" s="418">
        <f>'[1]Data CPIS- Insurance'!$D229</f>
        <v>1.0350969999999999E-2</v>
      </c>
      <c r="M248" s="418"/>
      <c r="N248" s="420">
        <f>'[1]Data CPIS-Securities'!$D229</f>
        <v>4.6144689999999997</v>
      </c>
      <c r="O248" s="422"/>
      <c r="P248" s="419" t="str">
        <f t="shared" si="19"/>
        <v/>
      </c>
      <c r="Q248" s="421"/>
      <c r="R248" s="418"/>
      <c r="S248" s="418"/>
      <c r="T248" s="414" t="str">
        <f t="shared" si="20"/>
        <v/>
      </c>
      <c r="U248" s="621" t="str">
        <f t="shared" si="21"/>
        <v/>
      </c>
      <c r="V248" s="626" t="str">
        <f t="shared" si="22"/>
        <v/>
      </c>
      <c r="W248" s="440" t="str">
        <f t="shared" si="23"/>
        <v/>
      </c>
    </row>
    <row r="249" spans="1:23" x14ac:dyDescent="0.2">
      <c r="A249" s="56"/>
      <c r="B249" s="211" t="s">
        <v>847</v>
      </c>
      <c r="C249" s="212"/>
      <c r="D249" s="209" t="s">
        <v>533</v>
      </c>
      <c r="E249" s="16">
        <v>229</v>
      </c>
      <c r="F249" s="14" t="s">
        <v>451</v>
      </c>
      <c r="G249" s="14" t="s">
        <v>452</v>
      </c>
      <c r="H249" s="419">
        <f>IF('Table 1'!L249="","",'Table 1'!L249)</f>
        <v>11.090263</v>
      </c>
      <c r="I249" s="421"/>
      <c r="J249" s="418">
        <f>'[1]Data CPIS- Banking'!$D230</f>
        <v>0</v>
      </c>
      <c r="K249" s="442">
        <f t="shared" si="18"/>
        <v>11.090263</v>
      </c>
      <c r="L249" s="418">
        <f>'[1]Data CPIS- Insurance'!$D230</f>
        <v>0</v>
      </c>
      <c r="M249" s="418"/>
      <c r="N249" s="420">
        <f>'[1]Data CPIS-Securities'!$D230</f>
        <v>11.090263</v>
      </c>
      <c r="O249" s="422"/>
      <c r="P249" s="419" t="str">
        <f t="shared" si="19"/>
        <v/>
      </c>
      <c r="Q249" s="421"/>
      <c r="R249" s="418"/>
      <c r="S249" s="418"/>
      <c r="T249" s="414" t="str">
        <f t="shared" si="20"/>
        <v/>
      </c>
      <c r="U249" s="621" t="str">
        <f t="shared" si="21"/>
        <v/>
      </c>
      <c r="V249" s="626" t="str">
        <f t="shared" si="22"/>
        <v/>
      </c>
      <c r="W249" s="440" t="str">
        <f t="shared" si="23"/>
        <v/>
      </c>
    </row>
    <row r="250" spans="1:23" x14ac:dyDescent="0.2">
      <c r="A250" s="56"/>
      <c r="B250" s="211" t="s">
        <v>848</v>
      </c>
      <c r="C250" s="212"/>
      <c r="D250" s="209" t="s">
        <v>533</v>
      </c>
      <c r="E250" s="16">
        <v>230</v>
      </c>
      <c r="F250" s="14" t="s">
        <v>453</v>
      </c>
      <c r="G250" s="14" t="s">
        <v>454</v>
      </c>
      <c r="H250" s="419">
        <f>IF('Table 1'!L250="","",'Table 1'!L250)</f>
        <v>0</v>
      </c>
      <c r="I250" s="421"/>
      <c r="J250" s="418">
        <f>'[1]Data CPIS- Banking'!$D231</f>
        <v>0</v>
      </c>
      <c r="K250" s="442">
        <f t="shared" si="18"/>
        <v>0</v>
      </c>
      <c r="L250" s="418">
        <f>'[1]Data CPIS- Insurance'!$D231</f>
        <v>0</v>
      </c>
      <c r="M250" s="418"/>
      <c r="N250" s="420">
        <f>'[1]Data CPIS-Securities'!$D231</f>
        <v>0</v>
      </c>
      <c r="O250" s="422"/>
      <c r="P250" s="419" t="str">
        <f t="shared" si="19"/>
        <v/>
      </c>
      <c r="Q250" s="421"/>
      <c r="R250" s="418"/>
      <c r="S250" s="418"/>
      <c r="T250" s="414" t="str">
        <f t="shared" si="20"/>
        <v/>
      </c>
      <c r="U250" s="621" t="str">
        <f t="shared" si="21"/>
        <v/>
      </c>
      <c r="V250" s="626" t="str">
        <f t="shared" si="22"/>
        <v/>
      </c>
      <c r="W250" s="440" t="str">
        <f t="shared" si="23"/>
        <v/>
      </c>
    </row>
    <row r="251" spans="1:23" x14ac:dyDescent="0.2">
      <c r="A251" s="56"/>
      <c r="B251" s="211" t="s">
        <v>849</v>
      </c>
      <c r="C251" s="212"/>
      <c r="D251" s="209" t="s">
        <v>533</v>
      </c>
      <c r="E251" s="16">
        <v>231</v>
      </c>
      <c r="F251" s="14" t="s">
        <v>455</v>
      </c>
      <c r="G251" s="14" t="s">
        <v>456</v>
      </c>
      <c r="H251" s="419">
        <f>IF('Table 1'!L251="","",'Table 1'!L251)</f>
        <v>0</v>
      </c>
      <c r="I251" s="421"/>
      <c r="J251" s="418">
        <f>'[1]Data CPIS- Banking'!$D232</f>
        <v>0</v>
      </c>
      <c r="K251" s="442">
        <f t="shared" si="18"/>
        <v>0</v>
      </c>
      <c r="L251" s="418">
        <f>'[1]Data CPIS- Insurance'!$D232</f>
        <v>0</v>
      </c>
      <c r="M251" s="418"/>
      <c r="N251" s="420">
        <f>'[1]Data CPIS-Securities'!$D232</f>
        <v>0</v>
      </c>
      <c r="O251" s="422"/>
      <c r="P251" s="419" t="str">
        <f t="shared" si="19"/>
        <v/>
      </c>
      <c r="Q251" s="421"/>
      <c r="R251" s="418"/>
      <c r="S251" s="418"/>
      <c r="T251" s="414" t="str">
        <f t="shared" si="20"/>
        <v/>
      </c>
      <c r="U251" s="621" t="str">
        <f t="shared" si="21"/>
        <v/>
      </c>
      <c r="V251" s="626" t="str">
        <f t="shared" si="22"/>
        <v/>
      </c>
      <c r="W251" s="440" t="str">
        <f t="shared" si="23"/>
        <v/>
      </c>
    </row>
    <row r="252" spans="1:23" x14ac:dyDescent="0.2">
      <c r="A252" s="56"/>
      <c r="B252" s="211" t="s">
        <v>850</v>
      </c>
      <c r="C252" s="212"/>
      <c r="D252" s="209" t="s">
        <v>533</v>
      </c>
      <c r="E252" s="16">
        <v>232</v>
      </c>
      <c r="F252" s="14" t="s">
        <v>457</v>
      </c>
      <c r="G252" s="14" t="s">
        <v>458</v>
      </c>
      <c r="H252" s="419">
        <f>IF('Table 1'!L252="","",'Table 1'!L252)</f>
        <v>0.50454673999999999</v>
      </c>
      <c r="I252" s="421"/>
      <c r="J252" s="418">
        <f>'[1]Data CPIS- Banking'!$D233</f>
        <v>0</v>
      </c>
      <c r="K252" s="442">
        <f t="shared" si="18"/>
        <v>0.50454673999999999</v>
      </c>
      <c r="L252" s="418">
        <f>'[1]Data CPIS- Insurance'!$D233</f>
        <v>0.50454673999999999</v>
      </c>
      <c r="M252" s="418"/>
      <c r="N252" s="420">
        <f>'[1]Data CPIS-Securities'!$D233</f>
        <v>0</v>
      </c>
      <c r="O252" s="422"/>
      <c r="P252" s="419" t="str">
        <f t="shared" si="19"/>
        <v/>
      </c>
      <c r="Q252" s="421"/>
      <c r="R252" s="418"/>
      <c r="S252" s="418"/>
      <c r="T252" s="414" t="str">
        <f t="shared" si="20"/>
        <v/>
      </c>
      <c r="U252" s="621" t="str">
        <f t="shared" si="21"/>
        <v/>
      </c>
      <c r="V252" s="626" t="str">
        <f t="shared" si="22"/>
        <v/>
      </c>
      <c r="W252" s="440" t="str">
        <f t="shared" si="23"/>
        <v/>
      </c>
    </row>
    <row r="253" spans="1:23" x14ac:dyDescent="0.2">
      <c r="A253" s="56"/>
      <c r="B253" s="211" t="s">
        <v>851</v>
      </c>
      <c r="C253" s="212"/>
      <c r="D253" s="209" t="s">
        <v>533</v>
      </c>
      <c r="E253" s="16">
        <v>233</v>
      </c>
      <c r="F253" s="14" t="s">
        <v>459</v>
      </c>
      <c r="G253" s="14" t="s">
        <v>460</v>
      </c>
      <c r="H253" s="419">
        <f>IF('Table 1'!L253="","",'Table 1'!L253)</f>
        <v>0</v>
      </c>
      <c r="I253" s="421"/>
      <c r="J253" s="418">
        <f>'[1]Data CPIS- Banking'!$D234</f>
        <v>0</v>
      </c>
      <c r="K253" s="442">
        <f t="shared" si="18"/>
        <v>0</v>
      </c>
      <c r="L253" s="418">
        <f>'[1]Data CPIS- Insurance'!$D234</f>
        <v>0</v>
      </c>
      <c r="M253" s="418"/>
      <c r="N253" s="420">
        <f>'[1]Data CPIS-Securities'!$D234</f>
        <v>0</v>
      </c>
      <c r="O253" s="422"/>
      <c r="P253" s="419" t="str">
        <f t="shared" si="19"/>
        <v/>
      </c>
      <c r="Q253" s="421"/>
      <c r="R253" s="418"/>
      <c r="S253" s="418"/>
      <c r="T253" s="414" t="str">
        <f t="shared" si="20"/>
        <v/>
      </c>
      <c r="U253" s="621" t="str">
        <f t="shared" si="21"/>
        <v/>
      </c>
      <c r="V253" s="626" t="str">
        <f t="shared" si="22"/>
        <v/>
      </c>
      <c r="W253" s="440" t="str">
        <f t="shared" si="23"/>
        <v/>
      </c>
    </row>
    <row r="254" spans="1:23" x14ac:dyDescent="0.2">
      <c r="A254" s="56"/>
      <c r="B254" s="211" t="s">
        <v>852</v>
      </c>
      <c r="C254" s="212"/>
      <c r="D254" s="209" t="s">
        <v>533</v>
      </c>
      <c r="E254" s="16">
        <v>234</v>
      </c>
      <c r="F254" s="14" t="s">
        <v>461</v>
      </c>
      <c r="G254" s="14" t="s">
        <v>462</v>
      </c>
      <c r="H254" s="419">
        <f>IF('Table 1'!L254="","",'Table 1'!L254)</f>
        <v>342.84414799999996</v>
      </c>
      <c r="I254" s="421"/>
      <c r="J254" s="418">
        <f>'[1]Data CPIS- Banking'!$D235</f>
        <v>0</v>
      </c>
      <c r="K254" s="442">
        <f t="shared" si="18"/>
        <v>342.84414799999996</v>
      </c>
      <c r="L254" s="418">
        <f>'[1]Data CPIS- Insurance'!$D235</f>
        <v>82.466706000000002</v>
      </c>
      <c r="M254" s="418"/>
      <c r="N254" s="420">
        <f>'[1]Data CPIS-Securities'!$D235</f>
        <v>260.37744199999997</v>
      </c>
      <c r="O254" s="422"/>
      <c r="P254" s="419" t="str">
        <f t="shared" si="19"/>
        <v/>
      </c>
      <c r="Q254" s="421"/>
      <c r="R254" s="418"/>
      <c r="S254" s="418"/>
      <c r="T254" s="414" t="str">
        <f t="shared" si="20"/>
        <v/>
      </c>
      <c r="U254" s="621" t="str">
        <f t="shared" si="21"/>
        <v/>
      </c>
      <c r="V254" s="626" t="str">
        <f t="shared" si="22"/>
        <v/>
      </c>
      <c r="W254" s="440" t="str">
        <f t="shared" si="23"/>
        <v/>
      </c>
    </row>
    <row r="255" spans="1:23" x14ac:dyDescent="0.2">
      <c r="A255" s="56"/>
      <c r="B255" s="211" t="s">
        <v>853</v>
      </c>
      <c r="C255" s="212"/>
      <c r="D255" s="209" t="s">
        <v>533</v>
      </c>
      <c r="E255" s="16">
        <v>235</v>
      </c>
      <c r="F255" s="14" t="s">
        <v>463</v>
      </c>
      <c r="G255" s="14" t="s">
        <v>464</v>
      </c>
      <c r="H255" s="419">
        <f>IF('Table 1'!L255="","",'Table 1'!L255)</f>
        <v>0</v>
      </c>
      <c r="I255" s="421"/>
      <c r="J255" s="418">
        <f>'[1]Data CPIS- Banking'!$D236</f>
        <v>0</v>
      </c>
      <c r="K255" s="442">
        <f t="shared" si="18"/>
        <v>0</v>
      </c>
      <c r="L255" s="418">
        <f>'[1]Data CPIS- Insurance'!$D236</f>
        <v>0</v>
      </c>
      <c r="M255" s="418"/>
      <c r="N255" s="420">
        <f>'[1]Data CPIS-Securities'!$D236</f>
        <v>0</v>
      </c>
      <c r="O255" s="422"/>
      <c r="P255" s="419" t="str">
        <f t="shared" si="19"/>
        <v/>
      </c>
      <c r="Q255" s="421"/>
      <c r="R255" s="418"/>
      <c r="S255" s="418"/>
      <c r="T255" s="414" t="str">
        <f t="shared" si="20"/>
        <v/>
      </c>
      <c r="U255" s="621" t="str">
        <f t="shared" si="21"/>
        <v/>
      </c>
      <c r="V255" s="626" t="str">
        <f t="shared" si="22"/>
        <v/>
      </c>
      <c r="W255" s="440" t="str">
        <f t="shared" si="23"/>
        <v/>
      </c>
    </row>
    <row r="256" spans="1:23" x14ac:dyDescent="0.2">
      <c r="A256" s="56"/>
      <c r="B256" s="211" t="s">
        <v>854</v>
      </c>
      <c r="C256" s="212"/>
      <c r="D256" s="209" t="s">
        <v>533</v>
      </c>
      <c r="E256" s="16">
        <v>236</v>
      </c>
      <c r="F256" s="14" t="s">
        <v>465</v>
      </c>
      <c r="G256" s="14" t="s">
        <v>466</v>
      </c>
      <c r="H256" s="419">
        <f>IF('Table 1'!L256="","",'Table 1'!L256)</f>
        <v>0</v>
      </c>
      <c r="I256" s="421"/>
      <c r="J256" s="418">
        <f>'[1]Data CPIS- Banking'!$D237</f>
        <v>0</v>
      </c>
      <c r="K256" s="442">
        <f t="shared" si="18"/>
        <v>0</v>
      </c>
      <c r="L256" s="418">
        <f>'[1]Data CPIS- Insurance'!$D237</f>
        <v>0</v>
      </c>
      <c r="M256" s="418"/>
      <c r="N256" s="420">
        <f>'[1]Data CPIS-Securities'!$D237</f>
        <v>0</v>
      </c>
      <c r="O256" s="422"/>
      <c r="P256" s="419" t="str">
        <f t="shared" si="19"/>
        <v/>
      </c>
      <c r="Q256" s="421"/>
      <c r="R256" s="418"/>
      <c r="S256" s="418"/>
      <c r="T256" s="414" t="str">
        <f t="shared" si="20"/>
        <v/>
      </c>
      <c r="U256" s="621" t="str">
        <f t="shared" si="21"/>
        <v/>
      </c>
      <c r="V256" s="626" t="str">
        <f t="shared" si="22"/>
        <v/>
      </c>
      <c r="W256" s="440" t="str">
        <f t="shared" si="23"/>
        <v/>
      </c>
    </row>
    <row r="257" spans="1:23" x14ac:dyDescent="0.2">
      <c r="A257" s="56"/>
      <c r="B257" s="211" t="s">
        <v>855</v>
      </c>
      <c r="C257" s="212"/>
      <c r="D257" s="209" t="s">
        <v>533</v>
      </c>
      <c r="E257" s="16">
        <v>237</v>
      </c>
      <c r="F257" s="14" t="s">
        <v>467</v>
      </c>
      <c r="G257" s="14" t="s">
        <v>468</v>
      </c>
      <c r="H257" s="419">
        <f>IF('Table 1'!L257="","",'Table 1'!L257)</f>
        <v>0</v>
      </c>
      <c r="I257" s="421"/>
      <c r="J257" s="418">
        <f>'[1]Data CPIS- Banking'!$D238</f>
        <v>0</v>
      </c>
      <c r="K257" s="442">
        <f t="shared" si="18"/>
        <v>0</v>
      </c>
      <c r="L257" s="418">
        <f>'[1]Data CPIS- Insurance'!$D238</f>
        <v>0</v>
      </c>
      <c r="M257" s="418"/>
      <c r="N257" s="420">
        <f>'[1]Data CPIS-Securities'!$D238</f>
        <v>0</v>
      </c>
      <c r="O257" s="422"/>
      <c r="P257" s="419" t="str">
        <f t="shared" si="19"/>
        <v/>
      </c>
      <c r="Q257" s="421"/>
      <c r="R257" s="418"/>
      <c r="S257" s="418"/>
      <c r="T257" s="414" t="str">
        <f t="shared" si="20"/>
        <v/>
      </c>
      <c r="U257" s="621" t="str">
        <f t="shared" si="21"/>
        <v/>
      </c>
      <c r="V257" s="626" t="str">
        <f t="shared" si="22"/>
        <v/>
      </c>
      <c r="W257" s="440" t="str">
        <f t="shared" si="23"/>
        <v/>
      </c>
    </row>
    <row r="258" spans="1:23" x14ac:dyDescent="0.2">
      <c r="A258" s="56"/>
      <c r="B258" s="211" t="s">
        <v>856</v>
      </c>
      <c r="C258" s="212"/>
      <c r="D258" s="209" t="s">
        <v>533</v>
      </c>
      <c r="E258" s="16">
        <v>238</v>
      </c>
      <c r="F258" s="14" t="s">
        <v>469</v>
      </c>
      <c r="G258" s="14" t="s">
        <v>470</v>
      </c>
      <c r="H258" s="419">
        <f>IF('Table 1'!L258="","",'Table 1'!L258)</f>
        <v>0</v>
      </c>
      <c r="I258" s="421"/>
      <c r="J258" s="418">
        <f>'[1]Data CPIS- Banking'!$D239</f>
        <v>0</v>
      </c>
      <c r="K258" s="442">
        <f t="shared" si="18"/>
        <v>0</v>
      </c>
      <c r="L258" s="418">
        <f>'[1]Data CPIS- Insurance'!$D239</f>
        <v>0</v>
      </c>
      <c r="M258" s="418"/>
      <c r="N258" s="420">
        <f>'[1]Data CPIS-Securities'!$D239</f>
        <v>0</v>
      </c>
      <c r="O258" s="422"/>
      <c r="P258" s="419" t="str">
        <f t="shared" si="19"/>
        <v/>
      </c>
      <c r="Q258" s="421"/>
      <c r="R258" s="418"/>
      <c r="S258" s="418"/>
      <c r="T258" s="414" t="str">
        <f t="shared" si="20"/>
        <v/>
      </c>
      <c r="U258" s="621" t="str">
        <f t="shared" si="21"/>
        <v/>
      </c>
      <c r="V258" s="626" t="str">
        <f t="shared" si="22"/>
        <v/>
      </c>
      <c r="W258" s="440" t="str">
        <f t="shared" si="23"/>
        <v/>
      </c>
    </row>
    <row r="259" spans="1:23" x14ac:dyDescent="0.2">
      <c r="A259" s="56"/>
      <c r="B259" s="211" t="s">
        <v>857</v>
      </c>
      <c r="C259" s="212"/>
      <c r="D259" s="209" t="s">
        <v>533</v>
      </c>
      <c r="E259" s="16">
        <v>239</v>
      </c>
      <c r="F259" s="14" t="s">
        <v>471</v>
      </c>
      <c r="G259" s="14" t="s">
        <v>472</v>
      </c>
      <c r="H259" s="419">
        <f>IF('Table 1'!L259="","",'Table 1'!L259)</f>
        <v>0</v>
      </c>
      <c r="I259" s="421"/>
      <c r="J259" s="418">
        <f>'[1]Data CPIS- Banking'!$D240</f>
        <v>0</v>
      </c>
      <c r="K259" s="442">
        <f t="shared" si="18"/>
        <v>0</v>
      </c>
      <c r="L259" s="418">
        <f>'[1]Data CPIS- Insurance'!$D240</f>
        <v>0</v>
      </c>
      <c r="M259" s="418"/>
      <c r="N259" s="420">
        <f>'[1]Data CPIS-Securities'!$D240</f>
        <v>0</v>
      </c>
      <c r="O259" s="422"/>
      <c r="P259" s="419" t="str">
        <f t="shared" si="19"/>
        <v/>
      </c>
      <c r="Q259" s="421"/>
      <c r="R259" s="418"/>
      <c r="S259" s="418"/>
      <c r="T259" s="414" t="str">
        <f t="shared" si="20"/>
        <v/>
      </c>
      <c r="U259" s="621" t="str">
        <f t="shared" si="21"/>
        <v/>
      </c>
      <c r="V259" s="626" t="str">
        <f t="shared" si="22"/>
        <v/>
      </c>
      <c r="W259" s="440" t="str">
        <f t="shared" si="23"/>
        <v/>
      </c>
    </row>
    <row r="260" spans="1:23" x14ac:dyDescent="0.2">
      <c r="A260" s="56"/>
      <c r="B260" s="211" t="s">
        <v>858</v>
      </c>
      <c r="C260" s="212"/>
      <c r="D260" s="209" t="s">
        <v>533</v>
      </c>
      <c r="E260" s="16">
        <v>240</v>
      </c>
      <c r="F260" s="14" t="s">
        <v>473</v>
      </c>
      <c r="G260" s="14" t="s">
        <v>474</v>
      </c>
      <c r="H260" s="419">
        <f>IF('Table 1'!L260="","",'Table 1'!L260)</f>
        <v>28.100929000000001</v>
      </c>
      <c r="I260" s="421"/>
      <c r="J260" s="418">
        <f>'[1]Data CPIS- Banking'!$D241</f>
        <v>0</v>
      </c>
      <c r="K260" s="442">
        <f t="shared" si="18"/>
        <v>28.100929000000001</v>
      </c>
      <c r="L260" s="418">
        <f>'[1]Data CPIS- Insurance'!$D241</f>
        <v>0</v>
      </c>
      <c r="M260" s="418"/>
      <c r="N260" s="420">
        <f>'[1]Data CPIS-Securities'!$D241</f>
        <v>28.100929000000001</v>
      </c>
      <c r="O260" s="422"/>
      <c r="P260" s="419" t="str">
        <f t="shared" si="19"/>
        <v/>
      </c>
      <c r="Q260" s="421"/>
      <c r="R260" s="418"/>
      <c r="S260" s="418"/>
      <c r="T260" s="414" t="str">
        <f t="shared" si="20"/>
        <v/>
      </c>
      <c r="U260" s="621" t="str">
        <f t="shared" si="21"/>
        <v/>
      </c>
      <c r="V260" s="626" t="str">
        <f t="shared" si="22"/>
        <v/>
      </c>
      <c r="W260" s="440" t="str">
        <f t="shared" si="23"/>
        <v/>
      </c>
    </row>
    <row r="261" spans="1:23" x14ac:dyDescent="0.2">
      <c r="A261" s="56"/>
      <c r="B261" s="211" t="s">
        <v>859</v>
      </c>
      <c r="C261" s="212"/>
      <c r="D261" s="209" t="s">
        <v>533</v>
      </c>
      <c r="E261" s="16">
        <v>241</v>
      </c>
      <c r="F261" s="14" t="s">
        <v>475</v>
      </c>
      <c r="G261" s="14" t="s">
        <v>476</v>
      </c>
      <c r="H261" s="419">
        <f>IF('Table 1'!L261="","",'Table 1'!L261)</f>
        <v>0</v>
      </c>
      <c r="I261" s="421"/>
      <c r="J261" s="418">
        <f>'[1]Data CPIS- Banking'!$D242</f>
        <v>0</v>
      </c>
      <c r="K261" s="442">
        <f t="shared" si="18"/>
        <v>0</v>
      </c>
      <c r="L261" s="418">
        <f>'[1]Data CPIS- Insurance'!$D242</f>
        <v>0</v>
      </c>
      <c r="M261" s="418"/>
      <c r="N261" s="420">
        <f>'[1]Data CPIS-Securities'!$D242</f>
        <v>0</v>
      </c>
      <c r="O261" s="422"/>
      <c r="P261" s="419" t="str">
        <f t="shared" si="19"/>
        <v/>
      </c>
      <c r="Q261" s="421"/>
      <c r="R261" s="418"/>
      <c r="S261" s="418"/>
      <c r="T261" s="414" t="str">
        <f t="shared" si="20"/>
        <v/>
      </c>
      <c r="U261" s="621" t="str">
        <f t="shared" si="21"/>
        <v/>
      </c>
      <c r="V261" s="626" t="str">
        <f t="shared" si="22"/>
        <v/>
      </c>
      <c r="W261" s="440" t="str">
        <f t="shared" si="23"/>
        <v/>
      </c>
    </row>
    <row r="262" spans="1:23" x14ac:dyDescent="0.2">
      <c r="A262" s="56"/>
      <c r="B262" s="211" t="s">
        <v>860</v>
      </c>
      <c r="C262" s="212"/>
      <c r="D262" s="209" t="s">
        <v>533</v>
      </c>
      <c r="E262" s="16">
        <v>242</v>
      </c>
      <c r="F262" s="14" t="s">
        <v>912</v>
      </c>
      <c r="G262" s="198" t="s">
        <v>885</v>
      </c>
      <c r="H262" s="419">
        <f>IF('Table 1'!L262="","",'Table 1'!L262)</f>
        <v>0</v>
      </c>
      <c r="I262" s="421"/>
      <c r="J262" s="418">
        <f>'[1]Data CPIS- Banking'!$D243</f>
        <v>0</v>
      </c>
      <c r="K262" s="442">
        <f t="shared" si="18"/>
        <v>0</v>
      </c>
      <c r="L262" s="418">
        <f>'[1]Data CPIS- Insurance'!$D243</f>
        <v>0</v>
      </c>
      <c r="M262" s="418"/>
      <c r="N262" s="420">
        <f>'[1]Data CPIS-Securities'!$D243</f>
        <v>0</v>
      </c>
      <c r="O262" s="422"/>
      <c r="P262" s="419" t="str">
        <f t="shared" si="19"/>
        <v/>
      </c>
      <c r="Q262" s="421"/>
      <c r="R262" s="418"/>
      <c r="S262" s="418"/>
      <c r="T262" s="631"/>
      <c r="U262" s="631"/>
      <c r="V262" s="631"/>
      <c r="W262" s="631"/>
    </row>
    <row r="263" spans="1:23" x14ac:dyDescent="0.2">
      <c r="A263" s="56"/>
      <c r="B263" s="211" t="s">
        <v>861</v>
      </c>
      <c r="C263" s="208"/>
      <c r="D263" s="209" t="s">
        <v>533</v>
      </c>
      <c r="E263" s="16">
        <v>243</v>
      </c>
      <c r="F263" s="123" t="s">
        <v>477</v>
      </c>
      <c r="G263" s="123" t="s">
        <v>921</v>
      </c>
      <c r="H263" s="419">
        <f>IF('Table 1'!L263="","",'Table 1'!L263)</f>
        <v>2.9935489999999998</v>
      </c>
      <c r="I263" s="423"/>
      <c r="J263" s="418">
        <f>'[1]Data CPIS- Banking'!$D244</f>
        <v>2</v>
      </c>
      <c r="K263" s="442">
        <f t="shared" si="18"/>
        <v>0.99354900000000002</v>
      </c>
      <c r="L263" s="418">
        <f>'[1]Data CPIS- Insurance'!$D244</f>
        <v>0</v>
      </c>
      <c r="M263" s="424"/>
      <c r="N263" s="420">
        <f>'[1]Data CPIS-Securities'!$D244</f>
        <v>0.99354900000000002</v>
      </c>
      <c r="O263" s="425"/>
      <c r="P263" s="419" t="str">
        <f t="shared" si="19"/>
        <v/>
      </c>
      <c r="Q263" s="423"/>
      <c r="R263" s="424"/>
      <c r="S263" s="424"/>
      <c r="T263" s="480" t="str">
        <f t="shared" si="20"/>
        <v/>
      </c>
      <c r="U263" s="622" t="str">
        <f t="shared" si="21"/>
        <v/>
      </c>
      <c r="V263" s="627" t="str">
        <f t="shared" ref="V263:V264" si="24">IF(T263&lt;&gt;"","",IF(OR(AND(K263="c",OR(L263="c",N263="c",M263="c")),AND(K263&lt;&gt;"",L263="c",M263="c",N263="c"),AND(K263&lt;&gt;"",L263="",N263="",M263="")),"",IF(COUNTIF(L263:N263,"c")&gt;1,"",IF(ABS(SUM(L263:N263)-SUM(K263))&gt;0.9,SUM(L263:N263)-SUM(K263),""))))</f>
        <v/>
      </c>
      <c r="W263" s="441" t="str">
        <f t="shared" ref="W263:W264" si="25">IF(T263&lt;&gt;"","",IF(OR(AND(P263="c",OR(Q263="c",S263="c",R263="c")),AND(P263&lt;&gt;"",Q263="c",R263="c",S263="c"),AND(P263&lt;&gt;"",Q263="",S263="",R263="")),"",IF(COUNTIF(Q263:S263,"c")&gt;1,"",IF(ABS(SUM(Q263:S263)-SUM(P263))&gt;0.9,SUM(Q263:S263)-SUM(P263),""))))</f>
        <v/>
      </c>
    </row>
    <row r="264" spans="1:23" ht="18" customHeight="1" x14ac:dyDescent="0.2">
      <c r="A264" s="56"/>
      <c r="B264" s="211" t="s">
        <v>862</v>
      </c>
      <c r="C264" s="138"/>
      <c r="D264" s="209" t="s">
        <v>533</v>
      </c>
      <c r="E264" s="16">
        <v>244</v>
      </c>
      <c r="F264" s="72"/>
      <c r="G264" s="176" t="s">
        <v>478</v>
      </c>
      <c r="H264" s="462">
        <f>IF('Table 1'!L264="","",'Table 1'!L264)</f>
        <v>301770.90000000002</v>
      </c>
      <c r="I264" s="503"/>
      <c r="J264" s="463">
        <f>5204-31</f>
        <v>5173</v>
      </c>
      <c r="K264" s="472">
        <f t="shared" ref="K264" si="26">IF(AND(L264="",M264="",N264=""),"",IF(OR(L264="c",M264="c",N264="c"),"c",SUM(L264:N264)))</f>
        <v>296597.95</v>
      </c>
      <c r="L264" s="463">
        <f>5006.65-332.6</f>
        <v>4674.0499999999993</v>
      </c>
      <c r="M264" s="463">
        <v>122.4</v>
      </c>
      <c r="N264" s="463">
        <f>293288.8-1487.3</f>
        <v>291801.5</v>
      </c>
      <c r="O264" s="638"/>
      <c r="P264" s="462" t="str">
        <f t="shared" ref="P264" si="27">IF(AND(Q264="",R264="",S264=""),"",IF(OR(Q264="c",R264="c",S264="c"),"c",SUM(Q264:S264)))</f>
        <v/>
      </c>
      <c r="Q264" s="503"/>
      <c r="R264" s="463"/>
      <c r="S264" s="463"/>
      <c r="T264" s="484" t="str">
        <f t="shared" si="20"/>
        <v/>
      </c>
      <c r="U264" s="624" t="str">
        <f t="shared" si="21"/>
        <v/>
      </c>
      <c r="V264" s="625" t="str">
        <f t="shared" si="24"/>
        <v/>
      </c>
      <c r="W264" s="486" t="str">
        <f t="shared" si="25"/>
        <v/>
      </c>
    </row>
    <row r="265" spans="1:23" x14ac:dyDescent="0.2">
      <c r="A265" s="56"/>
      <c r="B265" s="211"/>
      <c r="C265" s="138"/>
      <c r="D265" s="209"/>
      <c r="E265" s="296"/>
      <c r="F265" s="295"/>
      <c r="G265" s="470" t="s">
        <v>872</v>
      </c>
      <c r="H265" s="415">
        <f t="shared" ref="H265:S265" si="28">SUM(H21:H263)</f>
        <v>301770.90522809001</v>
      </c>
      <c r="I265" s="415">
        <f t="shared" si="28"/>
        <v>0</v>
      </c>
      <c r="J265" s="415">
        <f t="shared" si="28"/>
        <v>5173</v>
      </c>
      <c r="K265" s="415">
        <f t="shared" si="28"/>
        <v>296597.94522809004</v>
      </c>
      <c r="L265" s="415">
        <f t="shared" si="28"/>
        <v>4674.0605510899995</v>
      </c>
      <c r="M265" s="415">
        <f t="shared" si="28"/>
        <v>122.402078</v>
      </c>
      <c r="N265" s="415">
        <f t="shared" si="28"/>
        <v>291801.48259900004</v>
      </c>
      <c r="O265" s="415">
        <f t="shared" si="28"/>
        <v>0</v>
      </c>
      <c r="P265" s="415">
        <f t="shared" si="28"/>
        <v>0</v>
      </c>
      <c r="Q265" s="415">
        <f t="shared" si="28"/>
        <v>0</v>
      </c>
      <c r="R265" s="415">
        <f t="shared" si="28"/>
        <v>0</v>
      </c>
      <c r="S265" s="415">
        <f t="shared" si="28"/>
        <v>0</v>
      </c>
      <c r="T265" s="409"/>
      <c r="U265" s="410"/>
      <c r="V265" s="411"/>
      <c r="W265" s="452"/>
    </row>
    <row r="266" spans="1:23" ht="24.95" customHeight="1" x14ac:dyDescent="0.2">
      <c r="A266" s="56"/>
      <c r="B266" s="1"/>
      <c r="C266" s="1"/>
      <c r="D266" s="1"/>
      <c r="E266" s="88"/>
      <c r="F266" s="73"/>
      <c r="G266" s="69" t="s">
        <v>874</v>
      </c>
      <c r="H266" s="415">
        <f t="shared" ref="H266:S266" si="29">IF(COUNTIF(H21:H263,"c")=1,"Res Disc",SUM(H264)-SUM(H265))</f>
        <v>-5.2280899835750461E-3</v>
      </c>
      <c r="I266" s="415">
        <f t="shared" si="29"/>
        <v>0</v>
      </c>
      <c r="J266" s="415">
        <f t="shared" si="29"/>
        <v>0</v>
      </c>
      <c r="K266" s="415">
        <f t="shared" si="29"/>
        <v>4.7719099675305188E-3</v>
      </c>
      <c r="L266" s="415">
        <f t="shared" si="29"/>
        <v>-1.0551090000262775E-2</v>
      </c>
      <c r="M266" s="415">
        <f t="shared" si="29"/>
        <v>-2.0779999999973597E-3</v>
      </c>
      <c r="N266" s="415">
        <f t="shared" si="29"/>
        <v>1.7400999960955232E-2</v>
      </c>
      <c r="O266" s="415">
        <f t="shared" si="29"/>
        <v>0</v>
      </c>
      <c r="P266" s="415">
        <f t="shared" si="29"/>
        <v>0</v>
      </c>
      <c r="Q266" s="415">
        <f t="shared" si="29"/>
        <v>0</v>
      </c>
      <c r="R266" s="415">
        <f t="shared" si="29"/>
        <v>0</v>
      </c>
      <c r="S266" s="415">
        <f t="shared" si="29"/>
        <v>0</v>
      </c>
      <c r="T266" s="449"/>
      <c r="U266" s="450"/>
      <c r="V266" s="451"/>
      <c r="W266" s="453"/>
    </row>
    <row r="267" spans="1:23" x14ac:dyDescent="0.2">
      <c r="A267" s="56"/>
      <c r="B267" s="56"/>
      <c r="C267" s="56"/>
      <c r="D267" s="56"/>
      <c r="E267" s="286"/>
      <c r="F267" s="287"/>
      <c r="G267" s="314" t="s">
        <v>549</v>
      </c>
      <c r="H267" s="315"/>
      <c r="I267" s="314"/>
      <c r="J267" s="314"/>
      <c r="K267" s="314"/>
      <c r="L267" s="314"/>
      <c r="M267" s="314"/>
      <c r="N267" s="314"/>
      <c r="O267" s="314"/>
      <c r="P267" s="314"/>
      <c r="Q267" s="314"/>
      <c r="R267" s="287"/>
      <c r="S267" s="287"/>
      <c r="T267" s="287"/>
      <c r="U267" s="287"/>
      <c r="V267" s="287"/>
      <c r="W267" s="287"/>
    </row>
    <row r="268" spans="1:23" x14ac:dyDescent="0.2">
      <c r="A268" s="56"/>
      <c r="B268" s="56"/>
      <c r="C268" s="56"/>
      <c r="D268" s="56"/>
      <c r="E268" s="286"/>
      <c r="F268" s="287"/>
      <c r="G268" s="315" t="s">
        <v>559</v>
      </c>
      <c r="H268" s="316"/>
      <c r="I268" s="316"/>
      <c r="J268" s="316"/>
      <c r="K268" s="316"/>
      <c r="L268" s="316"/>
      <c r="M268" s="316"/>
      <c r="N268" s="316"/>
      <c r="O268" s="316"/>
      <c r="P268" s="316"/>
      <c r="Q268" s="316"/>
      <c r="R268" s="287"/>
      <c r="S268" s="287"/>
      <c r="T268" s="287"/>
      <c r="U268" s="287"/>
      <c r="V268" s="287"/>
      <c r="W268" s="287"/>
    </row>
    <row r="269" spans="1:23" x14ac:dyDescent="0.2">
      <c r="A269" s="56"/>
      <c r="B269" s="56"/>
      <c r="C269" s="56"/>
      <c r="D269" s="56"/>
      <c r="E269" s="286"/>
      <c r="F269" s="287"/>
      <c r="G269" s="315" t="s">
        <v>587</v>
      </c>
      <c r="H269" s="316"/>
      <c r="I269" s="316"/>
      <c r="J269" s="316"/>
      <c r="K269" s="316"/>
      <c r="L269" s="316"/>
      <c r="M269" s="316"/>
      <c r="N269" s="316"/>
      <c r="O269" s="316"/>
      <c r="P269" s="316"/>
      <c r="Q269" s="316"/>
      <c r="R269" s="287"/>
      <c r="S269" s="287"/>
      <c r="T269" s="287"/>
      <c r="U269" s="287"/>
      <c r="V269" s="287"/>
      <c r="W269" s="287"/>
    </row>
    <row r="270" spans="1:23" x14ac:dyDescent="0.2">
      <c r="E270" s="289"/>
      <c r="F270" s="289"/>
      <c r="G270" s="317"/>
      <c r="H270" s="317"/>
      <c r="I270" s="317"/>
      <c r="J270" s="317"/>
      <c r="K270" s="317"/>
      <c r="L270" s="317"/>
      <c r="M270" s="317"/>
      <c r="N270" s="317"/>
      <c r="O270" s="317"/>
      <c r="P270" s="317"/>
      <c r="Q270" s="317"/>
      <c r="R270" s="317"/>
      <c r="S270" s="289"/>
      <c r="T270" s="289"/>
      <c r="U270" s="289"/>
      <c r="V270" s="289"/>
      <c r="W270" s="289"/>
    </row>
    <row r="273" x14ac:dyDescent="0.2"/>
  </sheetData>
  <sheetProtection password="8F7D" sheet="1" objects="1" scenarios="1" formatCells="0" formatColumns="0" formatRows="0"/>
  <mergeCells count="11">
    <mergeCell ref="E4:F4"/>
    <mergeCell ref="E7:F7"/>
    <mergeCell ref="U13:U16"/>
    <mergeCell ref="V13:V16"/>
    <mergeCell ref="W13:W16"/>
    <mergeCell ref="T13:T16"/>
    <mergeCell ref="J15:J16"/>
    <mergeCell ref="I15:I16"/>
    <mergeCell ref="F14:F16"/>
    <mergeCell ref="G14:G16"/>
    <mergeCell ref="E14:E16"/>
  </mergeCells>
  <conditionalFormatting sqref="T21:W264">
    <cfRule type="notContainsBlanks" dxfId="81" priority="11">
      <formula>LEN(TRIM(T21))&gt;0</formula>
    </cfRule>
  </conditionalFormatting>
  <conditionalFormatting sqref="H266:S266">
    <cfRule type="cellIs" dxfId="80" priority="9" operator="notBetween">
      <formula>-1</formula>
      <formula>1</formula>
    </cfRule>
  </conditionalFormatting>
  <conditionalFormatting sqref="H266:S266">
    <cfRule type="cellIs" dxfId="79" priority="2" operator="notBetween">
      <formula>-1</formula>
      <formula>1</formula>
    </cfRule>
  </conditionalFormatting>
  <conditionalFormatting sqref="T262:W262">
    <cfRule type="notContainsBlanks" dxfId="78" priority="1">
      <formula>LEN(TRIM(T262))&gt;0</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8">
    <tabColor rgb="FF99FFCC"/>
  </sheetPr>
  <dimension ref="A1:W273"/>
  <sheetViews>
    <sheetView zoomScale="90" zoomScaleNormal="90" workbookViewId="0">
      <pane xSplit="7" ySplit="20" topLeftCell="H21" activePane="bottomRight" state="frozen"/>
      <selection activeCell="G136" sqref="G136"/>
      <selection pane="topRight" activeCell="G136" sqref="G136"/>
      <selection pane="bottomLeft" activeCell="G136" sqref="G136"/>
      <selection pane="bottomRight" activeCell="G1" sqref="G1"/>
    </sheetView>
  </sheetViews>
  <sheetFormatPr defaultColWidth="9.33203125" defaultRowHeight="12.75" zeroHeight="1" x14ac:dyDescent="0.2"/>
  <cols>
    <col min="1" max="1" width="6.6640625" hidden="1" customWidth="1"/>
    <col min="2" max="2" width="6.83203125" hidden="1" customWidth="1"/>
    <col min="3" max="3" width="6.5" hidden="1" customWidth="1"/>
    <col min="4" max="4" width="6.33203125" hidden="1" customWidth="1"/>
    <col min="5" max="5" width="4.83203125" customWidth="1"/>
    <col min="6" max="6" width="6.83203125" customWidth="1"/>
    <col min="7" max="7" width="47.5" customWidth="1"/>
    <col min="8" max="12" width="17.83203125" customWidth="1"/>
    <col min="13" max="13" width="21.5" style="259" customWidth="1"/>
    <col min="14" max="15" width="16" style="259" customWidth="1"/>
    <col min="16" max="16" width="2.1640625" customWidth="1"/>
    <col min="17" max="18" width="9.33203125" customWidth="1"/>
  </cols>
  <sheetData>
    <row r="1" spans="1:16" s="377" customFormat="1" ht="24.95" customHeight="1" x14ac:dyDescent="0.2">
      <c r="A1" s="363"/>
      <c r="B1" s="363"/>
      <c r="C1" s="363"/>
      <c r="D1" s="363"/>
      <c r="E1" s="371"/>
      <c r="F1" s="371"/>
      <c r="G1" s="521"/>
      <c r="H1" s="531" t="s">
        <v>879</v>
      </c>
      <c r="I1" s="518"/>
      <c r="J1" s="532"/>
      <c r="K1" s="532"/>
      <c r="L1" s="532"/>
      <c r="M1" s="305"/>
      <c r="N1" s="305"/>
      <c r="O1" s="305"/>
      <c r="P1" s="533"/>
    </row>
    <row r="2" spans="1:16" ht="14.25" hidden="1" x14ac:dyDescent="0.2">
      <c r="A2" s="3"/>
      <c r="B2" s="3"/>
      <c r="C2" s="3"/>
      <c r="D2" s="3"/>
      <c r="E2" s="334"/>
      <c r="F2" s="220"/>
      <c r="G2" s="2"/>
      <c r="H2" s="2"/>
      <c r="I2" s="2"/>
      <c r="J2" s="2"/>
      <c r="K2" s="2"/>
      <c r="L2" s="2"/>
      <c r="M2" s="465"/>
      <c r="N2" s="465"/>
      <c r="O2" s="465"/>
      <c r="P2" s="3"/>
    </row>
    <row r="3" spans="1:16" hidden="1" x14ac:dyDescent="0.2">
      <c r="A3" s="3"/>
      <c r="B3" s="3"/>
      <c r="C3" s="3"/>
      <c r="D3" s="3"/>
      <c r="E3" s="334"/>
      <c r="F3" s="220"/>
      <c r="G3" s="19"/>
      <c r="H3" s="19"/>
      <c r="I3" s="19"/>
      <c r="J3" s="19"/>
      <c r="K3" s="19"/>
      <c r="L3" s="19"/>
      <c r="M3" s="76"/>
      <c r="N3" s="76"/>
      <c r="O3" s="75"/>
      <c r="P3" s="3"/>
    </row>
    <row r="4" spans="1:16" x14ac:dyDescent="0.2">
      <c r="A4" s="3"/>
      <c r="B4" s="3"/>
      <c r="C4" s="3"/>
      <c r="D4" s="3"/>
      <c r="E4" s="335"/>
      <c r="F4" s="161"/>
      <c r="G4" s="78" t="s">
        <v>524</v>
      </c>
      <c r="H4" s="65" t="str">
        <f>Reporting_Country_Name</f>
        <v>Cayman Islands</v>
      </c>
      <c r="I4" s="79"/>
      <c r="J4" s="80" t="s">
        <v>528</v>
      </c>
      <c r="K4" s="141" t="str">
        <f>Reporting_Country_Code</f>
        <v>377</v>
      </c>
      <c r="L4" s="44" t="s">
        <v>620</v>
      </c>
      <c r="M4" s="67" t="str">
        <f>Reporting_Period_Code</f>
        <v>2021S2</v>
      </c>
      <c r="N4" s="135"/>
      <c r="O4" s="136"/>
      <c r="P4" s="46"/>
    </row>
    <row r="5" spans="1:16" hidden="1" x14ac:dyDescent="0.2">
      <c r="A5" s="3"/>
      <c r="B5" s="3"/>
      <c r="C5" s="3"/>
      <c r="D5" s="3"/>
      <c r="E5" s="336"/>
      <c r="F5" s="163"/>
      <c r="G5" s="81"/>
      <c r="H5" s="68"/>
      <c r="I5" s="82"/>
      <c r="J5" s="80"/>
      <c r="K5" s="82"/>
      <c r="L5" s="77"/>
      <c r="M5" s="68"/>
      <c r="N5" s="77"/>
      <c r="O5" s="133"/>
      <c r="P5" s="3"/>
    </row>
    <row r="6" spans="1:16" hidden="1" x14ac:dyDescent="0.2">
      <c r="A6" s="3"/>
      <c r="B6" s="3"/>
      <c r="C6" s="3"/>
      <c r="D6" s="3"/>
      <c r="E6" s="337"/>
      <c r="F6" s="164"/>
      <c r="G6" s="83"/>
      <c r="H6" s="68"/>
      <c r="I6" s="80"/>
      <c r="J6" s="80"/>
      <c r="K6" s="80"/>
      <c r="L6" s="45"/>
      <c r="M6" s="68"/>
      <c r="N6" s="45"/>
      <c r="O6" s="133"/>
      <c r="P6" s="3"/>
    </row>
    <row r="7" spans="1:16" x14ac:dyDescent="0.2">
      <c r="A7" s="3"/>
      <c r="B7" s="3"/>
      <c r="C7" s="3"/>
      <c r="D7" s="3"/>
      <c r="E7" s="338"/>
      <c r="F7" s="165"/>
      <c r="G7" s="84" t="s">
        <v>525</v>
      </c>
      <c r="H7" s="128" t="str">
        <f>Reporting_Currency_Name</f>
        <v>US Dollars</v>
      </c>
      <c r="I7" s="79"/>
      <c r="J7" s="80" t="s">
        <v>529</v>
      </c>
      <c r="K7" s="141">
        <f>Reporting_Currency_Code</f>
        <v>1</v>
      </c>
      <c r="L7" s="51" t="s">
        <v>8</v>
      </c>
      <c r="M7" s="194" t="str">
        <f>Reporting_Scale_Name</f>
        <v>Million</v>
      </c>
      <c r="N7" s="262"/>
      <c r="O7" s="263"/>
      <c r="P7" s="50"/>
    </row>
    <row r="8" spans="1:16" ht="15.75" hidden="1" x14ac:dyDescent="0.2">
      <c r="A8" s="3"/>
      <c r="B8" s="3"/>
      <c r="C8" s="3"/>
      <c r="D8" s="3"/>
      <c r="E8" s="20"/>
      <c r="F8" s="21"/>
      <c r="G8" s="21"/>
      <c r="H8" s="21"/>
      <c r="I8" s="21"/>
      <c r="J8" s="22"/>
      <c r="K8" s="22"/>
      <c r="L8" s="22"/>
      <c r="M8" s="258"/>
      <c r="N8" s="258"/>
      <c r="O8" s="258"/>
      <c r="P8" s="3"/>
    </row>
    <row r="9" spans="1:16" ht="15.75" hidden="1" x14ac:dyDescent="0.2">
      <c r="A9" s="3"/>
      <c r="B9" s="3"/>
      <c r="C9" s="3"/>
      <c r="D9" s="3"/>
      <c r="E9" s="20"/>
      <c r="F9" s="21"/>
      <c r="G9" s="21"/>
      <c r="H9" s="21"/>
      <c r="I9" s="21"/>
      <c r="J9" s="22"/>
      <c r="K9" s="22"/>
      <c r="L9" s="22"/>
      <c r="M9" s="258"/>
      <c r="N9" s="258"/>
      <c r="O9" s="258"/>
      <c r="P9" s="3"/>
    </row>
    <row r="10" spans="1:16" ht="15.75" hidden="1" x14ac:dyDescent="0.2">
      <c r="A10" s="3"/>
      <c r="B10" s="3"/>
      <c r="C10" s="3"/>
      <c r="D10" s="3"/>
      <c r="E10" s="20"/>
      <c r="F10" s="21"/>
      <c r="G10" s="21"/>
      <c r="H10" s="21"/>
      <c r="I10" s="21"/>
      <c r="J10" s="22"/>
      <c r="K10" s="22"/>
      <c r="L10" s="22"/>
      <c r="M10" s="258"/>
      <c r="N10" s="258"/>
      <c r="O10" s="258"/>
      <c r="P10" s="3"/>
    </row>
    <row r="11" spans="1:16" ht="15.75" hidden="1" x14ac:dyDescent="0.2">
      <c r="A11" s="3"/>
      <c r="B11" s="3"/>
      <c r="C11" s="3"/>
      <c r="D11" s="3"/>
      <c r="E11" s="20"/>
      <c r="F11" s="21"/>
      <c r="G11" s="21"/>
      <c r="H11" s="21"/>
      <c r="I11" s="21"/>
      <c r="J11" s="22"/>
      <c r="K11" s="22"/>
      <c r="L11" s="22"/>
      <c r="M11" s="258"/>
      <c r="N11" s="258"/>
      <c r="O11" s="258"/>
      <c r="P11" s="3"/>
    </row>
    <row r="12" spans="1:16" ht="15.75" hidden="1" x14ac:dyDescent="0.2">
      <c r="A12" s="3"/>
      <c r="B12" s="3"/>
      <c r="C12" s="3"/>
      <c r="D12" s="3"/>
      <c r="E12" s="20"/>
      <c r="F12" s="21"/>
      <c r="G12" s="21"/>
      <c r="H12" s="21"/>
      <c r="I12" s="21"/>
      <c r="J12" s="22"/>
      <c r="K12" s="22"/>
      <c r="L12" s="22"/>
      <c r="M12" s="431"/>
      <c r="N12" s="258"/>
      <c r="O12" s="258"/>
      <c r="P12" s="3"/>
    </row>
    <row r="13" spans="1:16" ht="15.75" x14ac:dyDescent="0.2">
      <c r="A13" s="3"/>
      <c r="B13" s="3"/>
      <c r="C13" s="3"/>
      <c r="D13" s="3"/>
      <c r="E13" s="591"/>
      <c r="F13" s="592"/>
      <c r="G13" s="592"/>
      <c r="H13" s="595" t="s">
        <v>918</v>
      </c>
      <c r="I13" s="592"/>
      <c r="J13" s="593"/>
      <c r="K13" s="593"/>
      <c r="L13" s="593"/>
      <c r="M13" s="594"/>
      <c r="N13" s="594"/>
      <c r="O13" s="594"/>
      <c r="P13" s="3"/>
    </row>
    <row r="14" spans="1:16" s="289" customFormat="1" ht="18" customHeight="1" thickBot="1" x14ac:dyDescent="0.25">
      <c r="A14" s="3"/>
      <c r="B14" s="74"/>
      <c r="C14" s="74"/>
      <c r="D14" s="74"/>
      <c r="E14" s="665" t="s">
        <v>10</v>
      </c>
      <c r="F14" s="657" t="s">
        <v>9</v>
      </c>
      <c r="G14" s="665" t="s">
        <v>910</v>
      </c>
      <c r="H14" s="469"/>
      <c r="I14" s="582"/>
      <c r="J14" s="583"/>
      <c r="K14" s="584"/>
      <c r="L14" s="585"/>
      <c r="M14" s="650" t="s">
        <v>887</v>
      </c>
      <c r="N14" s="650" t="s">
        <v>972</v>
      </c>
      <c r="O14" s="650" t="s">
        <v>973</v>
      </c>
      <c r="P14" s="300"/>
    </row>
    <row r="15" spans="1:16" s="289" customFormat="1" ht="14.25" thickTop="1" thickBot="1" x14ac:dyDescent="0.25">
      <c r="A15" s="3"/>
      <c r="B15" s="74"/>
      <c r="C15" s="74"/>
      <c r="D15" s="74"/>
      <c r="E15" s="662"/>
      <c r="F15" s="658"/>
      <c r="G15" s="662"/>
      <c r="H15" s="660" t="s">
        <v>890</v>
      </c>
      <c r="I15" s="203"/>
      <c r="J15" s="466"/>
      <c r="K15" s="467"/>
      <c r="L15" s="468"/>
      <c r="M15" s="650"/>
      <c r="N15" s="650"/>
      <c r="O15" s="650"/>
      <c r="P15" s="300"/>
    </row>
    <row r="16" spans="1:16" s="289" customFormat="1" ht="23.25" thickTop="1" x14ac:dyDescent="0.2">
      <c r="A16" s="1"/>
      <c r="B16" s="147"/>
      <c r="C16" s="147"/>
      <c r="D16" s="147"/>
      <c r="E16" s="663"/>
      <c r="F16" s="659"/>
      <c r="G16" s="663"/>
      <c r="H16" s="661" t="s">
        <v>589</v>
      </c>
      <c r="I16" s="204" t="s">
        <v>591</v>
      </c>
      <c r="J16" s="205" t="s">
        <v>574</v>
      </c>
      <c r="K16" s="206" t="s">
        <v>12</v>
      </c>
      <c r="L16" s="204" t="s">
        <v>13</v>
      </c>
      <c r="M16" s="650"/>
      <c r="N16" s="650"/>
      <c r="O16" s="650"/>
      <c r="P16" s="300"/>
    </row>
    <row r="17" spans="1:23" s="289" customFormat="1" ht="14.25" hidden="1" customHeight="1" x14ac:dyDescent="0.2">
      <c r="A17" s="1"/>
      <c r="B17" s="148" t="s">
        <v>531</v>
      </c>
      <c r="C17" s="148"/>
      <c r="D17" s="140" t="s">
        <v>532</v>
      </c>
      <c r="E17" s="293"/>
      <c r="F17" s="150"/>
      <c r="G17" s="145" t="s">
        <v>592</v>
      </c>
      <c r="H17" s="183" t="s">
        <v>616</v>
      </c>
      <c r="I17" s="184" t="s">
        <v>614</v>
      </c>
      <c r="J17" s="184" t="s">
        <v>615</v>
      </c>
      <c r="K17" s="184" t="s">
        <v>615</v>
      </c>
      <c r="L17" s="184" t="s">
        <v>615</v>
      </c>
      <c r="M17" s="166"/>
      <c r="N17" s="166"/>
      <c r="O17" s="166"/>
      <c r="P17" s="300"/>
    </row>
    <row r="18" spans="1:23" s="289" customFormat="1" ht="14.25" hidden="1" customHeight="1" x14ac:dyDescent="0.2">
      <c r="A18" s="1"/>
      <c r="B18" s="148"/>
      <c r="C18" s="148"/>
      <c r="D18" s="140"/>
      <c r="E18" s="293"/>
      <c r="F18" s="150"/>
      <c r="G18" s="145" t="s">
        <v>593</v>
      </c>
      <c r="H18" s="183" t="s">
        <v>533</v>
      </c>
      <c r="I18" s="182" t="s">
        <v>533</v>
      </c>
      <c r="J18" s="182" t="s">
        <v>533</v>
      </c>
      <c r="K18" s="182" t="s">
        <v>533</v>
      </c>
      <c r="L18" s="182" t="s">
        <v>533</v>
      </c>
      <c r="M18" s="166"/>
      <c r="N18" s="166"/>
      <c r="O18" s="166"/>
      <c r="P18" s="300"/>
    </row>
    <row r="19" spans="1:23" s="289" customFormat="1" ht="14.25" hidden="1" customHeight="1" x14ac:dyDescent="0.2">
      <c r="A19" s="1"/>
      <c r="B19" s="148"/>
      <c r="C19" s="148"/>
      <c r="D19" s="140"/>
      <c r="E19" s="293"/>
      <c r="F19" s="150"/>
      <c r="G19" s="145" t="s">
        <v>598</v>
      </c>
      <c r="H19" s="182" t="s">
        <v>602</v>
      </c>
      <c r="I19" s="184" t="s">
        <v>602</v>
      </c>
      <c r="J19" s="184" t="s">
        <v>602</v>
      </c>
      <c r="K19" s="182" t="s">
        <v>603</v>
      </c>
      <c r="L19" s="182" t="s">
        <v>604</v>
      </c>
      <c r="M19" s="166"/>
      <c r="N19" s="166"/>
      <c r="O19" s="166"/>
      <c r="P19" s="300"/>
    </row>
    <row r="20" spans="1:23" s="289" customFormat="1" ht="14.25" hidden="1" customHeight="1" x14ac:dyDescent="0.2">
      <c r="A20" s="1"/>
      <c r="B20" s="140" t="s">
        <v>531</v>
      </c>
      <c r="C20" s="140" t="s">
        <v>595</v>
      </c>
      <c r="D20" s="140" t="s">
        <v>594</v>
      </c>
      <c r="E20" s="148"/>
      <c r="F20" s="148"/>
      <c r="G20" s="172" t="s">
        <v>594</v>
      </c>
      <c r="H20" s="4"/>
      <c r="I20" s="174"/>
      <c r="J20" s="174"/>
      <c r="K20" s="4"/>
      <c r="L20" s="174"/>
      <c r="M20" s="495"/>
      <c r="N20" s="495"/>
      <c r="O20" s="495"/>
      <c r="P20" s="300"/>
    </row>
    <row r="21" spans="1:23" s="289" customFormat="1" x14ac:dyDescent="0.2">
      <c r="A21" s="1"/>
      <c r="B21" s="208" t="s">
        <v>621</v>
      </c>
      <c r="C21" s="208"/>
      <c r="D21" s="209" t="s">
        <v>533</v>
      </c>
      <c r="E21" s="16">
        <v>1</v>
      </c>
      <c r="F21" s="17" t="s">
        <v>14</v>
      </c>
      <c r="G21" s="17" t="s">
        <v>15</v>
      </c>
      <c r="H21" s="419" t="str">
        <f t="shared" ref="H21:H84" si="0">IF(AND(I21="",J21=""),"",IF(OR(I21="c",J21="c"),"c",SUM(I21,J21)))</f>
        <v/>
      </c>
      <c r="I21" s="418"/>
      <c r="J21" s="419" t="str">
        <f t="shared" ref="J21:J85" si="1">IF(AND(K21="",L21=""),"",IF(OR(K21="c",L21="c"),"c",SUM(K21,L21)))</f>
        <v/>
      </c>
      <c r="K21" s="417"/>
      <c r="L21" s="418"/>
      <c r="M21" s="155" t="str">
        <f>IF(AND(SUM(COUNTIF(K21:L21,"c"),(COUNTIF(J21,"c")))=1,AND(K21&lt;&gt;"",L21&lt;&gt;"",J21&lt;&gt;"")),"Residual Disclosure",IF(AND(SUM(COUNTIF(I21:J21,"c"),(COUNTIF(H21,"c")))=1,AND(I21&lt;&gt;"",J21&lt;&gt;"",H21&lt;&gt;"")),"Residual Disclosure",""))</f>
        <v/>
      </c>
      <c r="N21" s="621" t="str">
        <f>IF(M21&lt;&gt;"","",IF(OR(AND(H21="c",OR(J21="c",I21="c")),AND(H21&lt;&gt;"",I21="c",J21="c"),AND(H21&lt;&gt;"",J21="",I21="")),"",IF(OR(I21="c",J21="c"),"c",IF(ABS(SUM(I21,J21)-SUM(H21))&gt;0.9,SUM(I21,J21)-SUM(H21),""))))</f>
        <v/>
      </c>
      <c r="O21" s="621" t="str">
        <f>IF(M21&lt;&gt;"","",IF(OR(AND(J21="c",OR(L21="c",K21="c")),AND(J21&lt;&gt;"",K21="c",L21="c"),AND(J21&lt;&gt;"",L21="",K21="")),"",IF(COUNTIF(K21:L21,"c")&gt;1,"",IF(ABS(SUM(K21,L21)-SUM(J21))&gt;0.9,SUM(K21,L21)-SUM(J21),""))))</f>
        <v/>
      </c>
      <c r="P21" s="501"/>
      <c r="Q21" s="502"/>
      <c r="R21" s="502"/>
      <c r="S21" s="502"/>
      <c r="T21" s="502"/>
      <c r="U21" s="502"/>
      <c r="V21" s="502"/>
      <c r="W21" s="502"/>
    </row>
    <row r="22" spans="1:23" s="289" customFormat="1" x14ac:dyDescent="0.2">
      <c r="A22" s="1"/>
      <c r="B22" s="208" t="s">
        <v>622</v>
      </c>
      <c r="C22" s="208"/>
      <c r="D22" s="209" t="s">
        <v>533</v>
      </c>
      <c r="E22" s="13">
        <v>2</v>
      </c>
      <c r="F22" s="14" t="s">
        <v>16</v>
      </c>
      <c r="G22" s="14" t="s">
        <v>17</v>
      </c>
      <c r="H22" s="419" t="str">
        <f t="shared" si="0"/>
        <v/>
      </c>
      <c r="I22" s="418"/>
      <c r="J22" s="419" t="str">
        <f t="shared" si="1"/>
        <v/>
      </c>
      <c r="K22" s="417"/>
      <c r="L22" s="418"/>
      <c r="M22" s="155" t="str">
        <f t="shared" ref="M22:M85" si="2">IF(AND(SUM(COUNTIF(K22:L22,"c"),(COUNTIF(J22,"c")))=1,AND(K22&lt;&gt;"",L22&lt;&gt;"",J22&lt;&gt;"")),"Residual Disclosure",IF(AND(SUM(COUNTIF(I22:J22,"c"),(COUNTIF(H22,"c")))=1,AND(I22&lt;&gt;"",J22&lt;&gt;"",H22&lt;&gt;"")),"Residual Disclosure",""))</f>
        <v/>
      </c>
      <c r="N22" s="621" t="str">
        <f t="shared" ref="N22:N85" si="3">IF(M22&lt;&gt;"","",IF(OR(AND(H22="c",OR(J22="c",I22="c")),AND(H22&lt;&gt;"",I22="c",J22="c"),AND(H22&lt;&gt;"",J22="",I22="")),"",IF(OR(I22="c",J22="c"),"c",IF(ABS(SUM(I22,J22)-SUM(H22))&gt;0.9,SUM(I22,J22)-SUM(H22),""))))</f>
        <v/>
      </c>
      <c r="O22" s="621" t="str">
        <f t="shared" ref="O22:O85" si="4">IF(M22&lt;&gt;"","",IF(OR(AND(J22="c",OR(L22="c",K22="c")),AND(J22&lt;&gt;"",K22="c",L22="c"),AND(J22&lt;&gt;"",L22="",K22="")),"",IF(COUNTIF(K22:L22,"c")&gt;1,"",IF(ABS(SUM(K22,L22)-SUM(J22))&gt;0.9,SUM(K22,L22)-SUM(J22),""))))</f>
        <v/>
      </c>
      <c r="P22" s="300"/>
    </row>
    <row r="23" spans="1:23" s="289" customFormat="1" x14ac:dyDescent="0.2">
      <c r="A23" s="1"/>
      <c r="B23" s="208" t="s">
        <v>623</v>
      </c>
      <c r="C23" s="208"/>
      <c r="D23" s="209" t="s">
        <v>533</v>
      </c>
      <c r="E23" s="16">
        <v>3</v>
      </c>
      <c r="F23" s="14" t="s">
        <v>18</v>
      </c>
      <c r="G23" s="14" t="s">
        <v>19</v>
      </c>
      <c r="H23" s="419" t="str">
        <f t="shared" si="0"/>
        <v/>
      </c>
      <c r="I23" s="418"/>
      <c r="J23" s="419" t="str">
        <f t="shared" si="1"/>
        <v/>
      </c>
      <c r="K23" s="417"/>
      <c r="L23" s="418"/>
      <c r="M23" s="155" t="str">
        <f t="shared" si="2"/>
        <v/>
      </c>
      <c r="N23" s="621" t="str">
        <f t="shared" si="3"/>
        <v/>
      </c>
      <c r="O23" s="621" t="str">
        <f t="shared" si="4"/>
        <v/>
      </c>
      <c r="P23" s="300"/>
    </row>
    <row r="24" spans="1:23" s="289" customFormat="1" x14ac:dyDescent="0.2">
      <c r="A24" s="1"/>
      <c r="B24" s="208" t="s">
        <v>624</v>
      </c>
      <c r="C24" s="208"/>
      <c r="D24" s="209" t="s">
        <v>533</v>
      </c>
      <c r="E24" s="13">
        <v>4</v>
      </c>
      <c r="F24" s="14" t="s">
        <v>20</v>
      </c>
      <c r="G24" s="14" t="s">
        <v>21</v>
      </c>
      <c r="H24" s="419" t="str">
        <f t="shared" si="0"/>
        <v/>
      </c>
      <c r="I24" s="418"/>
      <c r="J24" s="419" t="str">
        <f t="shared" si="1"/>
        <v/>
      </c>
      <c r="K24" s="417"/>
      <c r="L24" s="418"/>
      <c r="M24" s="155" t="str">
        <f t="shared" si="2"/>
        <v/>
      </c>
      <c r="N24" s="621" t="str">
        <f t="shared" si="3"/>
        <v/>
      </c>
      <c r="O24" s="621" t="str">
        <f t="shared" si="4"/>
        <v/>
      </c>
      <c r="P24" s="300"/>
    </row>
    <row r="25" spans="1:23" s="289" customFormat="1" x14ac:dyDescent="0.2">
      <c r="A25" s="1"/>
      <c r="B25" s="208" t="s">
        <v>625</v>
      </c>
      <c r="C25" s="208"/>
      <c r="D25" s="209" t="s">
        <v>533</v>
      </c>
      <c r="E25" s="16">
        <v>5</v>
      </c>
      <c r="F25" s="14" t="s">
        <v>22</v>
      </c>
      <c r="G25" s="14" t="s">
        <v>23</v>
      </c>
      <c r="H25" s="419" t="str">
        <f t="shared" si="0"/>
        <v/>
      </c>
      <c r="I25" s="418"/>
      <c r="J25" s="419" t="str">
        <f t="shared" si="1"/>
        <v/>
      </c>
      <c r="K25" s="417"/>
      <c r="L25" s="418"/>
      <c r="M25" s="155" t="str">
        <f t="shared" si="2"/>
        <v/>
      </c>
      <c r="N25" s="621" t="str">
        <f t="shared" si="3"/>
        <v/>
      </c>
      <c r="O25" s="621" t="str">
        <f t="shared" si="4"/>
        <v/>
      </c>
      <c r="P25" s="300"/>
    </row>
    <row r="26" spans="1:23" s="289" customFormat="1" x14ac:dyDescent="0.2">
      <c r="A26" s="1"/>
      <c r="B26" s="208" t="s">
        <v>626</v>
      </c>
      <c r="C26" s="208"/>
      <c r="D26" s="209" t="s">
        <v>533</v>
      </c>
      <c r="E26" s="13">
        <v>6</v>
      </c>
      <c r="F26" s="14" t="s">
        <v>24</v>
      </c>
      <c r="G26" s="14" t="s">
        <v>25</v>
      </c>
      <c r="H26" s="419" t="str">
        <f t="shared" si="0"/>
        <v/>
      </c>
      <c r="I26" s="418"/>
      <c r="J26" s="419" t="str">
        <f t="shared" si="1"/>
        <v/>
      </c>
      <c r="K26" s="417"/>
      <c r="L26" s="418"/>
      <c r="M26" s="155" t="str">
        <f t="shared" si="2"/>
        <v/>
      </c>
      <c r="N26" s="621" t="str">
        <f t="shared" si="3"/>
        <v/>
      </c>
      <c r="O26" s="621" t="str">
        <f t="shared" si="4"/>
        <v/>
      </c>
      <c r="P26" s="300"/>
    </row>
    <row r="27" spans="1:23" s="289" customFormat="1" x14ac:dyDescent="0.2">
      <c r="A27" s="1"/>
      <c r="B27" s="208" t="s">
        <v>627</v>
      </c>
      <c r="C27" s="208"/>
      <c r="D27" s="209" t="s">
        <v>533</v>
      </c>
      <c r="E27" s="16">
        <v>7</v>
      </c>
      <c r="F27" s="14" t="s">
        <v>26</v>
      </c>
      <c r="G27" s="14" t="s">
        <v>27</v>
      </c>
      <c r="H27" s="419" t="str">
        <f t="shared" si="0"/>
        <v/>
      </c>
      <c r="I27" s="418"/>
      <c r="J27" s="419" t="str">
        <f t="shared" si="1"/>
        <v/>
      </c>
      <c r="K27" s="417"/>
      <c r="L27" s="418"/>
      <c r="M27" s="155" t="str">
        <f t="shared" si="2"/>
        <v/>
      </c>
      <c r="N27" s="621" t="str">
        <f t="shared" si="3"/>
        <v/>
      </c>
      <c r="O27" s="621" t="str">
        <f t="shared" si="4"/>
        <v/>
      </c>
      <c r="P27" s="300"/>
    </row>
    <row r="28" spans="1:23" s="289" customFormat="1" x14ac:dyDescent="0.2">
      <c r="A28" s="1"/>
      <c r="B28" s="208" t="s">
        <v>628</v>
      </c>
      <c r="C28" s="208"/>
      <c r="D28" s="209" t="s">
        <v>533</v>
      </c>
      <c r="E28" s="13">
        <v>8</v>
      </c>
      <c r="F28" s="14" t="s">
        <v>28</v>
      </c>
      <c r="G28" s="14" t="s">
        <v>29</v>
      </c>
      <c r="H28" s="419" t="str">
        <f t="shared" si="0"/>
        <v/>
      </c>
      <c r="I28" s="418"/>
      <c r="J28" s="419" t="str">
        <f t="shared" si="1"/>
        <v/>
      </c>
      <c r="K28" s="417"/>
      <c r="L28" s="418"/>
      <c r="M28" s="155" t="str">
        <f t="shared" si="2"/>
        <v/>
      </c>
      <c r="N28" s="621" t="str">
        <f t="shared" si="3"/>
        <v/>
      </c>
      <c r="O28" s="621" t="str">
        <f t="shared" si="4"/>
        <v/>
      </c>
      <c r="P28" s="300"/>
    </row>
    <row r="29" spans="1:23" s="289" customFormat="1" x14ac:dyDescent="0.2">
      <c r="A29" s="1"/>
      <c r="B29" s="208" t="s">
        <v>629</v>
      </c>
      <c r="C29" s="208"/>
      <c r="D29" s="209" t="s">
        <v>533</v>
      </c>
      <c r="E29" s="16">
        <v>9</v>
      </c>
      <c r="F29" s="14" t="s">
        <v>30</v>
      </c>
      <c r="G29" s="14" t="s">
        <v>31</v>
      </c>
      <c r="H29" s="419" t="str">
        <f t="shared" si="0"/>
        <v/>
      </c>
      <c r="I29" s="418"/>
      <c r="J29" s="419" t="str">
        <f t="shared" si="1"/>
        <v/>
      </c>
      <c r="K29" s="417"/>
      <c r="L29" s="418"/>
      <c r="M29" s="155" t="str">
        <f t="shared" si="2"/>
        <v/>
      </c>
      <c r="N29" s="621" t="str">
        <f t="shared" si="3"/>
        <v/>
      </c>
      <c r="O29" s="621" t="str">
        <f t="shared" si="4"/>
        <v/>
      </c>
      <c r="P29" s="300"/>
    </row>
    <row r="30" spans="1:23" s="289" customFormat="1" x14ac:dyDescent="0.2">
      <c r="A30" s="1"/>
      <c r="B30" s="208" t="s">
        <v>630</v>
      </c>
      <c r="C30" s="208"/>
      <c r="D30" s="209" t="s">
        <v>533</v>
      </c>
      <c r="E30" s="13">
        <v>10</v>
      </c>
      <c r="F30" s="14" t="s">
        <v>32</v>
      </c>
      <c r="G30" s="14" t="s">
        <v>33</v>
      </c>
      <c r="H30" s="419" t="str">
        <f t="shared" si="0"/>
        <v/>
      </c>
      <c r="I30" s="418"/>
      <c r="J30" s="419" t="str">
        <f t="shared" si="1"/>
        <v/>
      </c>
      <c r="K30" s="417"/>
      <c r="L30" s="418"/>
      <c r="M30" s="155" t="str">
        <f t="shared" si="2"/>
        <v/>
      </c>
      <c r="N30" s="621" t="str">
        <f t="shared" si="3"/>
        <v/>
      </c>
      <c r="O30" s="621" t="str">
        <f t="shared" si="4"/>
        <v/>
      </c>
      <c r="P30" s="300"/>
    </row>
    <row r="31" spans="1:23" s="289" customFormat="1" x14ac:dyDescent="0.2">
      <c r="A31" s="1"/>
      <c r="B31" s="208" t="s">
        <v>631</v>
      </c>
      <c r="C31" s="208"/>
      <c r="D31" s="209" t="s">
        <v>533</v>
      </c>
      <c r="E31" s="16">
        <v>11</v>
      </c>
      <c r="F31" s="14" t="s">
        <v>34</v>
      </c>
      <c r="G31" s="14" t="s">
        <v>35</v>
      </c>
      <c r="H31" s="419" t="str">
        <f t="shared" si="0"/>
        <v/>
      </c>
      <c r="I31" s="418"/>
      <c r="J31" s="419" t="str">
        <f t="shared" si="1"/>
        <v/>
      </c>
      <c r="K31" s="417"/>
      <c r="L31" s="418"/>
      <c r="M31" s="155" t="str">
        <f t="shared" si="2"/>
        <v/>
      </c>
      <c r="N31" s="621" t="str">
        <f t="shared" si="3"/>
        <v/>
      </c>
      <c r="O31" s="621" t="str">
        <f t="shared" si="4"/>
        <v/>
      </c>
      <c r="P31" s="300"/>
    </row>
    <row r="32" spans="1:23" s="289" customFormat="1" x14ac:dyDescent="0.2">
      <c r="A32" s="1"/>
      <c r="B32" s="208" t="s">
        <v>632</v>
      </c>
      <c r="C32" s="208"/>
      <c r="D32" s="209" t="s">
        <v>533</v>
      </c>
      <c r="E32" s="13">
        <v>12</v>
      </c>
      <c r="F32" s="14" t="s">
        <v>36</v>
      </c>
      <c r="G32" s="14" t="s">
        <v>37</v>
      </c>
      <c r="H32" s="419" t="str">
        <f t="shared" si="0"/>
        <v/>
      </c>
      <c r="I32" s="418"/>
      <c r="J32" s="419" t="str">
        <f t="shared" si="1"/>
        <v/>
      </c>
      <c r="K32" s="417"/>
      <c r="L32" s="418"/>
      <c r="M32" s="155" t="str">
        <f t="shared" si="2"/>
        <v/>
      </c>
      <c r="N32" s="621" t="str">
        <f t="shared" si="3"/>
        <v/>
      </c>
      <c r="O32" s="621" t="str">
        <f t="shared" si="4"/>
        <v/>
      </c>
      <c r="P32" s="300"/>
    </row>
    <row r="33" spans="1:16" s="289" customFormat="1" x14ac:dyDescent="0.2">
      <c r="A33" s="1"/>
      <c r="B33" s="208" t="s">
        <v>633</v>
      </c>
      <c r="C33" s="208"/>
      <c r="D33" s="209" t="s">
        <v>533</v>
      </c>
      <c r="E33" s="16">
        <v>13</v>
      </c>
      <c r="F33" s="14" t="s">
        <v>38</v>
      </c>
      <c r="G33" s="14" t="s">
        <v>39</v>
      </c>
      <c r="H33" s="419" t="str">
        <f t="shared" si="0"/>
        <v/>
      </c>
      <c r="I33" s="418"/>
      <c r="J33" s="419" t="str">
        <f t="shared" si="1"/>
        <v/>
      </c>
      <c r="K33" s="417"/>
      <c r="L33" s="418"/>
      <c r="M33" s="155" t="str">
        <f t="shared" si="2"/>
        <v/>
      </c>
      <c r="N33" s="621" t="str">
        <f t="shared" si="3"/>
        <v/>
      </c>
      <c r="O33" s="621" t="str">
        <f t="shared" si="4"/>
        <v/>
      </c>
      <c r="P33" s="300"/>
    </row>
    <row r="34" spans="1:16" s="289" customFormat="1" x14ac:dyDescent="0.2">
      <c r="A34" s="1"/>
      <c r="B34" s="208" t="s">
        <v>634</v>
      </c>
      <c r="C34" s="208"/>
      <c r="D34" s="209" t="s">
        <v>533</v>
      </c>
      <c r="E34" s="13">
        <v>14</v>
      </c>
      <c r="F34" s="14" t="s">
        <v>40</v>
      </c>
      <c r="G34" s="14" t="s">
        <v>41</v>
      </c>
      <c r="H34" s="419" t="str">
        <f t="shared" si="0"/>
        <v/>
      </c>
      <c r="I34" s="418"/>
      <c r="J34" s="419" t="str">
        <f t="shared" si="1"/>
        <v/>
      </c>
      <c r="K34" s="417"/>
      <c r="L34" s="418"/>
      <c r="M34" s="155" t="str">
        <f t="shared" si="2"/>
        <v/>
      </c>
      <c r="N34" s="621" t="str">
        <f t="shared" si="3"/>
        <v/>
      </c>
      <c r="O34" s="621" t="str">
        <f t="shared" si="4"/>
        <v/>
      </c>
      <c r="P34" s="300"/>
    </row>
    <row r="35" spans="1:16" s="289" customFormat="1" x14ac:dyDescent="0.2">
      <c r="A35" s="1"/>
      <c r="B35" s="208" t="s">
        <v>635</v>
      </c>
      <c r="C35" s="208"/>
      <c r="D35" s="209" t="s">
        <v>533</v>
      </c>
      <c r="E35" s="16">
        <v>15</v>
      </c>
      <c r="F35" s="14" t="s">
        <v>42</v>
      </c>
      <c r="G35" s="14" t="s">
        <v>43</v>
      </c>
      <c r="H35" s="419" t="str">
        <f t="shared" si="0"/>
        <v/>
      </c>
      <c r="I35" s="418"/>
      <c r="J35" s="419" t="str">
        <f t="shared" si="1"/>
        <v/>
      </c>
      <c r="K35" s="417"/>
      <c r="L35" s="418"/>
      <c r="M35" s="155" t="str">
        <f t="shared" si="2"/>
        <v/>
      </c>
      <c r="N35" s="621" t="str">
        <f t="shared" si="3"/>
        <v/>
      </c>
      <c r="O35" s="621" t="str">
        <f t="shared" si="4"/>
        <v/>
      </c>
      <c r="P35" s="300"/>
    </row>
    <row r="36" spans="1:16" s="289" customFormat="1" x14ac:dyDescent="0.2">
      <c r="A36" s="1"/>
      <c r="B36" s="208" t="s">
        <v>636</v>
      </c>
      <c r="C36" s="208"/>
      <c r="D36" s="209" t="s">
        <v>533</v>
      </c>
      <c r="E36" s="13">
        <v>16</v>
      </c>
      <c r="F36" s="14" t="s">
        <v>44</v>
      </c>
      <c r="G36" s="14" t="s">
        <v>45</v>
      </c>
      <c r="H36" s="419" t="str">
        <f t="shared" si="0"/>
        <v/>
      </c>
      <c r="I36" s="418"/>
      <c r="J36" s="419" t="str">
        <f t="shared" si="1"/>
        <v/>
      </c>
      <c r="K36" s="417"/>
      <c r="L36" s="418"/>
      <c r="M36" s="155" t="str">
        <f t="shared" si="2"/>
        <v/>
      </c>
      <c r="N36" s="621" t="str">
        <f t="shared" si="3"/>
        <v/>
      </c>
      <c r="O36" s="621" t="str">
        <f t="shared" si="4"/>
        <v/>
      </c>
      <c r="P36" s="300"/>
    </row>
    <row r="37" spans="1:16" s="289" customFormat="1" x14ac:dyDescent="0.2">
      <c r="A37" s="1"/>
      <c r="B37" s="210" t="s">
        <v>637</v>
      </c>
      <c r="C37" s="210"/>
      <c r="D37" s="209" t="s">
        <v>533</v>
      </c>
      <c r="E37" s="16">
        <v>17</v>
      </c>
      <c r="F37" s="14" t="s">
        <v>46</v>
      </c>
      <c r="G37" s="14" t="s">
        <v>47</v>
      </c>
      <c r="H37" s="419" t="str">
        <f t="shared" si="0"/>
        <v/>
      </c>
      <c r="I37" s="418"/>
      <c r="J37" s="419" t="str">
        <f t="shared" si="1"/>
        <v/>
      </c>
      <c r="K37" s="417"/>
      <c r="L37" s="418"/>
      <c r="M37" s="155" t="str">
        <f t="shared" si="2"/>
        <v/>
      </c>
      <c r="N37" s="621" t="str">
        <f t="shared" si="3"/>
        <v/>
      </c>
      <c r="O37" s="621" t="str">
        <f t="shared" si="4"/>
        <v/>
      </c>
      <c r="P37" s="300"/>
    </row>
    <row r="38" spans="1:16" s="289" customFormat="1" x14ac:dyDescent="0.2">
      <c r="A38" s="1"/>
      <c r="B38" s="208" t="s">
        <v>638</v>
      </c>
      <c r="C38" s="208"/>
      <c r="D38" s="209" t="s">
        <v>533</v>
      </c>
      <c r="E38" s="13">
        <v>18</v>
      </c>
      <c r="F38" s="14" t="s">
        <v>48</v>
      </c>
      <c r="G38" s="14" t="s">
        <v>49</v>
      </c>
      <c r="H38" s="419" t="str">
        <f t="shared" si="0"/>
        <v/>
      </c>
      <c r="I38" s="418"/>
      <c r="J38" s="419" t="str">
        <f t="shared" si="1"/>
        <v/>
      </c>
      <c r="K38" s="417"/>
      <c r="L38" s="418"/>
      <c r="M38" s="155" t="str">
        <f t="shared" si="2"/>
        <v/>
      </c>
      <c r="N38" s="621" t="str">
        <f t="shared" si="3"/>
        <v/>
      </c>
      <c r="O38" s="621" t="str">
        <f t="shared" si="4"/>
        <v/>
      </c>
      <c r="P38" s="300"/>
    </row>
    <row r="39" spans="1:16" s="289" customFormat="1" x14ac:dyDescent="0.2">
      <c r="A39" s="1"/>
      <c r="B39" s="211" t="s">
        <v>639</v>
      </c>
      <c r="C39" s="212"/>
      <c r="D39" s="209" t="s">
        <v>533</v>
      </c>
      <c r="E39" s="16">
        <v>19</v>
      </c>
      <c r="F39" s="14" t="s">
        <v>50</v>
      </c>
      <c r="G39" s="14" t="s">
        <v>51</v>
      </c>
      <c r="H39" s="419" t="str">
        <f t="shared" si="0"/>
        <v/>
      </c>
      <c r="I39" s="418"/>
      <c r="J39" s="419" t="str">
        <f t="shared" si="1"/>
        <v/>
      </c>
      <c r="K39" s="417"/>
      <c r="L39" s="418"/>
      <c r="M39" s="155" t="str">
        <f t="shared" si="2"/>
        <v/>
      </c>
      <c r="N39" s="621" t="str">
        <f t="shared" si="3"/>
        <v/>
      </c>
      <c r="O39" s="621" t="str">
        <f t="shared" si="4"/>
        <v/>
      </c>
      <c r="P39" s="300"/>
    </row>
    <row r="40" spans="1:16" s="289" customFormat="1" x14ac:dyDescent="0.2">
      <c r="A40" s="1"/>
      <c r="B40" s="211" t="s">
        <v>640</v>
      </c>
      <c r="C40" s="212"/>
      <c r="D40" s="209" t="s">
        <v>533</v>
      </c>
      <c r="E40" s="13">
        <v>20</v>
      </c>
      <c r="F40" s="14" t="s">
        <v>52</v>
      </c>
      <c r="G40" s="14" t="s">
        <v>53</v>
      </c>
      <c r="H40" s="419" t="str">
        <f t="shared" si="0"/>
        <v/>
      </c>
      <c r="I40" s="418"/>
      <c r="J40" s="419" t="str">
        <f t="shared" si="1"/>
        <v/>
      </c>
      <c r="K40" s="417"/>
      <c r="L40" s="418"/>
      <c r="M40" s="155" t="str">
        <f t="shared" si="2"/>
        <v/>
      </c>
      <c r="N40" s="621" t="str">
        <f t="shared" si="3"/>
        <v/>
      </c>
      <c r="O40" s="621" t="str">
        <f t="shared" si="4"/>
        <v/>
      </c>
      <c r="P40" s="300"/>
    </row>
    <row r="41" spans="1:16" s="289" customFormat="1" x14ac:dyDescent="0.2">
      <c r="A41" s="1"/>
      <c r="B41" s="211" t="s">
        <v>641</v>
      </c>
      <c r="C41" s="212"/>
      <c r="D41" s="209" t="s">
        <v>533</v>
      </c>
      <c r="E41" s="16">
        <v>21</v>
      </c>
      <c r="F41" s="14" t="s">
        <v>54</v>
      </c>
      <c r="G41" s="14" t="s">
        <v>55</v>
      </c>
      <c r="H41" s="419" t="str">
        <f t="shared" si="0"/>
        <v/>
      </c>
      <c r="I41" s="418"/>
      <c r="J41" s="419" t="str">
        <f t="shared" si="1"/>
        <v/>
      </c>
      <c r="K41" s="417"/>
      <c r="L41" s="418"/>
      <c r="M41" s="155" t="str">
        <f t="shared" si="2"/>
        <v/>
      </c>
      <c r="N41" s="621" t="str">
        <f t="shared" si="3"/>
        <v/>
      </c>
      <c r="O41" s="621" t="str">
        <f t="shared" si="4"/>
        <v/>
      </c>
      <c r="P41" s="300"/>
    </row>
    <row r="42" spans="1:16" s="289" customFormat="1" x14ac:dyDescent="0.2">
      <c r="A42" s="1"/>
      <c r="B42" s="211" t="s">
        <v>642</v>
      </c>
      <c r="C42" s="212"/>
      <c r="D42" s="209" t="s">
        <v>533</v>
      </c>
      <c r="E42" s="13">
        <v>22</v>
      </c>
      <c r="F42" s="14" t="s">
        <v>56</v>
      </c>
      <c r="G42" s="14" t="s">
        <v>57</v>
      </c>
      <c r="H42" s="419" t="str">
        <f t="shared" si="0"/>
        <v/>
      </c>
      <c r="I42" s="418"/>
      <c r="J42" s="419" t="str">
        <f t="shared" si="1"/>
        <v/>
      </c>
      <c r="K42" s="417"/>
      <c r="L42" s="418"/>
      <c r="M42" s="155" t="str">
        <f t="shared" si="2"/>
        <v/>
      </c>
      <c r="N42" s="621" t="str">
        <f t="shared" si="3"/>
        <v/>
      </c>
      <c r="O42" s="621" t="str">
        <f t="shared" si="4"/>
        <v/>
      </c>
      <c r="P42" s="300"/>
    </row>
    <row r="43" spans="1:16" s="289" customFormat="1" x14ac:dyDescent="0.2">
      <c r="A43" s="1"/>
      <c r="B43" s="211" t="s">
        <v>643</v>
      </c>
      <c r="C43" s="212"/>
      <c r="D43" s="209" t="s">
        <v>533</v>
      </c>
      <c r="E43" s="16">
        <v>23</v>
      </c>
      <c r="F43" s="14" t="s">
        <v>58</v>
      </c>
      <c r="G43" s="14" t="s">
        <v>59</v>
      </c>
      <c r="H43" s="419" t="str">
        <f t="shared" si="0"/>
        <v/>
      </c>
      <c r="I43" s="418"/>
      <c r="J43" s="419" t="str">
        <f t="shared" si="1"/>
        <v/>
      </c>
      <c r="K43" s="417"/>
      <c r="L43" s="418"/>
      <c r="M43" s="155" t="str">
        <f t="shared" si="2"/>
        <v/>
      </c>
      <c r="N43" s="621" t="str">
        <f t="shared" si="3"/>
        <v/>
      </c>
      <c r="O43" s="621" t="str">
        <f t="shared" si="4"/>
        <v/>
      </c>
      <c r="P43" s="300"/>
    </row>
    <row r="44" spans="1:16" s="289" customFormat="1" x14ac:dyDescent="0.2">
      <c r="A44" s="1"/>
      <c r="B44" s="211" t="s">
        <v>644</v>
      </c>
      <c r="C44" s="212"/>
      <c r="D44" s="209" t="s">
        <v>533</v>
      </c>
      <c r="E44" s="13">
        <v>24</v>
      </c>
      <c r="F44" s="14" t="s">
        <v>60</v>
      </c>
      <c r="G44" s="14" t="s">
        <v>61</v>
      </c>
      <c r="H44" s="419" t="str">
        <f t="shared" si="0"/>
        <v/>
      </c>
      <c r="I44" s="418"/>
      <c r="J44" s="419" t="str">
        <f t="shared" si="1"/>
        <v/>
      </c>
      <c r="K44" s="417"/>
      <c r="L44" s="418"/>
      <c r="M44" s="155" t="str">
        <f t="shared" si="2"/>
        <v/>
      </c>
      <c r="N44" s="621" t="str">
        <f t="shared" si="3"/>
        <v/>
      </c>
      <c r="O44" s="621" t="str">
        <f t="shared" si="4"/>
        <v/>
      </c>
      <c r="P44" s="300"/>
    </row>
    <row r="45" spans="1:16" s="289" customFormat="1" x14ac:dyDescent="0.2">
      <c r="A45" s="1"/>
      <c r="B45" s="211" t="s">
        <v>645</v>
      </c>
      <c r="C45" s="212"/>
      <c r="D45" s="209" t="s">
        <v>533</v>
      </c>
      <c r="E45" s="16">
        <v>25</v>
      </c>
      <c r="F45" s="14" t="s">
        <v>62</v>
      </c>
      <c r="G45" s="14" t="s">
        <v>63</v>
      </c>
      <c r="H45" s="419" t="str">
        <f t="shared" si="0"/>
        <v/>
      </c>
      <c r="I45" s="418"/>
      <c r="J45" s="419" t="str">
        <f t="shared" si="1"/>
        <v/>
      </c>
      <c r="K45" s="417"/>
      <c r="L45" s="418"/>
      <c r="M45" s="155" t="str">
        <f t="shared" si="2"/>
        <v/>
      </c>
      <c r="N45" s="621" t="str">
        <f t="shared" si="3"/>
        <v/>
      </c>
      <c r="O45" s="621" t="str">
        <f t="shared" si="4"/>
        <v/>
      </c>
      <c r="P45" s="300"/>
    </row>
    <row r="46" spans="1:16" s="289" customFormat="1" x14ac:dyDescent="0.2">
      <c r="A46" s="1"/>
      <c r="B46" s="211" t="s">
        <v>646</v>
      </c>
      <c r="C46" s="212"/>
      <c r="D46" s="209" t="s">
        <v>533</v>
      </c>
      <c r="E46" s="13">
        <v>26</v>
      </c>
      <c r="F46" s="33" t="s">
        <v>506</v>
      </c>
      <c r="G46" s="33" t="s">
        <v>507</v>
      </c>
      <c r="H46" s="419" t="str">
        <f t="shared" si="0"/>
        <v/>
      </c>
      <c r="I46" s="418"/>
      <c r="J46" s="419" t="str">
        <f t="shared" si="1"/>
        <v/>
      </c>
      <c r="K46" s="417"/>
      <c r="L46" s="418"/>
      <c r="M46" s="155" t="str">
        <f t="shared" si="2"/>
        <v/>
      </c>
      <c r="N46" s="621" t="str">
        <f t="shared" si="3"/>
        <v/>
      </c>
      <c r="O46" s="621" t="str">
        <f t="shared" si="4"/>
        <v/>
      </c>
      <c r="P46" s="300"/>
    </row>
    <row r="47" spans="1:16" s="289" customFormat="1" x14ac:dyDescent="0.2">
      <c r="A47" s="1"/>
      <c r="B47" s="211" t="s">
        <v>647</v>
      </c>
      <c r="C47" s="212"/>
      <c r="D47" s="209" t="s">
        <v>533</v>
      </c>
      <c r="E47" s="16">
        <v>27</v>
      </c>
      <c r="F47" s="14" t="s">
        <v>64</v>
      </c>
      <c r="G47" s="14" t="s">
        <v>65</v>
      </c>
      <c r="H47" s="419" t="str">
        <f t="shared" si="0"/>
        <v/>
      </c>
      <c r="I47" s="418"/>
      <c r="J47" s="419" t="str">
        <f t="shared" si="1"/>
        <v/>
      </c>
      <c r="K47" s="417"/>
      <c r="L47" s="418"/>
      <c r="M47" s="155" t="str">
        <f t="shared" si="2"/>
        <v/>
      </c>
      <c r="N47" s="621" t="str">
        <f t="shared" si="3"/>
        <v/>
      </c>
      <c r="O47" s="621" t="str">
        <f t="shared" si="4"/>
        <v/>
      </c>
      <c r="P47" s="300"/>
    </row>
    <row r="48" spans="1:16" s="289" customFormat="1" x14ac:dyDescent="0.2">
      <c r="A48" s="1"/>
      <c r="B48" s="211" t="s">
        <v>648</v>
      </c>
      <c r="C48" s="212"/>
      <c r="D48" s="209" t="s">
        <v>533</v>
      </c>
      <c r="E48" s="13">
        <v>28</v>
      </c>
      <c r="F48" s="14" t="s">
        <v>66</v>
      </c>
      <c r="G48" s="14" t="s">
        <v>67</v>
      </c>
      <c r="H48" s="419" t="str">
        <f t="shared" si="0"/>
        <v/>
      </c>
      <c r="I48" s="418"/>
      <c r="J48" s="419" t="str">
        <f t="shared" si="1"/>
        <v/>
      </c>
      <c r="K48" s="417"/>
      <c r="L48" s="418"/>
      <c r="M48" s="155" t="str">
        <f t="shared" si="2"/>
        <v/>
      </c>
      <c r="N48" s="621" t="str">
        <f t="shared" si="3"/>
        <v/>
      </c>
      <c r="O48" s="621" t="str">
        <f t="shared" si="4"/>
        <v/>
      </c>
      <c r="P48" s="300"/>
    </row>
    <row r="49" spans="1:16" s="289" customFormat="1" x14ac:dyDescent="0.2">
      <c r="A49" s="1"/>
      <c r="B49" s="211" t="s">
        <v>649</v>
      </c>
      <c r="C49" s="212"/>
      <c r="D49" s="209" t="s">
        <v>533</v>
      </c>
      <c r="E49" s="16">
        <v>29</v>
      </c>
      <c r="F49" s="14" t="s">
        <v>68</v>
      </c>
      <c r="G49" s="14" t="s">
        <v>69</v>
      </c>
      <c r="H49" s="419" t="str">
        <f t="shared" si="0"/>
        <v/>
      </c>
      <c r="I49" s="418"/>
      <c r="J49" s="419" t="str">
        <f t="shared" si="1"/>
        <v/>
      </c>
      <c r="K49" s="417"/>
      <c r="L49" s="418"/>
      <c r="M49" s="155" t="str">
        <f t="shared" si="2"/>
        <v/>
      </c>
      <c r="N49" s="621" t="str">
        <f t="shared" si="3"/>
        <v/>
      </c>
      <c r="O49" s="621" t="str">
        <f t="shared" si="4"/>
        <v/>
      </c>
      <c r="P49" s="300"/>
    </row>
    <row r="50" spans="1:16" s="289" customFormat="1" x14ac:dyDescent="0.2">
      <c r="A50" s="1"/>
      <c r="B50" s="211" t="s">
        <v>650</v>
      </c>
      <c r="C50" s="212"/>
      <c r="D50" s="209" t="s">
        <v>533</v>
      </c>
      <c r="E50" s="13">
        <v>30</v>
      </c>
      <c r="F50" s="14" t="s">
        <v>70</v>
      </c>
      <c r="G50" s="14" t="s">
        <v>71</v>
      </c>
      <c r="H50" s="419" t="str">
        <f t="shared" si="0"/>
        <v/>
      </c>
      <c r="I50" s="418"/>
      <c r="J50" s="419" t="str">
        <f t="shared" si="1"/>
        <v/>
      </c>
      <c r="K50" s="417"/>
      <c r="L50" s="418"/>
      <c r="M50" s="155" t="str">
        <f t="shared" si="2"/>
        <v/>
      </c>
      <c r="N50" s="621" t="str">
        <f t="shared" si="3"/>
        <v/>
      </c>
      <c r="O50" s="621" t="str">
        <f t="shared" si="4"/>
        <v/>
      </c>
      <c r="P50" s="300"/>
    </row>
    <row r="51" spans="1:16" s="289" customFormat="1" x14ac:dyDescent="0.2">
      <c r="A51" s="1"/>
      <c r="B51" s="211" t="s">
        <v>651</v>
      </c>
      <c r="C51" s="212"/>
      <c r="D51" s="209" t="s">
        <v>533</v>
      </c>
      <c r="E51" s="16">
        <v>31</v>
      </c>
      <c r="F51" s="14" t="s">
        <v>72</v>
      </c>
      <c r="G51" s="14" t="s">
        <v>73</v>
      </c>
      <c r="H51" s="419" t="str">
        <f t="shared" si="0"/>
        <v/>
      </c>
      <c r="I51" s="418"/>
      <c r="J51" s="419" t="str">
        <f t="shared" si="1"/>
        <v/>
      </c>
      <c r="K51" s="417"/>
      <c r="L51" s="418"/>
      <c r="M51" s="155" t="str">
        <f t="shared" si="2"/>
        <v/>
      </c>
      <c r="N51" s="621" t="str">
        <f t="shared" si="3"/>
        <v/>
      </c>
      <c r="O51" s="621" t="str">
        <f t="shared" si="4"/>
        <v/>
      </c>
      <c r="P51" s="300"/>
    </row>
    <row r="52" spans="1:16" s="289" customFormat="1" x14ac:dyDescent="0.2">
      <c r="A52" s="1"/>
      <c r="B52" s="211" t="s">
        <v>652</v>
      </c>
      <c r="C52" s="212"/>
      <c r="D52" s="209" t="s">
        <v>533</v>
      </c>
      <c r="E52" s="13">
        <v>32</v>
      </c>
      <c r="F52" s="14" t="s">
        <v>74</v>
      </c>
      <c r="G52" s="14" t="s">
        <v>75</v>
      </c>
      <c r="H52" s="419" t="str">
        <f t="shared" si="0"/>
        <v/>
      </c>
      <c r="I52" s="418"/>
      <c r="J52" s="419" t="str">
        <f t="shared" si="1"/>
        <v/>
      </c>
      <c r="K52" s="417"/>
      <c r="L52" s="418"/>
      <c r="M52" s="155" t="str">
        <f t="shared" si="2"/>
        <v/>
      </c>
      <c r="N52" s="621" t="str">
        <f t="shared" si="3"/>
        <v/>
      </c>
      <c r="O52" s="621" t="str">
        <f t="shared" si="4"/>
        <v/>
      </c>
      <c r="P52" s="300"/>
    </row>
    <row r="53" spans="1:16" s="289" customFormat="1" x14ac:dyDescent="0.2">
      <c r="A53" s="1"/>
      <c r="B53" s="211" t="s">
        <v>653</v>
      </c>
      <c r="C53" s="212"/>
      <c r="D53" s="209" t="s">
        <v>533</v>
      </c>
      <c r="E53" s="16">
        <v>33</v>
      </c>
      <c r="F53" s="14" t="s">
        <v>76</v>
      </c>
      <c r="G53" s="14" t="s">
        <v>77</v>
      </c>
      <c r="H53" s="419" t="str">
        <f t="shared" si="0"/>
        <v/>
      </c>
      <c r="I53" s="418"/>
      <c r="J53" s="419" t="str">
        <f t="shared" si="1"/>
        <v/>
      </c>
      <c r="K53" s="417"/>
      <c r="L53" s="418"/>
      <c r="M53" s="155" t="str">
        <f t="shared" si="2"/>
        <v/>
      </c>
      <c r="N53" s="621" t="str">
        <f t="shared" si="3"/>
        <v/>
      </c>
      <c r="O53" s="621" t="str">
        <f t="shared" si="4"/>
        <v/>
      </c>
      <c r="P53" s="300"/>
    </row>
    <row r="54" spans="1:16" s="289" customFormat="1" x14ac:dyDescent="0.2">
      <c r="A54" s="1"/>
      <c r="B54" s="211" t="s">
        <v>654</v>
      </c>
      <c r="C54" s="212"/>
      <c r="D54" s="209" t="s">
        <v>533</v>
      </c>
      <c r="E54" s="13">
        <v>34</v>
      </c>
      <c r="F54" s="14" t="s">
        <v>78</v>
      </c>
      <c r="G54" s="14" t="s">
        <v>79</v>
      </c>
      <c r="H54" s="419" t="str">
        <f t="shared" si="0"/>
        <v/>
      </c>
      <c r="I54" s="418"/>
      <c r="J54" s="419" t="str">
        <f t="shared" si="1"/>
        <v/>
      </c>
      <c r="K54" s="417"/>
      <c r="L54" s="418"/>
      <c r="M54" s="155" t="str">
        <f t="shared" si="2"/>
        <v/>
      </c>
      <c r="N54" s="621" t="str">
        <f t="shared" si="3"/>
        <v/>
      </c>
      <c r="O54" s="621" t="str">
        <f t="shared" si="4"/>
        <v/>
      </c>
      <c r="P54" s="300"/>
    </row>
    <row r="55" spans="1:16" s="289" customFormat="1" x14ac:dyDescent="0.2">
      <c r="A55" s="1"/>
      <c r="B55" s="211" t="s">
        <v>655</v>
      </c>
      <c r="C55" s="212"/>
      <c r="D55" s="209" t="s">
        <v>533</v>
      </c>
      <c r="E55" s="16">
        <v>35</v>
      </c>
      <c r="F55" s="14" t="s">
        <v>80</v>
      </c>
      <c r="G55" s="14" t="s">
        <v>81</v>
      </c>
      <c r="H55" s="419" t="str">
        <f t="shared" si="0"/>
        <v/>
      </c>
      <c r="I55" s="418"/>
      <c r="J55" s="419" t="str">
        <f t="shared" si="1"/>
        <v/>
      </c>
      <c r="K55" s="417"/>
      <c r="L55" s="418"/>
      <c r="M55" s="155" t="str">
        <f t="shared" si="2"/>
        <v/>
      </c>
      <c r="N55" s="621" t="str">
        <f t="shared" si="3"/>
        <v/>
      </c>
      <c r="O55" s="621" t="str">
        <f t="shared" si="4"/>
        <v/>
      </c>
      <c r="P55" s="300"/>
    </row>
    <row r="56" spans="1:16" s="289" customFormat="1" x14ac:dyDescent="0.2">
      <c r="A56" s="1"/>
      <c r="B56" s="211" t="s">
        <v>656</v>
      </c>
      <c r="C56" s="212"/>
      <c r="D56" s="209" t="s">
        <v>533</v>
      </c>
      <c r="E56" s="13">
        <v>36</v>
      </c>
      <c r="F56" s="14" t="s">
        <v>82</v>
      </c>
      <c r="G56" s="14" t="s">
        <v>83</v>
      </c>
      <c r="H56" s="419" t="str">
        <f t="shared" si="0"/>
        <v/>
      </c>
      <c r="I56" s="418"/>
      <c r="J56" s="419" t="str">
        <f t="shared" si="1"/>
        <v/>
      </c>
      <c r="K56" s="417"/>
      <c r="L56" s="418"/>
      <c r="M56" s="155" t="str">
        <f t="shared" si="2"/>
        <v/>
      </c>
      <c r="N56" s="621" t="str">
        <f t="shared" si="3"/>
        <v/>
      </c>
      <c r="O56" s="621" t="str">
        <f t="shared" si="4"/>
        <v/>
      </c>
      <c r="P56" s="300"/>
    </row>
    <row r="57" spans="1:16" s="289" customFormat="1" x14ac:dyDescent="0.2">
      <c r="A57" s="1"/>
      <c r="B57" s="211" t="s">
        <v>658</v>
      </c>
      <c r="C57" s="212"/>
      <c r="D57" s="209" t="s">
        <v>533</v>
      </c>
      <c r="E57" s="16">
        <v>37</v>
      </c>
      <c r="F57" s="14" t="s">
        <v>86</v>
      </c>
      <c r="G57" s="14" t="s">
        <v>943</v>
      </c>
      <c r="H57" s="419" t="str">
        <f t="shared" si="0"/>
        <v/>
      </c>
      <c r="I57" s="418"/>
      <c r="J57" s="419" t="str">
        <f t="shared" si="1"/>
        <v/>
      </c>
      <c r="K57" s="417"/>
      <c r="L57" s="418"/>
      <c r="M57" s="155" t="str">
        <f t="shared" si="2"/>
        <v/>
      </c>
      <c r="N57" s="621" t="str">
        <f t="shared" si="3"/>
        <v/>
      </c>
      <c r="O57" s="621" t="str">
        <f t="shared" si="4"/>
        <v/>
      </c>
      <c r="P57" s="300"/>
    </row>
    <row r="58" spans="1:16" s="289" customFormat="1" x14ac:dyDescent="0.2">
      <c r="A58" s="1"/>
      <c r="B58" s="211" t="s">
        <v>657</v>
      </c>
      <c r="C58" s="212"/>
      <c r="D58" s="209" t="s">
        <v>533</v>
      </c>
      <c r="E58" s="13">
        <v>38</v>
      </c>
      <c r="F58" s="14" t="s">
        <v>84</v>
      </c>
      <c r="G58" s="14" t="s">
        <v>85</v>
      </c>
      <c r="H58" s="419" t="str">
        <f t="shared" si="0"/>
        <v/>
      </c>
      <c r="I58" s="418"/>
      <c r="J58" s="419" t="str">
        <f t="shared" si="1"/>
        <v/>
      </c>
      <c r="K58" s="417"/>
      <c r="L58" s="418"/>
      <c r="M58" s="155" t="str">
        <f t="shared" si="2"/>
        <v/>
      </c>
      <c r="N58" s="621" t="str">
        <f t="shared" si="3"/>
        <v/>
      </c>
      <c r="O58" s="621" t="str">
        <f t="shared" si="4"/>
        <v/>
      </c>
      <c r="P58" s="300"/>
    </row>
    <row r="59" spans="1:16" s="289" customFormat="1" x14ac:dyDescent="0.2">
      <c r="A59" s="1"/>
      <c r="B59" s="211" t="s">
        <v>659</v>
      </c>
      <c r="C59" s="212"/>
      <c r="D59" s="209" t="s">
        <v>533</v>
      </c>
      <c r="E59" s="16">
        <v>39</v>
      </c>
      <c r="F59" s="14" t="s">
        <v>87</v>
      </c>
      <c r="G59" s="14" t="s">
        <v>88</v>
      </c>
      <c r="H59" s="419" t="str">
        <f t="shared" si="0"/>
        <v/>
      </c>
      <c r="I59" s="418"/>
      <c r="J59" s="419" t="str">
        <f t="shared" si="1"/>
        <v/>
      </c>
      <c r="K59" s="417"/>
      <c r="L59" s="418"/>
      <c r="M59" s="155" t="str">
        <f t="shared" si="2"/>
        <v/>
      </c>
      <c r="N59" s="621" t="str">
        <f t="shared" si="3"/>
        <v/>
      </c>
      <c r="O59" s="621" t="str">
        <f t="shared" si="4"/>
        <v/>
      </c>
      <c r="P59" s="300"/>
    </row>
    <row r="60" spans="1:16" s="289" customFormat="1" x14ac:dyDescent="0.2">
      <c r="A60" s="1"/>
      <c r="B60" s="211" t="s">
        <v>660</v>
      </c>
      <c r="C60" s="212"/>
      <c r="D60" s="209" t="s">
        <v>533</v>
      </c>
      <c r="E60" s="13">
        <v>40</v>
      </c>
      <c r="F60" s="14" t="s">
        <v>89</v>
      </c>
      <c r="G60" s="14" t="s">
        <v>90</v>
      </c>
      <c r="H60" s="419" t="str">
        <f t="shared" si="0"/>
        <v/>
      </c>
      <c r="I60" s="418"/>
      <c r="J60" s="419" t="str">
        <f t="shared" si="1"/>
        <v/>
      </c>
      <c r="K60" s="417"/>
      <c r="L60" s="418"/>
      <c r="M60" s="155" t="str">
        <f t="shared" si="2"/>
        <v/>
      </c>
      <c r="N60" s="621" t="str">
        <f t="shared" si="3"/>
        <v/>
      </c>
      <c r="O60" s="621" t="str">
        <f t="shared" si="4"/>
        <v/>
      </c>
      <c r="P60" s="300"/>
    </row>
    <row r="61" spans="1:16" s="289" customFormat="1" x14ac:dyDescent="0.2">
      <c r="A61" s="1"/>
      <c r="B61" s="211" t="s">
        <v>661</v>
      </c>
      <c r="C61" s="212"/>
      <c r="D61" s="209" t="s">
        <v>533</v>
      </c>
      <c r="E61" s="16">
        <v>41</v>
      </c>
      <c r="F61" s="14" t="s">
        <v>91</v>
      </c>
      <c r="G61" s="14" t="s">
        <v>92</v>
      </c>
      <c r="H61" s="419" t="str">
        <f t="shared" si="0"/>
        <v/>
      </c>
      <c r="I61" s="418"/>
      <c r="J61" s="419" t="str">
        <f t="shared" si="1"/>
        <v/>
      </c>
      <c r="K61" s="417"/>
      <c r="L61" s="418"/>
      <c r="M61" s="155" t="str">
        <f t="shared" si="2"/>
        <v/>
      </c>
      <c r="N61" s="621" t="str">
        <f t="shared" si="3"/>
        <v/>
      </c>
      <c r="O61" s="621" t="str">
        <f t="shared" si="4"/>
        <v/>
      </c>
      <c r="P61" s="300"/>
    </row>
    <row r="62" spans="1:16" s="289" customFormat="1" x14ac:dyDescent="0.2">
      <c r="A62" s="1"/>
      <c r="B62" s="211" t="s">
        <v>662</v>
      </c>
      <c r="C62" s="212"/>
      <c r="D62" s="209" t="s">
        <v>533</v>
      </c>
      <c r="E62" s="13">
        <v>42</v>
      </c>
      <c r="F62" s="14" t="s">
        <v>93</v>
      </c>
      <c r="G62" s="14" t="s">
        <v>94</v>
      </c>
      <c r="H62" s="419" t="str">
        <f t="shared" si="0"/>
        <v/>
      </c>
      <c r="I62" s="418"/>
      <c r="J62" s="419" t="str">
        <f t="shared" si="1"/>
        <v/>
      </c>
      <c r="K62" s="417"/>
      <c r="L62" s="418"/>
      <c r="M62" s="155" t="str">
        <f t="shared" si="2"/>
        <v/>
      </c>
      <c r="N62" s="621" t="str">
        <f t="shared" si="3"/>
        <v/>
      </c>
      <c r="O62" s="621" t="str">
        <f t="shared" si="4"/>
        <v/>
      </c>
      <c r="P62" s="300"/>
    </row>
    <row r="63" spans="1:16" s="289" customFormat="1" x14ac:dyDescent="0.2">
      <c r="A63" s="1"/>
      <c r="B63" s="211" t="s">
        <v>715</v>
      </c>
      <c r="C63" s="212"/>
      <c r="D63" s="209" t="s">
        <v>533</v>
      </c>
      <c r="E63" s="16">
        <v>43</v>
      </c>
      <c r="F63" s="14" t="s">
        <v>196</v>
      </c>
      <c r="G63" s="14" t="s">
        <v>547</v>
      </c>
      <c r="H63" s="419" t="str">
        <f t="shared" si="0"/>
        <v/>
      </c>
      <c r="I63" s="418"/>
      <c r="J63" s="419" t="str">
        <f t="shared" si="1"/>
        <v/>
      </c>
      <c r="K63" s="417"/>
      <c r="L63" s="418"/>
      <c r="M63" s="155" t="str">
        <f t="shared" si="2"/>
        <v/>
      </c>
      <c r="N63" s="621" t="str">
        <f t="shared" si="3"/>
        <v/>
      </c>
      <c r="O63" s="621" t="str">
        <f t="shared" si="4"/>
        <v/>
      </c>
      <c r="P63" s="300"/>
    </row>
    <row r="64" spans="1:16" s="289" customFormat="1" x14ac:dyDescent="0.2">
      <c r="A64" s="1"/>
      <c r="B64" s="211" t="s">
        <v>747</v>
      </c>
      <c r="C64" s="212"/>
      <c r="D64" s="209" t="s">
        <v>533</v>
      </c>
      <c r="E64" s="13">
        <v>44</v>
      </c>
      <c r="F64" s="14" t="s">
        <v>255</v>
      </c>
      <c r="G64" s="14" t="s">
        <v>901</v>
      </c>
      <c r="H64" s="419" t="str">
        <f t="shared" si="0"/>
        <v/>
      </c>
      <c r="I64" s="418"/>
      <c r="J64" s="419" t="str">
        <f t="shared" si="1"/>
        <v/>
      </c>
      <c r="K64" s="417"/>
      <c r="L64" s="418"/>
      <c r="M64" s="155" t="str">
        <f t="shared" si="2"/>
        <v/>
      </c>
      <c r="N64" s="621" t="str">
        <f t="shared" si="3"/>
        <v/>
      </c>
      <c r="O64" s="621" t="str">
        <f t="shared" si="4"/>
        <v/>
      </c>
      <c r="P64" s="300"/>
    </row>
    <row r="65" spans="1:16" s="289" customFormat="1" x14ac:dyDescent="0.2">
      <c r="A65" s="1"/>
      <c r="B65" s="211" t="s">
        <v>663</v>
      </c>
      <c r="C65" s="212"/>
      <c r="D65" s="209" t="s">
        <v>533</v>
      </c>
      <c r="E65" s="16">
        <v>45</v>
      </c>
      <c r="F65" s="14" t="s">
        <v>95</v>
      </c>
      <c r="G65" s="14" t="s">
        <v>546</v>
      </c>
      <c r="H65" s="419" t="str">
        <f t="shared" si="0"/>
        <v/>
      </c>
      <c r="I65" s="418"/>
      <c r="J65" s="419" t="str">
        <f t="shared" si="1"/>
        <v/>
      </c>
      <c r="K65" s="417"/>
      <c r="L65" s="418"/>
      <c r="M65" s="155" t="str">
        <f t="shared" si="2"/>
        <v/>
      </c>
      <c r="N65" s="621" t="str">
        <f t="shared" si="3"/>
        <v/>
      </c>
      <c r="O65" s="621" t="str">
        <f t="shared" si="4"/>
        <v/>
      </c>
      <c r="P65" s="300"/>
    </row>
    <row r="66" spans="1:16" s="289" customFormat="1" x14ac:dyDescent="0.2">
      <c r="A66" s="1"/>
      <c r="B66" s="211" t="s">
        <v>664</v>
      </c>
      <c r="C66" s="212"/>
      <c r="D66" s="209" t="s">
        <v>533</v>
      </c>
      <c r="E66" s="13">
        <v>46</v>
      </c>
      <c r="F66" s="14" t="s">
        <v>96</v>
      </c>
      <c r="G66" s="14" t="s">
        <v>97</v>
      </c>
      <c r="H66" s="419" t="str">
        <f t="shared" si="0"/>
        <v/>
      </c>
      <c r="I66" s="418"/>
      <c r="J66" s="419" t="str">
        <f t="shared" si="1"/>
        <v/>
      </c>
      <c r="K66" s="417"/>
      <c r="L66" s="418"/>
      <c r="M66" s="155" t="str">
        <f t="shared" si="2"/>
        <v/>
      </c>
      <c r="N66" s="621" t="str">
        <f t="shared" si="3"/>
        <v/>
      </c>
      <c r="O66" s="621" t="str">
        <f t="shared" si="4"/>
        <v/>
      </c>
      <c r="P66" s="300"/>
    </row>
    <row r="67" spans="1:16" s="289" customFormat="1" x14ac:dyDescent="0.2">
      <c r="A67" s="1"/>
      <c r="B67" s="211" t="s">
        <v>665</v>
      </c>
      <c r="C67" s="212"/>
      <c r="D67" s="209" t="s">
        <v>533</v>
      </c>
      <c r="E67" s="16">
        <v>47</v>
      </c>
      <c r="F67" s="14" t="s">
        <v>98</v>
      </c>
      <c r="G67" s="14" t="s">
        <v>99</v>
      </c>
      <c r="H67" s="419" t="str">
        <f t="shared" si="0"/>
        <v/>
      </c>
      <c r="I67" s="418"/>
      <c r="J67" s="419" t="str">
        <f t="shared" si="1"/>
        <v/>
      </c>
      <c r="K67" s="417"/>
      <c r="L67" s="418"/>
      <c r="M67" s="155" t="str">
        <f t="shared" si="2"/>
        <v/>
      </c>
      <c r="N67" s="621" t="str">
        <f t="shared" si="3"/>
        <v/>
      </c>
      <c r="O67" s="621" t="str">
        <f t="shared" si="4"/>
        <v/>
      </c>
      <c r="P67" s="300"/>
    </row>
    <row r="68" spans="1:16" s="289" customFormat="1" x14ac:dyDescent="0.2">
      <c r="A68" s="1"/>
      <c r="B68" s="211" t="s">
        <v>666</v>
      </c>
      <c r="C68" s="212"/>
      <c r="D68" s="209" t="s">
        <v>533</v>
      </c>
      <c r="E68" s="13">
        <v>48</v>
      </c>
      <c r="F68" s="14" t="s">
        <v>100</v>
      </c>
      <c r="G68" s="14" t="s">
        <v>101</v>
      </c>
      <c r="H68" s="419" t="str">
        <f t="shared" si="0"/>
        <v/>
      </c>
      <c r="I68" s="418"/>
      <c r="J68" s="419" t="str">
        <f t="shared" si="1"/>
        <v/>
      </c>
      <c r="K68" s="417"/>
      <c r="L68" s="418"/>
      <c r="M68" s="155" t="str">
        <f t="shared" si="2"/>
        <v/>
      </c>
      <c r="N68" s="621" t="str">
        <f t="shared" si="3"/>
        <v/>
      </c>
      <c r="O68" s="621" t="str">
        <f t="shared" si="4"/>
        <v/>
      </c>
      <c r="P68" s="300"/>
    </row>
    <row r="69" spans="1:16" s="289" customFormat="1" x14ac:dyDescent="0.2">
      <c r="A69" s="1"/>
      <c r="B69" s="211" t="s">
        <v>667</v>
      </c>
      <c r="C69" s="212"/>
      <c r="D69" s="209" t="s">
        <v>533</v>
      </c>
      <c r="E69" s="16">
        <v>49</v>
      </c>
      <c r="F69" s="14" t="s">
        <v>102</v>
      </c>
      <c r="G69" s="14" t="s">
        <v>103</v>
      </c>
      <c r="H69" s="419" t="str">
        <f t="shared" si="0"/>
        <v/>
      </c>
      <c r="I69" s="418"/>
      <c r="J69" s="419" t="str">
        <f t="shared" si="1"/>
        <v/>
      </c>
      <c r="K69" s="417"/>
      <c r="L69" s="418"/>
      <c r="M69" s="155" t="str">
        <f t="shared" si="2"/>
        <v/>
      </c>
      <c r="N69" s="621" t="str">
        <f t="shared" si="3"/>
        <v/>
      </c>
      <c r="O69" s="621" t="str">
        <f t="shared" si="4"/>
        <v/>
      </c>
      <c r="P69" s="300"/>
    </row>
    <row r="70" spans="1:16" s="289" customFormat="1" x14ac:dyDescent="0.2">
      <c r="A70" s="1"/>
      <c r="B70" s="211" t="s">
        <v>668</v>
      </c>
      <c r="C70" s="212"/>
      <c r="D70" s="209" t="s">
        <v>533</v>
      </c>
      <c r="E70" s="13">
        <v>50</v>
      </c>
      <c r="F70" s="14" t="s">
        <v>104</v>
      </c>
      <c r="G70" s="14" t="s">
        <v>105</v>
      </c>
      <c r="H70" s="419" t="str">
        <f t="shared" si="0"/>
        <v/>
      </c>
      <c r="I70" s="418"/>
      <c r="J70" s="419" t="str">
        <f t="shared" si="1"/>
        <v/>
      </c>
      <c r="K70" s="417"/>
      <c r="L70" s="418"/>
      <c r="M70" s="155" t="str">
        <f t="shared" si="2"/>
        <v/>
      </c>
      <c r="N70" s="621" t="str">
        <f t="shared" si="3"/>
        <v/>
      </c>
      <c r="O70" s="621" t="str">
        <f t="shared" si="4"/>
        <v/>
      </c>
      <c r="P70" s="300"/>
    </row>
    <row r="71" spans="1:16" s="289" customFormat="1" x14ac:dyDescent="0.2">
      <c r="A71" s="1"/>
      <c r="B71" s="211" t="s">
        <v>669</v>
      </c>
      <c r="C71" s="212"/>
      <c r="D71" s="209" t="s">
        <v>533</v>
      </c>
      <c r="E71" s="16">
        <v>51</v>
      </c>
      <c r="F71" s="14" t="s">
        <v>106</v>
      </c>
      <c r="G71" s="14" t="s">
        <v>107</v>
      </c>
      <c r="H71" s="419" t="str">
        <f t="shared" si="0"/>
        <v/>
      </c>
      <c r="I71" s="418"/>
      <c r="J71" s="419" t="str">
        <f t="shared" si="1"/>
        <v/>
      </c>
      <c r="K71" s="417"/>
      <c r="L71" s="418"/>
      <c r="M71" s="155" t="str">
        <f t="shared" si="2"/>
        <v/>
      </c>
      <c r="N71" s="621" t="str">
        <f t="shared" si="3"/>
        <v/>
      </c>
      <c r="O71" s="621" t="str">
        <f t="shared" si="4"/>
        <v/>
      </c>
      <c r="P71" s="300"/>
    </row>
    <row r="72" spans="1:16" s="289" customFormat="1" x14ac:dyDescent="0.2">
      <c r="A72" s="1"/>
      <c r="B72" s="211" t="s">
        <v>670</v>
      </c>
      <c r="C72" s="212"/>
      <c r="D72" s="209" t="s">
        <v>533</v>
      </c>
      <c r="E72" s="13">
        <v>52</v>
      </c>
      <c r="F72" s="14" t="s">
        <v>108</v>
      </c>
      <c r="G72" s="14" t="s">
        <v>109</v>
      </c>
      <c r="H72" s="419" t="str">
        <f t="shared" si="0"/>
        <v/>
      </c>
      <c r="I72" s="418"/>
      <c r="J72" s="419" t="str">
        <f t="shared" si="1"/>
        <v/>
      </c>
      <c r="K72" s="417"/>
      <c r="L72" s="418"/>
      <c r="M72" s="155" t="str">
        <f t="shared" si="2"/>
        <v/>
      </c>
      <c r="N72" s="621" t="str">
        <f t="shared" si="3"/>
        <v/>
      </c>
      <c r="O72" s="621" t="str">
        <f t="shared" si="4"/>
        <v/>
      </c>
      <c r="P72" s="300"/>
    </row>
    <row r="73" spans="1:16" s="289" customFormat="1" x14ac:dyDescent="0.2">
      <c r="A73" s="1"/>
      <c r="B73" s="211" t="s">
        <v>671</v>
      </c>
      <c r="C73" s="212"/>
      <c r="D73" s="209" t="s">
        <v>533</v>
      </c>
      <c r="E73" s="16">
        <v>53</v>
      </c>
      <c r="F73" s="14" t="s">
        <v>110</v>
      </c>
      <c r="G73" s="14" t="s">
        <v>111</v>
      </c>
      <c r="H73" s="419" t="str">
        <f t="shared" si="0"/>
        <v/>
      </c>
      <c r="I73" s="418"/>
      <c r="J73" s="419" t="str">
        <f t="shared" si="1"/>
        <v/>
      </c>
      <c r="K73" s="417"/>
      <c r="L73" s="418"/>
      <c r="M73" s="155" t="str">
        <f t="shared" si="2"/>
        <v/>
      </c>
      <c r="N73" s="621" t="str">
        <f t="shared" si="3"/>
        <v/>
      </c>
      <c r="O73" s="621" t="str">
        <f t="shared" si="4"/>
        <v/>
      </c>
      <c r="P73" s="300"/>
    </row>
    <row r="74" spans="1:16" s="289" customFormat="1" x14ac:dyDescent="0.2">
      <c r="A74" s="1"/>
      <c r="B74" s="211" t="s">
        <v>672</v>
      </c>
      <c r="C74" s="212"/>
      <c r="D74" s="209" t="s">
        <v>533</v>
      </c>
      <c r="E74" s="13">
        <v>54</v>
      </c>
      <c r="F74" s="14" t="s">
        <v>112</v>
      </c>
      <c r="G74" s="14" t="s">
        <v>113</v>
      </c>
      <c r="H74" s="419" t="str">
        <f t="shared" si="0"/>
        <v/>
      </c>
      <c r="I74" s="418"/>
      <c r="J74" s="419" t="str">
        <f t="shared" si="1"/>
        <v/>
      </c>
      <c r="K74" s="417"/>
      <c r="L74" s="418"/>
      <c r="M74" s="155" t="str">
        <f t="shared" si="2"/>
        <v/>
      </c>
      <c r="N74" s="621" t="str">
        <f t="shared" si="3"/>
        <v/>
      </c>
      <c r="O74" s="621" t="str">
        <f t="shared" si="4"/>
        <v/>
      </c>
      <c r="P74" s="300"/>
    </row>
    <row r="75" spans="1:16" s="289" customFormat="1" x14ac:dyDescent="0.2">
      <c r="A75" s="1"/>
      <c r="B75" s="211" t="s">
        <v>673</v>
      </c>
      <c r="C75" s="212"/>
      <c r="D75" s="209" t="s">
        <v>533</v>
      </c>
      <c r="E75" s="16">
        <v>55</v>
      </c>
      <c r="F75" s="14" t="s">
        <v>114</v>
      </c>
      <c r="G75" s="14" t="s">
        <v>115</v>
      </c>
      <c r="H75" s="419" t="str">
        <f t="shared" si="0"/>
        <v/>
      </c>
      <c r="I75" s="418"/>
      <c r="J75" s="419" t="str">
        <f t="shared" si="1"/>
        <v/>
      </c>
      <c r="K75" s="417"/>
      <c r="L75" s="418"/>
      <c r="M75" s="155" t="str">
        <f t="shared" si="2"/>
        <v/>
      </c>
      <c r="N75" s="621" t="str">
        <f t="shared" si="3"/>
        <v/>
      </c>
      <c r="O75" s="621" t="str">
        <f t="shared" si="4"/>
        <v/>
      </c>
      <c r="P75" s="300"/>
    </row>
    <row r="76" spans="1:16" s="289" customFormat="1" x14ac:dyDescent="0.2">
      <c r="A76" s="1"/>
      <c r="B76" s="211" t="s">
        <v>674</v>
      </c>
      <c r="C76" s="212"/>
      <c r="D76" s="209" t="s">
        <v>533</v>
      </c>
      <c r="E76" s="13">
        <v>56</v>
      </c>
      <c r="F76" s="14" t="s">
        <v>116</v>
      </c>
      <c r="G76" s="14" t="s">
        <v>117</v>
      </c>
      <c r="H76" s="419" t="str">
        <f t="shared" si="0"/>
        <v/>
      </c>
      <c r="I76" s="418"/>
      <c r="J76" s="419" t="str">
        <f t="shared" si="1"/>
        <v/>
      </c>
      <c r="K76" s="417"/>
      <c r="L76" s="418"/>
      <c r="M76" s="155" t="str">
        <f t="shared" si="2"/>
        <v/>
      </c>
      <c r="N76" s="621" t="str">
        <f t="shared" si="3"/>
        <v/>
      </c>
      <c r="O76" s="621" t="str">
        <f t="shared" si="4"/>
        <v/>
      </c>
      <c r="P76" s="300"/>
    </row>
    <row r="77" spans="1:16" s="289" customFormat="1" x14ac:dyDescent="0.2">
      <c r="A77" s="1"/>
      <c r="B77" s="211" t="s">
        <v>675</v>
      </c>
      <c r="C77" s="212"/>
      <c r="D77" s="209" t="s">
        <v>533</v>
      </c>
      <c r="E77" s="16">
        <v>57</v>
      </c>
      <c r="F77" s="33" t="s">
        <v>508</v>
      </c>
      <c r="G77" s="33" t="s">
        <v>509</v>
      </c>
      <c r="H77" s="419" t="str">
        <f t="shared" si="0"/>
        <v/>
      </c>
      <c r="I77" s="418"/>
      <c r="J77" s="419" t="str">
        <f t="shared" si="1"/>
        <v/>
      </c>
      <c r="K77" s="417"/>
      <c r="L77" s="418"/>
      <c r="M77" s="155" t="str">
        <f t="shared" si="2"/>
        <v/>
      </c>
      <c r="N77" s="621" t="str">
        <f t="shared" si="3"/>
        <v/>
      </c>
      <c r="O77" s="621" t="str">
        <f t="shared" si="4"/>
        <v/>
      </c>
      <c r="P77" s="300"/>
    </row>
    <row r="78" spans="1:16" s="289" customFormat="1" x14ac:dyDescent="0.2">
      <c r="A78" s="1"/>
      <c r="B78" s="211" t="s">
        <v>676</v>
      </c>
      <c r="C78" s="212"/>
      <c r="D78" s="209" t="s">
        <v>533</v>
      </c>
      <c r="E78" s="13">
        <v>58</v>
      </c>
      <c r="F78" s="14" t="s">
        <v>118</v>
      </c>
      <c r="G78" s="14" t="s">
        <v>119</v>
      </c>
      <c r="H78" s="419" t="str">
        <f t="shared" si="0"/>
        <v/>
      </c>
      <c r="I78" s="418"/>
      <c r="J78" s="419" t="str">
        <f t="shared" si="1"/>
        <v/>
      </c>
      <c r="K78" s="417"/>
      <c r="L78" s="418"/>
      <c r="M78" s="155" t="str">
        <f t="shared" si="2"/>
        <v/>
      </c>
      <c r="N78" s="621" t="str">
        <f t="shared" si="3"/>
        <v/>
      </c>
      <c r="O78" s="621" t="str">
        <f t="shared" si="4"/>
        <v/>
      </c>
      <c r="P78" s="300"/>
    </row>
    <row r="79" spans="1:16" s="289" customFormat="1" x14ac:dyDescent="0.2">
      <c r="A79" s="1"/>
      <c r="B79" s="211" t="s">
        <v>677</v>
      </c>
      <c r="C79" s="212"/>
      <c r="D79" s="209" t="s">
        <v>533</v>
      </c>
      <c r="E79" s="16">
        <v>59</v>
      </c>
      <c r="F79" s="14" t="s">
        <v>120</v>
      </c>
      <c r="G79" s="14" t="s">
        <v>121</v>
      </c>
      <c r="H79" s="419" t="str">
        <f t="shared" si="0"/>
        <v/>
      </c>
      <c r="I79" s="418"/>
      <c r="J79" s="419" t="str">
        <f t="shared" si="1"/>
        <v/>
      </c>
      <c r="K79" s="417"/>
      <c r="L79" s="418"/>
      <c r="M79" s="155" t="str">
        <f t="shared" si="2"/>
        <v/>
      </c>
      <c r="N79" s="621" t="str">
        <f t="shared" si="3"/>
        <v/>
      </c>
      <c r="O79" s="621" t="str">
        <f t="shared" si="4"/>
        <v/>
      </c>
      <c r="P79" s="300"/>
    </row>
    <row r="80" spans="1:16" s="289" customFormat="1" x14ac:dyDescent="0.2">
      <c r="A80" s="1"/>
      <c r="B80" s="211" t="s">
        <v>678</v>
      </c>
      <c r="C80" s="212"/>
      <c r="D80" s="209" t="s">
        <v>533</v>
      </c>
      <c r="E80" s="13">
        <v>60</v>
      </c>
      <c r="F80" s="14" t="s">
        <v>122</v>
      </c>
      <c r="G80" s="14" t="s">
        <v>123</v>
      </c>
      <c r="H80" s="419" t="str">
        <f t="shared" si="0"/>
        <v/>
      </c>
      <c r="I80" s="418"/>
      <c r="J80" s="419" t="str">
        <f t="shared" si="1"/>
        <v/>
      </c>
      <c r="K80" s="417"/>
      <c r="L80" s="418"/>
      <c r="M80" s="155" t="str">
        <f t="shared" si="2"/>
        <v/>
      </c>
      <c r="N80" s="621" t="str">
        <f t="shared" si="3"/>
        <v/>
      </c>
      <c r="O80" s="621" t="str">
        <f t="shared" si="4"/>
        <v/>
      </c>
      <c r="P80" s="300"/>
    </row>
    <row r="81" spans="1:16" s="289" customFormat="1" x14ac:dyDescent="0.2">
      <c r="A81" s="1"/>
      <c r="B81" s="211" t="s">
        <v>679</v>
      </c>
      <c r="C81" s="212"/>
      <c r="D81" s="209" t="s">
        <v>533</v>
      </c>
      <c r="E81" s="16">
        <v>61</v>
      </c>
      <c r="F81" s="14" t="s">
        <v>124</v>
      </c>
      <c r="G81" s="14" t="s">
        <v>125</v>
      </c>
      <c r="H81" s="419" t="str">
        <f t="shared" si="0"/>
        <v/>
      </c>
      <c r="I81" s="418"/>
      <c r="J81" s="419" t="str">
        <f t="shared" si="1"/>
        <v/>
      </c>
      <c r="K81" s="417"/>
      <c r="L81" s="418"/>
      <c r="M81" s="155" t="str">
        <f t="shared" si="2"/>
        <v/>
      </c>
      <c r="N81" s="621" t="str">
        <f t="shared" si="3"/>
        <v/>
      </c>
      <c r="O81" s="621" t="str">
        <f t="shared" si="4"/>
        <v/>
      </c>
      <c r="P81" s="300"/>
    </row>
    <row r="82" spans="1:16" s="289" customFormat="1" x14ac:dyDescent="0.2">
      <c r="A82" s="1"/>
      <c r="B82" s="211" t="s">
        <v>680</v>
      </c>
      <c r="C82" s="212"/>
      <c r="D82" s="209" t="s">
        <v>533</v>
      </c>
      <c r="E82" s="13">
        <v>62</v>
      </c>
      <c r="F82" s="14" t="s">
        <v>126</v>
      </c>
      <c r="G82" s="14" t="s">
        <v>127</v>
      </c>
      <c r="H82" s="419" t="str">
        <f t="shared" si="0"/>
        <v/>
      </c>
      <c r="I82" s="418"/>
      <c r="J82" s="419" t="str">
        <f t="shared" si="1"/>
        <v/>
      </c>
      <c r="K82" s="417"/>
      <c r="L82" s="418"/>
      <c r="M82" s="155" t="str">
        <f t="shared" si="2"/>
        <v/>
      </c>
      <c r="N82" s="621" t="str">
        <f t="shared" si="3"/>
        <v/>
      </c>
      <c r="O82" s="621" t="str">
        <f t="shared" si="4"/>
        <v/>
      </c>
      <c r="P82" s="300"/>
    </row>
    <row r="83" spans="1:16" s="289" customFormat="1" x14ac:dyDescent="0.2">
      <c r="A83" s="1"/>
      <c r="B83" s="211" t="s">
        <v>681</v>
      </c>
      <c r="C83" s="212"/>
      <c r="D83" s="209" t="s">
        <v>533</v>
      </c>
      <c r="E83" s="16">
        <v>63</v>
      </c>
      <c r="F83" s="14" t="s">
        <v>128</v>
      </c>
      <c r="G83" s="14" t="s">
        <v>129</v>
      </c>
      <c r="H83" s="419" t="str">
        <f t="shared" si="0"/>
        <v/>
      </c>
      <c r="I83" s="418"/>
      <c r="J83" s="419" t="str">
        <f t="shared" si="1"/>
        <v/>
      </c>
      <c r="K83" s="417"/>
      <c r="L83" s="418"/>
      <c r="M83" s="155" t="str">
        <f t="shared" si="2"/>
        <v/>
      </c>
      <c r="N83" s="621" t="str">
        <f t="shared" si="3"/>
        <v/>
      </c>
      <c r="O83" s="621" t="str">
        <f t="shared" si="4"/>
        <v/>
      </c>
      <c r="P83" s="300"/>
    </row>
    <row r="84" spans="1:16" s="289" customFormat="1" x14ac:dyDescent="0.2">
      <c r="A84" s="1"/>
      <c r="B84" s="211" t="s">
        <v>682</v>
      </c>
      <c r="C84" s="212"/>
      <c r="D84" s="209" t="s">
        <v>533</v>
      </c>
      <c r="E84" s="13">
        <v>64</v>
      </c>
      <c r="F84" s="14" t="s">
        <v>130</v>
      </c>
      <c r="G84" s="14" t="s">
        <v>131</v>
      </c>
      <c r="H84" s="419" t="str">
        <f t="shared" si="0"/>
        <v/>
      </c>
      <c r="I84" s="418"/>
      <c r="J84" s="419" t="str">
        <f t="shared" si="1"/>
        <v/>
      </c>
      <c r="K84" s="417"/>
      <c r="L84" s="418"/>
      <c r="M84" s="155" t="str">
        <f t="shared" si="2"/>
        <v/>
      </c>
      <c r="N84" s="621" t="str">
        <f t="shared" si="3"/>
        <v/>
      </c>
      <c r="O84" s="621" t="str">
        <f t="shared" si="4"/>
        <v/>
      </c>
      <c r="P84" s="300"/>
    </row>
    <row r="85" spans="1:16" s="289" customFormat="1" x14ac:dyDescent="0.2">
      <c r="A85" s="1"/>
      <c r="B85" s="211" t="s">
        <v>683</v>
      </c>
      <c r="C85" s="212"/>
      <c r="D85" s="209" t="s">
        <v>533</v>
      </c>
      <c r="E85" s="16">
        <v>65</v>
      </c>
      <c r="F85" s="14" t="s">
        <v>132</v>
      </c>
      <c r="G85" s="14" t="s">
        <v>133</v>
      </c>
      <c r="H85" s="419" t="str">
        <f t="shared" ref="H85:H149" si="5">IF(AND(I85="",J85=""),"",IF(OR(I85="c",J85="c"),"c",SUM(I85,J85)))</f>
        <v/>
      </c>
      <c r="I85" s="418"/>
      <c r="J85" s="419" t="str">
        <f t="shared" si="1"/>
        <v/>
      </c>
      <c r="K85" s="417"/>
      <c r="L85" s="418"/>
      <c r="M85" s="155" t="str">
        <f t="shared" si="2"/>
        <v/>
      </c>
      <c r="N85" s="621" t="str">
        <f t="shared" si="3"/>
        <v/>
      </c>
      <c r="O85" s="621" t="str">
        <f t="shared" si="4"/>
        <v/>
      </c>
      <c r="P85" s="300"/>
    </row>
    <row r="86" spans="1:16" s="289" customFormat="1" x14ac:dyDescent="0.2">
      <c r="A86" s="1"/>
      <c r="B86" s="211" t="s">
        <v>684</v>
      </c>
      <c r="C86" s="212"/>
      <c r="D86" s="209" t="s">
        <v>533</v>
      </c>
      <c r="E86" s="13">
        <v>66</v>
      </c>
      <c r="F86" s="14" t="s">
        <v>134</v>
      </c>
      <c r="G86" s="14" t="s">
        <v>135</v>
      </c>
      <c r="H86" s="419" t="str">
        <f t="shared" si="5"/>
        <v/>
      </c>
      <c r="I86" s="418"/>
      <c r="J86" s="419" t="str">
        <f t="shared" ref="J86:J150" si="6">IF(AND(K86="",L86=""),"",IF(OR(K86="c",L86="c"),"c",SUM(K86,L86)))</f>
        <v/>
      </c>
      <c r="K86" s="417"/>
      <c r="L86" s="418"/>
      <c r="M86" s="155" t="str">
        <f t="shared" ref="M86:M150" si="7">IF(AND(SUM(COUNTIF(K86:L86,"c"),(COUNTIF(J86,"c")))=1,AND(K86&lt;&gt;"",L86&lt;&gt;"",J86&lt;&gt;"")),"Residual Disclosure",IF(AND(SUM(COUNTIF(I86:J86,"c"),(COUNTIF(H86,"c")))=1,AND(I86&lt;&gt;"",J86&lt;&gt;"",H86&lt;&gt;"")),"Residual Disclosure",""))</f>
        <v/>
      </c>
      <c r="N86" s="621" t="str">
        <f t="shared" ref="N86:N150" si="8">IF(M86&lt;&gt;"","",IF(OR(AND(H86="c",OR(J86="c",I86="c")),AND(H86&lt;&gt;"",I86="c",J86="c"),AND(H86&lt;&gt;"",J86="",I86="")),"",IF(OR(I86="c",J86="c"),"c",IF(ABS(SUM(I86,J86)-SUM(H86))&gt;0.9,SUM(I86,J86)-SUM(H86),""))))</f>
        <v/>
      </c>
      <c r="O86" s="621" t="str">
        <f t="shared" ref="O86:O150" si="9">IF(M86&lt;&gt;"","",IF(OR(AND(J86="c",OR(L86="c",K86="c")),AND(J86&lt;&gt;"",K86="c",L86="c"),AND(J86&lt;&gt;"",L86="",K86="")),"",IF(COUNTIF(K86:L86,"c")&gt;1,"",IF(ABS(SUM(K86,L86)-SUM(J86))&gt;0.9,SUM(K86,L86)-SUM(J86),""))))</f>
        <v/>
      </c>
      <c r="P86" s="300"/>
    </row>
    <row r="87" spans="1:16" s="289" customFormat="1" x14ac:dyDescent="0.2">
      <c r="A87" s="1"/>
      <c r="B87" s="211" t="s">
        <v>685</v>
      </c>
      <c r="C87" s="212"/>
      <c r="D87" s="209" t="s">
        <v>533</v>
      </c>
      <c r="E87" s="16">
        <v>67</v>
      </c>
      <c r="F87" s="14" t="s">
        <v>136</v>
      </c>
      <c r="G87" s="14" t="s">
        <v>137</v>
      </c>
      <c r="H87" s="419" t="str">
        <f t="shared" si="5"/>
        <v/>
      </c>
      <c r="I87" s="418"/>
      <c r="J87" s="419" t="str">
        <f t="shared" si="6"/>
        <v/>
      </c>
      <c r="K87" s="417"/>
      <c r="L87" s="418"/>
      <c r="M87" s="155" t="str">
        <f t="shared" si="7"/>
        <v/>
      </c>
      <c r="N87" s="621" t="str">
        <f t="shared" si="8"/>
        <v/>
      </c>
      <c r="O87" s="621" t="str">
        <f t="shared" si="9"/>
        <v/>
      </c>
      <c r="P87" s="300"/>
    </row>
    <row r="88" spans="1:16" s="289" customFormat="1" x14ac:dyDescent="0.2">
      <c r="A88" s="1"/>
      <c r="B88" s="211" t="s">
        <v>686</v>
      </c>
      <c r="C88" s="212"/>
      <c r="D88" s="209" t="s">
        <v>533</v>
      </c>
      <c r="E88" s="13">
        <v>68</v>
      </c>
      <c r="F88" s="14" t="s">
        <v>138</v>
      </c>
      <c r="G88" s="14" t="s">
        <v>139</v>
      </c>
      <c r="H88" s="419" t="str">
        <f t="shared" si="5"/>
        <v/>
      </c>
      <c r="I88" s="418"/>
      <c r="J88" s="419" t="str">
        <f t="shared" si="6"/>
        <v/>
      </c>
      <c r="K88" s="417"/>
      <c r="L88" s="418"/>
      <c r="M88" s="155" t="str">
        <f t="shared" si="7"/>
        <v/>
      </c>
      <c r="N88" s="621" t="str">
        <f t="shared" si="8"/>
        <v/>
      </c>
      <c r="O88" s="621" t="str">
        <f t="shared" si="9"/>
        <v/>
      </c>
      <c r="P88" s="300"/>
    </row>
    <row r="89" spans="1:16" s="289" customFormat="1" x14ac:dyDescent="0.2">
      <c r="A89" s="1"/>
      <c r="B89" s="211" t="s">
        <v>687</v>
      </c>
      <c r="C89" s="212"/>
      <c r="D89" s="209" t="s">
        <v>533</v>
      </c>
      <c r="E89" s="16">
        <v>69</v>
      </c>
      <c r="F89" s="14" t="s">
        <v>140</v>
      </c>
      <c r="G89" s="14" t="s">
        <v>141</v>
      </c>
      <c r="H89" s="419" t="str">
        <f t="shared" si="5"/>
        <v/>
      </c>
      <c r="I89" s="418"/>
      <c r="J89" s="419" t="str">
        <f t="shared" si="6"/>
        <v/>
      </c>
      <c r="K89" s="417"/>
      <c r="L89" s="418"/>
      <c r="M89" s="155" t="str">
        <f t="shared" si="7"/>
        <v/>
      </c>
      <c r="N89" s="621" t="str">
        <f t="shared" si="8"/>
        <v/>
      </c>
      <c r="O89" s="621" t="str">
        <f t="shared" si="9"/>
        <v/>
      </c>
      <c r="P89" s="300"/>
    </row>
    <row r="90" spans="1:16" s="289" customFormat="1" x14ac:dyDescent="0.2">
      <c r="A90" s="1"/>
      <c r="B90" s="211" t="s">
        <v>824</v>
      </c>
      <c r="C90" s="212"/>
      <c r="D90" s="209" t="s">
        <v>533</v>
      </c>
      <c r="E90" s="16">
        <v>70</v>
      </c>
      <c r="F90" s="14" t="s">
        <v>403</v>
      </c>
      <c r="G90" s="14" t="s">
        <v>989</v>
      </c>
      <c r="H90" s="419" t="str">
        <f>IF(AND(I90="",J90=""),"",IF(OR(I90="c",J90="c"),"c",SUM(I90,J90)))</f>
        <v/>
      </c>
      <c r="I90" s="418"/>
      <c r="J90" s="419" t="str">
        <f>IF(AND(K90="",L90=""),"",IF(OR(K90="c",L90="c"),"c",SUM(K90,L90)))</f>
        <v/>
      </c>
      <c r="K90" s="417"/>
      <c r="L90" s="418"/>
      <c r="M90" s="155" t="str">
        <f>IF(AND(SUM(COUNTIF(K90:L90,"c"),(COUNTIF(J90,"c")))=1,AND(K90&lt;&gt;"",L90&lt;&gt;"",J90&lt;&gt;"")),"Residual Disclosure",IF(AND(SUM(COUNTIF(I90:J90,"c"),(COUNTIF(H90,"c")))=1,AND(I90&lt;&gt;"",J90&lt;&gt;"",H90&lt;&gt;"")),"Residual Disclosure",""))</f>
        <v/>
      </c>
      <c r="N90" s="621" t="str">
        <f>IF(M90&lt;&gt;"","",IF(OR(AND(H90="c",OR(J90="c",I90="c")),AND(H90&lt;&gt;"",I90="c",J90="c"),AND(H90&lt;&gt;"",J90="",I90="")),"",IF(OR(I90="c",J90="c"),"c",IF(ABS(SUM(I90,J90)-SUM(H90))&gt;0.9,SUM(I90,J90)-SUM(H90),""))))</f>
        <v/>
      </c>
      <c r="O90" s="621" t="str">
        <f>IF(M90&lt;&gt;"","",IF(OR(AND(J90="c",OR(L90="c",K90="c")),AND(J90&lt;&gt;"",K90="c",L90="c"),AND(J90&lt;&gt;"",L90="",K90="")),"",IF(COUNTIF(K90:L90,"c")&gt;1,"",IF(ABS(SUM(K90,L90)-SUM(J90))&gt;0.9,SUM(K90,L90)-SUM(J90),""))))</f>
        <v/>
      </c>
      <c r="P90" s="300"/>
    </row>
    <row r="91" spans="1:16" s="289" customFormat="1" x14ac:dyDescent="0.2">
      <c r="A91" s="1"/>
      <c r="B91" s="211" t="s">
        <v>688</v>
      </c>
      <c r="C91" s="212"/>
      <c r="D91" s="209" t="s">
        <v>533</v>
      </c>
      <c r="E91" s="13">
        <v>71</v>
      </c>
      <c r="F91" s="14" t="s">
        <v>142</v>
      </c>
      <c r="G91" s="14" t="s">
        <v>143</v>
      </c>
      <c r="H91" s="419" t="str">
        <f t="shared" si="5"/>
        <v/>
      </c>
      <c r="I91" s="418"/>
      <c r="J91" s="419" t="str">
        <f t="shared" si="6"/>
        <v/>
      </c>
      <c r="K91" s="417"/>
      <c r="L91" s="418"/>
      <c r="M91" s="155" t="str">
        <f t="shared" si="7"/>
        <v/>
      </c>
      <c r="N91" s="621" t="str">
        <f t="shared" si="8"/>
        <v/>
      </c>
      <c r="O91" s="621" t="str">
        <f t="shared" si="9"/>
        <v/>
      </c>
      <c r="P91" s="300"/>
    </row>
    <row r="92" spans="1:16" s="289" customFormat="1" x14ac:dyDescent="0.2">
      <c r="A92" s="1"/>
      <c r="B92" s="211" t="s">
        <v>689</v>
      </c>
      <c r="C92" s="212"/>
      <c r="D92" s="209" t="s">
        <v>533</v>
      </c>
      <c r="E92" s="13">
        <v>72</v>
      </c>
      <c r="F92" s="14" t="s">
        <v>144</v>
      </c>
      <c r="G92" s="14" t="s">
        <v>145</v>
      </c>
      <c r="H92" s="419" t="str">
        <f t="shared" si="5"/>
        <v/>
      </c>
      <c r="I92" s="418"/>
      <c r="J92" s="419" t="str">
        <f t="shared" si="6"/>
        <v/>
      </c>
      <c r="K92" s="417"/>
      <c r="L92" s="418"/>
      <c r="M92" s="155" t="str">
        <f t="shared" si="7"/>
        <v/>
      </c>
      <c r="N92" s="621" t="str">
        <f t="shared" si="8"/>
        <v/>
      </c>
      <c r="O92" s="621" t="str">
        <f t="shared" si="9"/>
        <v/>
      </c>
      <c r="P92" s="300"/>
    </row>
    <row r="93" spans="1:16" s="289" customFormat="1" x14ac:dyDescent="0.2">
      <c r="A93" s="1"/>
      <c r="B93" s="211" t="s">
        <v>690</v>
      </c>
      <c r="C93" s="212"/>
      <c r="D93" s="209" t="s">
        <v>533</v>
      </c>
      <c r="E93" s="13">
        <v>73</v>
      </c>
      <c r="F93" s="14" t="s">
        <v>146</v>
      </c>
      <c r="G93" s="14" t="s">
        <v>147</v>
      </c>
      <c r="H93" s="419" t="str">
        <f t="shared" si="5"/>
        <v/>
      </c>
      <c r="I93" s="418"/>
      <c r="J93" s="419" t="str">
        <f t="shared" si="6"/>
        <v/>
      </c>
      <c r="K93" s="417"/>
      <c r="L93" s="418"/>
      <c r="M93" s="155" t="str">
        <f t="shared" si="7"/>
        <v/>
      </c>
      <c r="N93" s="621" t="str">
        <f t="shared" si="8"/>
        <v/>
      </c>
      <c r="O93" s="621" t="str">
        <f t="shared" si="9"/>
        <v/>
      </c>
      <c r="P93" s="300"/>
    </row>
    <row r="94" spans="1:16" s="289" customFormat="1" x14ac:dyDescent="0.2">
      <c r="A94" s="1"/>
      <c r="B94" s="211" t="s">
        <v>691</v>
      </c>
      <c r="C94" s="212"/>
      <c r="D94" s="209" t="s">
        <v>533</v>
      </c>
      <c r="E94" s="13">
        <v>74</v>
      </c>
      <c r="F94" s="14" t="s">
        <v>148</v>
      </c>
      <c r="G94" s="14" t="s">
        <v>149</v>
      </c>
      <c r="H94" s="419" t="str">
        <f t="shared" si="5"/>
        <v/>
      </c>
      <c r="I94" s="418"/>
      <c r="J94" s="419" t="str">
        <f t="shared" si="6"/>
        <v/>
      </c>
      <c r="K94" s="417"/>
      <c r="L94" s="418"/>
      <c r="M94" s="155" t="str">
        <f t="shared" si="7"/>
        <v/>
      </c>
      <c r="N94" s="621" t="str">
        <f t="shared" si="8"/>
        <v/>
      </c>
      <c r="O94" s="621" t="str">
        <f t="shared" si="9"/>
        <v/>
      </c>
      <c r="P94" s="300"/>
    </row>
    <row r="95" spans="1:16" s="289" customFormat="1" x14ac:dyDescent="0.2">
      <c r="A95" s="1"/>
      <c r="B95" s="211" t="s">
        <v>692</v>
      </c>
      <c r="C95" s="212"/>
      <c r="D95" s="209" t="s">
        <v>533</v>
      </c>
      <c r="E95" s="13">
        <v>75</v>
      </c>
      <c r="F95" s="14" t="s">
        <v>150</v>
      </c>
      <c r="G95" s="14" t="s">
        <v>151</v>
      </c>
      <c r="H95" s="419" t="str">
        <f t="shared" si="5"/>
        <v/>
      </c>
      <c r="I95" s="418"/>
      <c r="J95" s="419" t="str">
        <f t="shared" si="6"/>
        <v/>
      </c>
      <c r="K95" s="417"/>
      <c r="L95" s="418"/>
      <c r="M95" s="155" t="str">
        <f t="shared" si="7"/>
        <v/>
      </c>
      <c r="N95" s="621" t="str">
        <f t="shared" si="8"/>
        <v/>
      </c>
      <c r="O95" s="621" t="str">
        <f t="shared" si="9"/>
        <v/>
      </c>
      <c r="P95" s="300"/>
    </row>
    <row r="96" spans="1:16" s="289" customFormat="1" x14ac:dyDescent="0.2">
      <c r="A96" s="1"/>
      <c r="B96" s="211" t="s">
        <v>693</v>
      </c>
      <c r="C96" s="212"/>
      <c r="D96" s="209" t="s">
        <v>533</v>
      </c>
      <c r="E96" s="13">
        <v>76</v>
      </c>
      <c r="F96" s="14" t="s">
        <v>152</v>
      </c>
      <c r="G96" s="14" t="s">
        <v>153</v>
      </c>
      <c r="H96" s="419" t="str">
        <f t="shared" si="5"/>
        <v/>
      </c>
      <c r="I96" s="418"/>
      <c r="J96" s="419" t="str">
        <f t="shared" si="6"/>
        <v/>
      </c>
      <c r="K96" s="417"/>
      <c r="L96" s="418"/>
      <c r="M96" s="155" t="str">
        <f t="shared" si="7"/>
        <v/>
      </c>
      <c r="N96" s="621" t="str">
        <f t="shared" si="8"/>
        <v/>
      </c>
      <c r="O96" s="621" t="str">
        <f t="shared" si="9"/>
        <v/>
      </c>
      <c r="P96" s="300"/>
    </row>
    <row r="97" spans="1:16" s="289" customFormat="1" x14ac:dyDescent="0.2">
      <c r="A97" s="1"/>
      <c r="B97" s="211" t="s">
        <v>694</v>
      </c>
      <c r="C97" s="212"/>
      <c r="D97" s="209" t="s">
        <v>533</v>
      </c>
      <c r="E97" s="13">
        <v>77</v>
      </c>
      <c r="F97" s="14" t="s">
        <v>154</v>
      </c>
      <c r="G97" s="14" t="s">
        <v>155</v>
      </c>
      <c r="H97" s="419" t="str">
        <f t="shared" si="5"/>
        <v/>
      </c>
      <c r="I97" s="418"/>
      <c r="J97" s="419" t="str">
        <f t="shared" si="6"/>
        <v/>
      </c>
      <c r="K97" s="417"/>
      <c r="L97" s="418"/>
      <c r="M97" s="155" t="str">
        <f t="shared" si="7"/>
        <v/>
      </c>
      <c r="N97" s="621" t="str">
        <f t="shared" si="8"/>
        <v/>
      </c>
      <c r="O97" s="621" t="str">
        <f t="shared" si="9"/>
        <v/>
      </c>
      <c r="P97" s="300"/>
    </row>
    <row r="98" spans="1:16" s="289" customFormat="1" x14ac:dyDescent="0.2">
      <c r="A98" s="1"/>
      <c r="B98" s="211" t="s">
        <v>695</v>
      </c>
      <c r="C98" s="212"/>
      <c r="D98" s="209" t="s">
        <v>533</v>
      </c>
      <c r="E98" s="13">
        <v>78</v>
      </c>
      <c r="F98" s="14" t="s">
        <v>156</v>
      </c>
      <c r="G98" s="14" t="s">
        <v>157</v>
      </c>
      <c r="H98" s="419" t="str">
        <f t="shared" si="5"/>
        <v/>
      </c>
      <c r="I98" s="418"/>
      <c r="J98" s="419" t="str">
        <f t="shared" si="6"/>
        <v/>
      </c>
      <c r="K98" s="417"/>
      <c r="L98" s="418"/>
      <c r="M98" s="155" t="str">
        <f t="shared" si="7"/>
        <v/>
      </c>
      <c r="N98" s="621" t="str">
        <f t="shared" si="8"/>
        <v/>
      </c>
      <c r="O98" s="621" t="str">
        <f t="shared" si="9"/>
        <v/>
      </c>
      <c r="P98" s="300"/>
    </row>
    <row r="99" spans="1:16" s="289" customFormat="1" x14ac:dyDescent="0.2">
      <c r="A99" s="1"/>
      <c r="B99" s="211" t="s">
        <v>696</v>
      </c>
      <c r="C99" s="212"/>
      <c r="D99" s="209" t="s">
        <v>533</v>
      </c>
      <c r="E99" s="13">
        <v>79</v>
      </c>
      <c r="F99" s="14" t="s">
        <v>158</v>
      </c>
      <c r="G99" s="14" t="s">
        <v>159</v>
      </c>
      <c r="H99" s="419" t="str">
        <f t="shared" si="5"/>
        <v/>
      </c>
      <c r="I99" s="418"/>
      <c r="J99" s="419" t="str">
        <f t="shared" si="6"/>
        <v/>
      </c>
      <c r="K99" s="417"/>
      <c r="L99" s="418"/>
      <c r="M99" s="155" t="str">
        <f t="shared" si="7"/>
        <v/>
      </c>
      <c r="N99" s="621" t="str">
        <f t="shared" si="8"/>
        <v/>
      </c>
      <c r="O99" s="621" t="str">
        <f t="shared" si="9"/>
        <v/>
      </c>
      <c r="P99" s="300"/>
    </row>
    <row r="100" spans="1:16" s="289" customFormat="1" x14ac:dyDescent="0.2">
      <c r="A100" s="1"/>
      <c r="B100" s="211" t="s">
        <v>697</v>
      </c>
      <c r="C100" s="212"/>
      <c r="D100" s="209" t="s">
        <v>533</v>
      </c>
      <c r="E100" s="13">
        <v>80</v>
      </c>
      <c r="F100" s="14" t="s">
        <v>160</v>
      </c>
      <c r="G100" s="14" t="s">
        <v>161</v>
      </c>
      <c r="H100" s="419" t="str">
        <f t="shared" si="5"/>
        <v/>
      </c>
      <c r="I100" s="418"/>
      <c r="J100" s="419" t="str">
        <f t="shared" si="6"/>
        <v/>
      </c>
      <c r="K100" s="417"/>
      <c r="L100" s="418"/>
      <c r="M100" s="155" t="str">
        <f t="shared" si="7"/>
        <v/>
      </c>
      <c r="N100" s="621" t="str">
        <f t="shared" si="8"/>
        <v/>
      </c>
      <c r="O100" s="621" t="str">
        <f t="shared" si="9"/>
        <v/>
      </c>
      <c r="P100" s="300"/>
    </row>
    <row r="101" spans="1:16" s="289" customFormat="1" x14ac:dyDescent="0.2">
      <c r="A101" s="1"/>
      <c r="B101" s="211" t="s">
        <v>698</v>
      </c>
      <c r="C101" s="212"/>
      <c r="D101" s="209" t="s">
        <v>533</v>
      </c>
      <c r="E101" s="13">
        <v>81</v>
      </c>
      <c r="F101" s="14" t="s">
        <v>162</v>
      </c>
      <c r="G101" s="14" t="s">
        <v>163</v>
      </c>
      <c r="H101" s="419" t="str">
        <f t="shared" si="5"/>
        <v/>
      </c>
      <c r="I101" s="418"/>
      <c r="J101" s="419" t="str">
        <f t="shared" si="6"/>
        <v/>
      </c>
      <c r="K101" s="417"/>
      <c r="L101" s="418"/>
      <c r="M101" s="155" t="str">
        <f t="shared" si="7"/>
        <v/>
      </c>
      <c r="N101" s="621" t="str">
        <f t="shared" si="8"/>
        <v/>
      </c>
      <c r="O101" s="621" t="str">
        <f t="shared" si="9"/>
        <v/>
      </c>
      <c r="P101" s="300"/>
    </row>
    <row r="102" spans="1:16" s="289" customFormat="1" x14ac:dyDescent="0.2">
      <c r="A102" s="1"/>
      <c r="B102" s="211" t="s">
        <v>699</v>
      </c>
      <c r="C102" s="212"/>
      <c r="D102" s="209" t="s">
        <v>533</v>
      </c>
      <c r="E102" s="13">
        <v>82</v>
      </c>
      <c r="F102" s="14" t="s">
        <v>164</v>
      </c>
      <c r="G102" s="14" t="s">
        <v>165</v>
      </c>
      <c r="H102" s="419" t="str">
        <f t="shared" si="5"/>
        <v/>
      </c>
      <c r="I102" s="418"/>
      <c r="J102" s="419" t="str">
        <f t="shared" si="6"/>
        <v/>
      </c>
      <c r="K102" s="417"/>
      <c r="L102" s="418"/>
      <c r="M102" s="155" t="str">
        <f t="shared" si="7"/>
        <v/>
      </c>
      <c r="N102" s="621" t="str">
        <f t="shared" si="8"/>
        <v/>
      </c>
      <c r="O102" s="621" t="str">
        <f t="shared" si="9"/>
        <v/>
      </c>
      <c r="P102" s="300"/>
    </row>
    <row r="103" spans="1:16" s="289" customFormat="1" x14ac:dyDescent="0.2">
      <c r="A103" s="1"/>
      <c r="B103" s="211" t="s">
        <v>700</v>
      </c>
      <c r="C103" s="212"/>
      <c r="D103" s="209" t="s">
        <v>533</v>
      </c>
      <c r="E103" s="13">
        <v>83</v>
      </c>
      <c r="F103" s="14" t="s">
        <v>166</v>
      </c>
      <c r="G103" s="14" t="s">
        <v>167</v>
      </c>
      <c r="H103" s="419" t="str">
        <f t="shared" si="5"/>
        <v/>
      </c>
      <c r="I103" s="418"/>
      <c r="J103" s="419" t="str">
        <f t="shared" si="6"/>
        <v/>
      </c>
      <c r="K103" s="417"/>
      <c r="L103" s="418"/>
      <c r="M103" s="155" t="str">
        <f t="shared" si="7"/>
        <v/>
      </c>
      <c r="N103" s="621" t="str">
        <f t="shared" si="8"/>
        <v/>
      </c>
      <c r="O103" s="621" t="str">
        <f t="shared" si="9"/>
        <v/>
      </c>
      <c r="P103" s="300"/>
    </row>
    <row r="104" spans="1:16" s="289" customFormat="1" x14ac:dyDescent="0.2">
      <c r="A104" s="1"/>
      <c r="B104" s="211" t="s">
        <v>701</v>
      </c>
      <c r="C104" s="212"/>
      <c r="D104" s="209" t="s">
        <v>533</v>
      </c>
      <c r="E104" s="13">
        <v>84</v>
      </c>
      <c r="F104" s="14" t="s">
        <v>168</v>
      </c>
      <c r="G104" s="14" t="s">
        <v>169</v>
      </c>
      <c r="H104" s="419" t="str">
        <f t="shared" si="5"/>
        <v/>
      </c>
      <c r="I104" s="418"/>
      <c r="J104" s="419" t="str">
        <f t="shared" si="6"/>
        <v/>
      </c>
      <c r="K104" s="417"/>
      <c r="L104" s="418"/>
      <c r="M104" s="155" t="str">
        <f t="shared" si="7"/>
        <v/>
      </c>
      <c r="N104" s="621" t="str">
        <f t="shared" si="8"/>
        <v/>
      </c>
      <c r="O104" s="621" t="str">
        <f t="shared" si="9"/>
        <v/>
      </c>
      <c r="P104" s="300"/>
    </row>
    <row r="105" spans="1:16" s="289" customFormat="1" x14ac:dyDescent="0.2">
      <c r="A105" s="1"/>
      <c r="B105" s="211" t="s">
        <v>702</v>
      </c>
      <c r="C105" s="212"/>
      <c r="D105" s="209" t="s">
        <v>533</v>
      </c>
      <c r="E105" s="13">
        <v>85</v>
      </c>
      <c r="F105" s="14" t="s">
        <v>170</v>
      </c>
      <c r="G105" s="14" t="s">
        <v>171</v>
      </c>
      <c r="H105" s="419" t="str">
        <f t="shared" si="5"/>
        <v/>
      </c>
      <c r="I105" s="418"/>
      <c r="J105" s="419" t="str">
        <f t="shared" si="6"/>
        <v/>
      </c>
      <c r="K105" s="417"/>
      <c r="L105" s="418"/>
      <c r="M105" s="155" t="str">
        <f t="shared" si="7"/>
        <v/>
      </c>
      <c r="N105" s="621" t="str">
        <f t="shared" si="8"/>
        <v/>
      </c>
      <c r="O105" s="621" t="str">
        <f t="shared" si="9"/>
        <v/>
      </c>
      <c r="P105" s="300"/>
    </row>
    <row r="106" spans="1:16" s="289" customFormat="1" x14ac:dyDescent="0.2">
      <c r="A106" s="1"/>
      <c r="B106" s="211" t="s">
        <v>703</v>
      </c>
      <c r="C106" s="212"/>
      <c r="D106" s="209" t="s">
        <v>533</v>
      </c>
      <c r="E106" s="13">
        <v>86</v>
      </c>
      <c r="F106" s="14" t="s">
        <v>172</v>
      </c>
      <c r="G106" s="14" t="s">
        <v>173</v>
      </c>
      <c r="H106" s="419" t="str">
        <f t="shared" si="5"/>
        <v/>
      </c>
      <c r="I106" s="418"/>
      <c r="J106" s="419" t="str">
        <f t="shared" si="6"/>
        <v/>
      </c>
      <c r="K106" s="417"/>
      <c r="L106" s="418"/>
      <c r="M106" s="155" t="str">
        <f t="shared" si="7"/>
        <v/>
      </c>
      <c r="N106" s="621" t="str">
        <f t="shared" si="8"/>
        <v/>
      </c>
      <c r="O106" s="621" t="str">
        <f t="shared" si="9"/>
        <v/>
      </c>
      <c r="P106" s="300"/>
    </row>
    <row r="107" spans="1:16" s="289" customFormat="1" x14ac:dyDescent="0.2">
      <c r="A107" s="1"/>
      <c r="B107" s="211" t="s">
        <v>704</v>
      </c>
      <c r="C107" s="212"/>
      <c r="D107" s="209" t="s">
        <v>533</v>
      </c>
      <c r="E107" s="13">
        <v>87</v>
      </c>
      <c r="F107" s="14" t="s">
        <v>174</v>
      </c>
      <c r="G107" s="14" t="s">
        <v>175</v>
      </c>
      <c r="H107" s="419" t="str">
        <f t="shared" si="5"/>
        <v/>
      </c>
      <c r="I107" s="418"/>
      <c r="J107" s="419" t="str">
        <f t="shared" si="6"/>
        <v/>
      </c>
      <c r="K107" s="417"/>
      <c r="L107" s="418"/>
      <c r="M107" s="155" t="str">
        <f t="shared" si="7"/>
        <v/>
      </c>
      <c r="N107" s="621" t="str">
        <f t="shared" si="8"/>
        <v/>
      </c>
      <c r="O107" s="621" t="str">
        <f t="shared" si="9"/>
        <v/>
      </c>
      <c r="P107" s="300"/>
    </row>
    <row r="108" spans="1:16" s="289" customFormat="1" x14ac:dyDescent="0.2">
      <c r="A108" s="1"/>
      <c r="B108" s="211" t="s">
        <v>705</v>
      </c>
      <c r="C108" s="212"/>
      <c r="D108" s="209" t="s">
        <v>533</v>
      </c>
      <c r="E108" s="13">
        <v>88</v>
      </c>
      <c r="F108" s="14" t="s">
        <v>176</v>
      </c>
      <c r="G108" s="14" t="s">
        <v>177</v>
      </c>
      <c r="H108" s="419" t="str">
        <f t="shared" si="5"/>
        <v/>
      </c>
      <c r="I108" s="418"/>
      <c r="J108" s="419" t="str">
        <f t="shared" si="6"/>
        <v/>
      </c>
      <c r="K108" s="417"/>
      <c r="L108" s="418"/>
      <c r="M108" s="155" t="str">
        <f t="shared" si="7"/>
        <v/>
      </c>
      <c r="N108" s="621" t="str">
        <f t="shared" si="8"/>
        <v/>
      </c>
      <c r="O108" s="621" t="str">
        <f t="shared" si="9"/>
        <v/>
      </c>
      <c r="P108" s="300"/>
    </row>
    <row r="109" spans="1:16" s="289" customFormat="1" x14ac:dyDescent="0.2">
      <c r="A109" s="1"/>
      <c r="B109" s="211" t="s">
        <v>706</v>
      </c>
      <c r="C109" s="212"/>
      <c r="D109" s="209" t="s">
        <v>533</v>
      </c>
      <c r="E109" s="13">
        <v>89</v>
      </c>
      <c r="F109" s="14" t="s">
        <v>178</v>
      </c>
      <c r="G109" s="14" t="s">
        <v>179</v>
      </c>
      <c r="H109" s="419" t="str">
        <f t="shared" si="5"/>
        <v/>
      </c>
      <c r="I109" s="418"/>
      <c r="J109" s="419" t="str">
        <f t="shared" si="6"/>
        <v/>
      </c>
      <c r="K109" s="417"/>
      <c r="L109" s="418"/>
      <c r="M109" s="155" t="str">
        <f t="shared" si="7"/>
        <v/>
      </c>
      <c r="N109" s="621" t="str">
        <f t="shared" si="8"/>
        <v/>
      </c>
      <c r="O109" s="621" t="str">
        <f t="shared" si="9"/>
        <v/>
      </c>
      <c r="P109" s="300"/>
    </row>
    <row r="110" spans="1:16" s="289" customFormat="1" x14ac:dyDescent="0.2">
      <c r="A110" s="1"/>
      <c r="B110" s="211" t="s">
        <v>707</v>
      </c>
      <c r="C110" s="212"/>
      <c r="D110" s="209" t="s">
        <v>533</v>
      </c>
      <c r="E110" s="13">
        <v>90</v>
      </c>
      <c r="F110" s="14" t="s">
        <v>180</v>
      </c>
      <c r="G110" s="14" t="s">
        <v>181</v>
      </c>
      <c r="H110" s="419" t="str">
        <f t="shared" si="5"/>
        <v/>
      </c>
      <c r="I110" s="418"/>
      <c r="J110" s="419" t="str">
        <f t="shared" si="6"/>
        <v/>
      </c>
      <c r="K110" s="417"/>
      <c r="L110" s="418"/>
      <c r="M110" s="155" t="str">
        <f t="shared" si="7"/>
        <v/>
      </c>
      <c r="N110" s="621" t="str">
        <f t="shared" si="8"/>
        <v/>
      </c>
      <c r="O110" s="621" t="str">
        <f t="shared" si="9"/>
        <v/>
      </c>
      <c r="P110" s="300"/>
    </row>
    <row r="111" spans="1:16" s="289" customFormat="1" x14ac:dyDescent="0.2">
      <c r="A111" s="1"/>
      <c r="B111" s="211" t="s">
        <v>708</v>
      </c>
      <c r="C111" s="212"/>
      <c r="D111" s="209" t="s">
        <v>533</v>
      </c>
      <c r="E111" s="13">
        <v>91</v>
      </c>
      <c r="F111" s="14" t="s">
        <v>182</v>
      </c>
      <c r="G111" s="14" t="s">
        <v>183</v>
      </c>
      <c r="H111" s="419" t="str">
        <f t="shared" si="5"/>
        <v/>
      </c>
      <c r="I111" s="418"/>
      <c r="J111" s="419" t="str">
        <f t="shared" si="6"/>
        <v/>
      </c>
      <c r="K111" s="417"/>
      <c r="L111" s="418"/>
      <c r="M111" s="155" t="str">
        <f t="shared" si="7"/>
        <v/>
      </c>
      <c r="N111" s="621" t="str">
        <f t="shared" si="8"/>
        <v/>
      </c>
      <c r="O111" s="621" t="str">
        <f t="shared" si="9"/>
        <v/>
      </c>
      <c r="P111" s="300"/>
    </row>
    <row r="112" spans="1:16" s="289" customFormat="1" x14ac:dyDescent="0.2">
      <c r="A112" s="1"/>
      <c r="B112" s="211" t="s">
        <v>709</v>
      </c>
      <c r="C112" s="212"/>
      <c r="D112" s="209" t="s">
        <v>533</v>
      </c>
      <c r="E112" s="13">
        <v>92</v>
      </c>
      <c r="F112" s="14" t="s">
        <v>184</v>
      </c>
      <c r="G112" s="14" t="s">
        <v>185</v>
      </c>
      <c r="H112" s="419" t="str">
        <f t="shared" si="5"/>
        <v/>
      </c>
      <c r="I112" s="418"/>
      <c r="J112" s="419" t="str">
        <f t="shared" si="6"/>
        <v/>
      </c>
      <c r="K112" s="417"/>
      <c r="L112" s="418"/>
      <c r="M112" s="155" t="str">
        <f t="shared" si="7"/>
        <v/>
      </c>
      <c r="N112" s="621" t="str">
        <f t="shared" si="8"/>
        <v/>
      </c>
      <c r="O112" s="621" t="str">
        <f t="shared" si="9"/>
        <v/>
      </c>
      <c r="P112" s="300"/>
    </row>
    <row r="113" spans="1:16" s="289" customFormat="1" x14ac:dyDescent="0.2">
      <c r="A113" s="1"/>
      <c r="B113" s="211" t="s">
        <v>710</v>
      </c>
      <c r="C113" s="212"/>
      <c r="D113" s="209" t="s">
        <v>533</v>
      </c>
      <c r="E113" s="13">
        <v>93</v>
      </c>
      <c r="F113" s="14" t="s">
        <v>186</v>
      </c>
      <c r="G113" s="14" t="s">
        <v>187</v>
      </c>
      <c r="H113" s="419" t="str">
        <f t="shared" si="5"/>
        <v/>
      </c>
      <c r="I113" s="418"/>
      <c r="J113" s="419" t="str">
        <f t="shared" si="6"/>
        <v/>
      </c>
      <c r="K113" s="417"/>
      <c r="L113" s="418"/>
      <c r="M113" s="155" t="str">
        <f t="shared" si="7"/>
        <v/>
      </c>
      <c r="N113" s="621" t="str">
        <f t="shared" si="8"/>
        <v/>
      </c>
      <c r="O113" s="621" t="str">
        <f t="shared" si="9"/>
        <v/>
      </c>
      <c r="P113" s="300"/>
    </row>
    <row r="114" spans="1:16" s="289" customFormat="1" x14ac:dyDescent="0.2">
      <c r="A114" s="1"/>
      <c r="B114" s="211" t="s">
        <v>711</v>
      </c>
      <c r="C114" s="212"/>
      <c r="D114" s="209" t="s">
        <v>533</v>
      </c>
      <c r="E114" s="13">
        <v>94</v>
      </c>
      <c r="F114" s="14" t="s">
        <v>188</v>
      </c>
      <c r="G114" s="14" t="s">
        <v>189</v>
      </c>
      <c r="H114" s="419" t="str">
        <f t="shared" si="5"/>
        <v/>
      </c>
      <c r="I114" s="418"/>
      <c r="J114" s="419" t="str">
        <f t="shared" si="6"/>
        <v/>
      </c>
      <c r="K114" s="417"/>
      <c r="L114" s="418"/>
      <c r="M114" s="155" t="str">
        <f t="shared" si="7"/>
        <v/>
      </c>
      <c r="N114" s="621" t="str">
        <f t="shared" si="8"/>
        <v/>
      </c>
      <c r="O114" s="621" t="str">
        <f t="shared" si="9"/>
        <v/>
      </c>
      <c r="P114" s="300"/>
    </row>
    <row r="115" spans="1:16" s="289" customFormat="1" x14ac:dyDescent="0.2">
      <c r="A115" s="1"/>
      <c r="B115" s="211" t="s">
        <v>712</v>
      </c>
      <c r="C115" s="212"/>
      <c r="D115" s="209" t="s">
        <v>533</v>
      </c>
      <c r="E115" s="13">
        <v>95</v>
      </c>
      <c r="F115" s="14" t="s">
        <v>190</v>
      </c>
      <c r="G115" s="14" t="s">
        <v>191</v>
      </c>
      <c r="H115" s="419" t="str">
        <f t="shared" si="5"/>
        <v/>
      </c>
      <c r="I115" s="418"/>
      <c r="J115" s="419" t="str">
        <f t="shared" si="6"/>
        <v/>
      </c>
      <c r="K115" s="417"/>
      <c r="L115" s="418"/>
      <c r="M115" s="155" t="str">
        <f t="shared" si="7"/>
        <v/>
      </c>
      <c r="N115" s="621" t="str">
        <f t="shared" si="8"/>
        <v/>
      </c>
      <c r="O115" s="621" t="str">
        <f t="shared" si="9"/>
        <v/>
      </c>
      <c r="P115" s="300"/>
    </row>
    <row r="116" spans="1:16" s="289" customFormat="1" x14ac:dyDescent="0.2">
      <c r="A116" s="1"/>
      <c r="B116" s="211" t="s">
        <v>713</v>
      </c>
      <c r="C116" s="212"/>
      <c r="D116" s="209" t="s">
        <v>533</v>
      </c>
      <c r="E116" s="13">
        <v>96</v>
      </c>
      <c r="F116" s="14" t="s">
        <v>192</v>
      </c>
      <c r="G116" s="14" t="s">
        <v>193</v>
      </c>
      <c r="H116" s="419" t="str">
        <f t="shared" si="5"/>
        <v/>
      </c>
      <c r="I116" s="418"/>
      <c r="J116" s="419" t="str">
        <f t="shared" si="6"/>
        <v/>
      </c>
      <c r="K116" s="417"/>
      <c r="L116" s="418"/>
      <c r="M116" s="155" t="str">
        <f t="shared" si="7"/>
        <v/>
      </c>
      <c r="N116" s="621" t="str">
        <f t="shared" si="8"/>
        <v/>
      </c>
      <c r="O116" s="621" t="str">
        <f t="shared" si="9"/>
        <v/>
      </c>
      <c r="P116" s="300"/>
    </row>
    <row r="117" spans="1:16" s="289" customFormat="1" x14ac:dyDescent="0.2">
      <c r="A117" s="1"/>
      <c r="B117" s="211" t="s">
        <v>714</v>
      </c>
      <c r="C117" s="212"/>
      <c r="D117" s="209" t="s">
        <v>533</v>
      </c>
      <c r="E117" s="13">
        <v>97</v>
      </c>
      <c r="F117" s="14" t="s">
        <v>194</v>
      </c>
      <c r="G117" s="14" t="s">
        <v>195</v>
      </c>
      <c r="H117" s="419" t="str">
        <f t="shared" si="5"/>
        <v/>
      </c>
      <c r="I117" s="418"/>
      <c r="J117" s="419" t="str">
        <f t="shared" si="6"/>
        <v/>
      </c>
      <c r="K117" s="417"/>
      <c r="L117" s="418"/>
      <c r="M117" s="155" t="str">
        <f t="shared" si="7"/>
        <v/>
      </c>
      <c r="N117" s="621" t="str">
        <f t="shared" si="8"/>
        <v/>
      </c>
      <c r="O117" s="621" t="str">
        <f t="shared" si="9"/>
        <v/>
      </c>
      <c r="P117" s="300"/>
    </row>
    <row r="118" spans="1:16" s="289" customFormat="1" x14ac:dyDescent="0.2">
      <c r="A118" s="1"/>
      <c r="B118" s="211" t="s">
        <v>716</v>
      </c>
      <c r="C118" s="212"/>
      <c r="D118" s="209" t="s">
        <v>533</v>
      </c>
      <c r="E118" s="13">
        <v>98</v>
      </c>
      <c r="F118" s="14" t="s">
        <v>197</v>
      </c>
      <c r="G118" s="14" t="s">
        <v>198</v>
      </c>
      <c r="H118" s="419" t="str">
        <f t="shared" si="5"/>
        <v/>
      </c>
      <c r="I118" s="418"/>
      <c r="J118" s="419" t="str">
        <f t="shared" si="6"/>
        <v/>
      </c>
      <c r="K118" s="417"/>
      <c r="L118" s="418"/>
      <c r="M118" s="155" t="str">
        <f t="shared" si="7"/>
        <v/>
      </c>
      <c r="N118" s="621" t="str">
        <f t="shared" si="8"/>
        <v/>
      </c>
      <c r="O118" s="621" t="str">
        <f t="shared" si="9"/>
        <v/>
      </c>
      <c r="P118" s="300"/>
    </row>
    <row r="119" spans="1:16" s="289" customFormat="1" x14ac:dyDescent="0.2">
      <c r="A119" s="1"/>
      <c r="B119" s="211" t="s">
        <v>717</v>
      </c>
      <c r="C119" s="212"/>
      <c r="D119" s="209" t="s">
        <v>533</v>
      </c>
      <c r="E119" s="13">
        <v>99</v>
      </c>
      <c r="F119" s="14" t="s">
        <v>199</v>
      </c>
      <c r="G119" s="14" t="s">
        <v>200</v>
      </c>
      <c r="H119" s="419" t="str">
        <f t="shared" si="5"/>
        <v/>
      </c>
      <c r="I119" s="418"/>
      <c r="J119" s="419" t="str">
        <f t="shared" si="6"/>
        <v/>
      </c>
      <c r="K119" s="417"/>
      <c r="L119" s="418"/>
      <c r="M119" s="155" t="str">
        <f t="shared" si="7"/>
        <v/>
      </c>
      <c r="N119" s="621" t="str">
        <f t="shared" si="8"/>
        <v/>
      </c>
      <c r="O119" s="621" t="str">
        <f t="shared" si="9"/>
        <v/>
      </c>
      <c r="P119" s="300"/>
    </row>
    <row r="120" spans="1:16" s="289" customFormat="1" x14ac:dyDescent="0.2">
      <c r="A120" s="1"/>
      <c r="B120" s="211" t="s">
        <v>718</v>
      </c>
      <c r="C120" s="212"/>
      <c r="D120" s="209" t="s">
        <v>533</v>
      </c>
      <c r="E120" s="13">
        <v>100</v>
      </c>
      <c r="F120" s="14" t="s">
        <v>201</v>
      </c>
      <c r="G120" s="14" t="s">
        <v>202</v>
      </c>
      <c r="H120" s="419" t="str">
        <f t="shared" si="5"/>
        <v/>
      </c>
      <c r="I120" s="418"/>
      <c r="J120" s="419" t="str">
        <f t="shared" si="6"/>
        <v/>
      </c>
      <c r="K120" s="417"/>
      <c r="L120" s="418"/>
      <c r="M120" s="155" t="str">
        <f t="shared" si="7"/>
        <v/>
      </c>
      <c r="N120" s="621" t="str">
        <f t="shared" si="8"/>
        <v/>
      </c>
      <c r="O120" s="621" t="str">
        <f t="shared" si="9"/>
        <v/>
      </c>
      <c r="P120" s="300"/>
    </row>
    <row r="121" spans="1:16" s="289" customFormat="1" x14ac:dyDescent="0.2">
      <c r="A121" s="1"/>
      <c r="B121" s="211" t="s">
        <v>719</v>
      </c>
      <c r="C121" s="212"/>
      <c r="D121" s="209" t="s">
        <v>533</v>
      </c>
      <c r="E121" s="13">
        <v>101</v>
      </c>
      <c r="F121" s="14" t="s">
        <v>203</v>
      </c>
      <c r="G121" s="14" t="s">
        <v>204</v>
      </c>
      <c r="H121" s="419" t="str">
        <f t="shared" si="5"/>
        <v/>
      </c>
      <c r="I121" s="418"/>
      <c r="J121" s="419" t="str">
        <f t="shared" si="6"/>
        <v/>
      </c>
      <c r="K121" s="417"/>
      <c r="L121" s="418"/>
      <c r="M121" s="155" t="str">
        <f t="shared" si="7"/>
        <v/>
      </c>
      <c r="N121" s="621" t="str">
        <f t="shared" si="8"/>
        <v/>
      </c>
      <c r="O121" s="621" t="str">
        <f t="shared" si="9"/>
        <v/>
      </c>
      <c r="P121" s="300"/>
    </row>
    <row r="122" spans="1:16" s="289" customFormat="1" x14ac:dyDescent="0.2">
      <c r="A122" s="1"/>
      <c r="B122" s="211" t="s">
        <v>720</v>
      </c>
      <c r="C122" s="212"/>
      <c r="D122" s="209" t="s">
        <v>533</v>
      </c>
      <c r="E122" s="13">
        <v>102</v>
      </c>
      <c r="F122" s="14" t="s">
        <v>205</v>
      </c>
      <c r="G122" s="14" t="s">
        <v>206</v>
      </c>
      <c r="H122" s="419" t="str">
        <f t="shared" si="5"/>
        <v/>
      </c>
      <c r="I122" s="418"/>
      <c r="J122" s="419" t="str">
        <f t="shared" si="6"/>
        <v/>
      </c>
      <c r="K122" s="417"/>
      <c r="L122" s="418"/>
      <c r="M122" s="155" t="str">
        <f t="shared" si="7"/>
        <v/>
      </c>
      <c r="N122" s="621" t="str">
        <f t="shared" si="8"/>
        <v/>
      </c>
      <c r="O122" s="621" t="str">
        <f t="shared" si="9"/>
        <v/>
      </c>
      <c r="P122" s="300"/>
    </row>
    <row r="123" spans="1:16" s="289" customFormat="1" x14ac:dyDescent="0.2">
      <c r="A123" s="1"/>
      <c r="B123" s="211" t="s">
        <v>721</v>
      </c>
      <c r="C123" s="212"/>
      <c r="D123" s="209" t="s">
        <v>533</v>
      </c>
      <c r="E123" s="13">
        <v>103</v>
      </c>
      <c r="F123" s="14" t="s">
        <v>207</v>
      </c>
      <c r="G123" s="14" t="s">
        <v>208</v>
      </c>
      <c r="H123" s="419" t="str">
        <f t="shared" si="5"/>
        <v/>
      </c>
      <c r="I123" s="418"/>
      <c r="J123" s="419" t="str">
        <f t="shared" si="6"/>
        <v/>
      </c>
      <c r="K123" s="417"/>
      <c r="L123" s="418"/>
      <c r="M123" s="155" t="str">
        <f t="shared" si="7"/>
        <v/>
      </c>
      <c r="N123" s="621" t="str">
        <f t="shared" si="8"/>
        <v/>
      </c>
      <c r="O123" s="621" t="str">
        <f t="shared" si="9"/>
        <v/>
      </c>
      <c r="P123" s="300"/>
    </row>
    <row r="124" spans="1:16" s="289" customFormat="1" x14ac:dyDescent="0.2">
      <c r="A124" s="1"/>
      <c r="B124" s="211" t="s">
        <v>722</v>
      </c>
      <c r="C124" s="212"/>
      <c r="D124" s="209" t="s">
        <v>533</v>
      </c>
      <c r="E124" s="13">
        <v>104</v>
      </c>
      <c r="F124" s="14" t="s">
        <v>209</v>
      </c>
      <c r="G124" s="14" t="s">
        <v>210</v>
      </c>
      <c r="H124" s="419" t="str">
        <f t="shared" si="5"/>
        <v/>
      </c>
      <c r="I124" s="418"/>
      <c r="J124" s="419" t="str">
        <f t="shared" si="6"/>
        <v/>
      </c>
      <c r="K124" s="417"/>
      <c r="L124" s="418"/>
      <c r="M124" s="155" t="str">
        <f t="shared" si="7"/>
        <v/>
      </c>
      <c r="N124" s="621" t="str">
        <f t="shared" si="8"/>
        <v/>
      </c>
      <c r="O124" s="621" t="str">
        <f t="shared" si="9"/>
        <v/>
      </c>
      <c r="P124" s="300"/>
    </row>
    <row r="125" spans="1:16" s="289" customFormat="1" x14ac:dyDescent="0.2">
      <c r="A125" s="1"/>
      <c r="B125" s="211" t="s">
        <v>723</v>
      </c>
      <c r="C125" s="212"/>
      <c r="D125" s="209" t="s">
        <v>533</v>
      </c>
      <c r="E125" s="13">
        <v>105</v>
      </c>
      <c r="F125" s="14" t="s">
        <v>211</v>
      </c>
      <c r="G125" s="14" t="s">
        <v>212</v>
      </c>
      <c r="H125" s="419" t="str">
        <f t="shared" si="5"/>
        <v/>
      </c>
      <c r="I125" s="418"/>
      <c r="J125" s="419" t="str">
        <f t="shared" si="6"/>
        <v/>
      </c>
      <c r="K125" s="417"/>
      <c r="L125" s="418"/>
      <c r="M125" s="155" t="str">
        <f t="shared" si="7"/>
        <v/>
      </c>
      <c r="N125" s="621" t="str">
        <f t="shared" si="8"/>
        <v/>
      </c>
      <c r="O125" s="621" t="str">
        <f t="shared" si="9"/>
        <v/>
      </c>
      <c r="P125" s="300"/>
    </row>
    <row r="126" spans="1:16" s="289" customFormat="1" x14ac:dyDescent="0.2">
      <c r="A126" s="1"/>
      <c r="B126" s="211" t="s">
        <v>724</v>
      </c>
      <c r="C126" s="212"/>
      <c r="D126" s="209" t="s">
        <v>533</v>
      </c>
      <c r="E126" s="13">
        <v>106</v>
      </c>
      <c r="F126" s="14" t="s">
        <v>213</v>
      </c>
      <c r="G126" s="14" t="s">
        <v>214</v>
      </c>
      <c r="H126" s="419" t="str">
        <f t="shared" si="5"/>
        <v/>
      </c>
      <c r="I126" s="418"/>
      <c r="J126" s="419" t="str">
        <f t="shared" si="6"/>
        <v/>
      </c>
      <c r="K126" s="417"/>
      <c r="L126" s="418"/>
      <c r="M126" s="155" t="str">
        <f t="shared" si="7"/>
        <v/>
      </c>
      <c r="N126" s="621" t="str">
        <f t="shared" si="8"/>
        <v/>
      </c>
      <c r="O126" s="621" t="str">
        <f t="shared" si="9"/>
        <v/>
      </c>
      <c r="P126" s="300"/>
    </row>
    <row r="127" spans="1:16" s="289" customFormat="1" x14ac:dyDescent="0.2">
      <c r="A127" s="1"/>
      <c r="B127" s="211" t="s">
        <v>725</v>
      </c>
      <c r="C127" s="212"/>
      <c r="D127" s="209" t="s">
        <v>533</v>
      </c>
      <c r="E127" s="13">
        <v>107</v>
      </c>
      <c r="F127" s="14" t="s">
        <v>215</v>
      </c>
      <c r="G127" s="14" t="s">
        <v>216</v>
      </c>
      <c r="H127" s="419" t="str">
        <f t="shared" si="5"/>
        <v/>
      </c>
      <c r="I127" s="418"/>
      <c r="J127" s="419" t="str">
        <f t="shared" si="6"/>
        <v/>
      </c>
      <c r="K127" s="417"/>
      <c r="L127" s="418"/>
      <c r="M127" s="155" t="str">
        <f t="shared" si="7"/>
        <v/>
      </c>
      <c r="N127" s="621" t="str">
        <f t="shared" si="8"/>
        <v/>
      </c>
      <c r="O127" s="621" t="str">
        <f t="shared" si="9"/>
        <v/>
      </c>
      <c r="P127" s="300"/>
    </row>
    <row r="128" spans="1:16" s="289" customFormat="1" x14ac:dyDescent="0.2">
      <c r="A128" s="1"/>
      <c r="B128" s="211" t="s">
        <v>726</v>
      </c>
      <c r="C128" s="212"/>
      <c r="D128" s="209" t="s">
        <v>533</v>
      </c>
      <c r="E128" s="13">
        <v>108</v>
      </c>
      <c r="F128" s="14" t="s">
        <v>217</v>
      </c>
      <c r="G128" s="14" t="s">
        <v>218</v>
      </c>
      <c r="H128" s="419" t="str">
        <f t="shared" si="5"/>
        <v/>
      </c>
      <c r="I128" s="418"/>
      <c r="J128" s="419" t="str">
        <f t="shared" si="6"/>
        <v/>
      </c>
      <c r="K128" s="417"/>
      <c r="L128" s="418"/>
      <c r="M128" s="155" t="str">
        <f t="shared" si="7"/>
        <v/>
      </c>
      <c r="N128" s="621" t="str">
        <f t="shared" si="8"/>
        <v/>
      </c>
      <c r="O128" s="621" t="str">
        <f t="shared" si="9"/>
        <v/>
      </c>
      <c r="P128" s="300"/>
    </row>
    <row r="129" spans="1:16" s="289" customFormat="1" x14ac:dyDescent="0.2">
      <c r="A129" s="1"/>
      <c r="B129" s="211" t="s">
        <v>727</v>
      </c>
      <c r="C129" s="212"/>
      <c r="D129" s="209" t="s">
        <v>533</v>
      </c>
      <c r="E129" s="13">
        <v>109</v>
      </c>
      <c r="F129" s="14" t="s">
        <v>219</v>
      </c>
      <c r="G129" s="14" t="s">
        <v>220</v>
      </c>
      <c r="H129" s="419" t="str">
        <f t="shared" si="5"/>
        <v/>
      </c>
      <c r="I129" s="418"/>
      <c r="J129" s="419" t="str">
        <f t="shared" si="6"/>
        <v/>
      </c>
      <c r="K129" s="417"/>
      <c r="L129" s="418"/>
      <c r="M129" s="155" t="str">
        <f t="shared" si="7"/>
        <v/>
      </c>
      <c r="N129" s="621" t="str">
        <f t="shared" si="8"/>
        <v/>
      </c>
      <c r="O129" s="621" t="str">
        <f t="shared" si="9"/>
        <v/>
      </c>
      <c r="P129" s="300"/>
    </row>
    <row r="130" spans="1:16" s="289" customFormat="1" x14ac:dyDescent="0.2">
      <c r="A130" s="1"/>
      <c r="B130" s="211" t="s">
        <v>728</v>
      </c>
      <c r="C130" s="212"/>
      <c r="D130" s="209" t="s">
        <v>533</v>
      </c>
      <c r="E130" s="13">
        <v>110</v>
      </c>
      <c r="F130" s="14" t="s">
        <v>221</v>
      </c>
      <c r="G130" s="14" t="s">
        <v>222</v>
      </c>
      <c r="H130" s="419" t="str">
        <f t="shared" si="5"/>
        <v/>
      </c>
      <c r="I130" s="418"/>
      <c r="J130" s="419" t="str">
        <f t="shared" si="6"/>
        <v/>
      </c>
      <c r="K130" s="417"/>
      <c r="L130" s="418"/>
      <c r="M130" s="155" t="str">
        <f t="shared" si="7"/>
        <v/>
      </c>
      <c r="N130" s="621" t="str">
        <f t="shared" si="8"/>
        <v/>
      </c>
      <c r="O130" s="621" t="str">
        <f t="shared" si="9"/>
        <v/>
      </c>
      <c r="P130" s="300"/>
    </row>
    <row r="131" spans="1:16" s="289" customFormat="1" x14ac:dyDescent="0.2">
      <c r="A131" s="1"/>
      <c r="B131" s="211" t="s">
        <v>729</v>
      </c>
      <c r="C131" s="212"/>
      <c r="D131" s="209" t="s">
        <v>533</v>
      </c>
      <c r="E131" s="13">
        <v>111</v>
      </c>
      <c r="F131" s="14" t="s">
        <v>223</v>
      </c>
      <c r="G131" s="14" t="s">
        <v>224</v>
      </c>
      <c r="H131" s="419" t="str">
        <f t="shared" si="5"/>
        <v/>
      </c>
      <c r="I131" s="418"/>
      <c r="J131" s="419" t="str">
        <f t="shared" si="6"/>
        <v/>
      </c>
      <c r="K131" s="417"/>
      <c r="L131" s="418"/>
      <c r="M131" s="155" t="str">
        <f t="shared" si="7"/>
        <v/>
      </c>
      <c r="N131" s="621" t="str">
        <f t="shared" si="8"/>
        <v/>
      </c>
      <c r="O131" s="621" t="str">
        <f t="shared" si="9"/>
        <v/>
      </c>
      <c r="P131" s="300"/>
    </row>
    <row r="132" spans="1:16" s="289" customFormat="1" x14ac:dyDescent="0.2">
      <c r="A132" s="1"/>
      <c r="B132" s="211" t="s">
        <v>730</v>
      </c>
      <c r="C132" s="212"/>
      <c r="D132" s="209" t="s">
        <v>533</v>
      </c>
      <c r="E132" s="13">
        <v>112</v>
      </c>
      <c r="F132" s="14" t="s">
        <v>225</v>
      </c>
      <c r="G132" s="14" t="s">
        <v>226</v>
      </c>
      <c r="H132" s="419" t="str">
        <f t="shared" si="5"/>
        <v/>
      </c>
      <c r="I132" s="418"/>
      <c r="J132" s="419" t="str">
        <f t="shared" si="6"/>
        <v/>
      </c>
      <c r="K132" s="417"/>
      <c r="L132" s="418"/>
      <c r="M132" s="155" t="str">
        <f t="shared" si="7"/>
        <v/>
      </c>
      <c r="N132" s="621" t="str">
        <f t="shared" si="8"/>
        <v/>
      </c>
      <c r="O132" s="621" t="str">
        <f t="shared" si="9"/>
        <v/>
      </c>
      <c r="P132" s="300"/>
    </row>
    <row r="133" spans="1:16" s="289" customFormat="1" x14ac:dyDescent="0.2">
      <c r="A133" s="1"/>
      <c r="B133" s="211" t="s">
        <v>731</v>
      </c>
      <c r="C133" s="212"/>
      <c r="D133" s="209" t="s">
        <v>533</v>
      </c>
      <c r="E133" s="13">
        <v>113</v>
      </c>
      <c r="F133" s="14" t="s">
        <v>227</v>
      </c>
      <c r="G133" s="14" t="s">
        <v>228</v>
      </c>
      <c r="H133" s="419" t="str">
        <f t="shared" si="5"/>
        <v/>
      </c>
      <c r="I133" s="418"/>
      <c r="J133" s="419" t="str">
        <f t="shared" si="6"/>
        <v/>
      </c>
      <c r="K133" s="417"/>
      <c r="L133" s="418"/>
      <c r="M133" s="155" t="str">
        <f t="shared" si="7"/>
        <v/>
      </c>
      <c r="N133" s="621" t="str">
        <f t="shared" si="8"/>
        <v/>
      </c>
      <c r="O133" s="621" t="str">
        <f t="shared" si="9"/>
        <v/>
      </c>
      <c r="P133" s="300"/>
    </row>
    <row r="134" spans="1:16" s="289" customFormat="1" x14ac:dyDescent="0.2">
      <c r="A134" s="1"/>
      <c r="B134" s="211" t="s">
        <v>732</v>
      </c>
      <c r="C134" s="212"/>
      <c r="D134" s="209" t="s">
        <v>533</v>
      </c>
      <c r="E134" s="13">
        <v>114</v>
      </c>
      <c r="F134" s="14" t="s">
        <v>229</v>
      </c>
      <c r="G134" s="14" t="s">
        <v>230</v>
      </c>
      <c r="H134" s="419" t="str">
        <f t="shared" si="5"/>
        <v/>
      </c>
      <c r="I134" s="418"/>
      <c r="J134" s="419" t="str">
        <f t="shared" si="6"/>
        <v/>
      </c>
      <c r="K134" s="417"/>
      <c r="L134" s="418"/>
      <c r="M134" s="155" t="str">
        <f t="shared" si="7"/>
        <v/>
      </c>
      <c r="N134" s="621" t="str">
        <f t="shared" si="8"/>
        <v/>
      </c>
      <c r="O134" s="621" t="str">
        <f t="shared" si="9"/>
        <v/>
      </c>
      <c r="P134" s="300"/>
    </row>
    <row r="135" spans="1:16" s="289" customFormat="1" x14ac:dyDescent="0.2">
      <c r="A135" s="1"/>
      <c r="B135" s="211" t="s">
        <v>733</v>
      </c>
      <c r="C135" s="212"/>
      <c r="D135" s="209" t="s">
        <v>533</v>
      </c>
      <c r="E135" s="13">
        <v>115</v>
      </c>
      <c r="F135" s="14" t="s">
        <v>231</v>
      </c>
      <c r="G135" s="14" t="s">
        <v>949</v>
      </c>
      <c r="H135" s="419" t="str">
        <f t="shared" si="5"/>
        <v/>
      </c>
      <c r="I135" s="418"/>
      <c r="J135" s="419" t="str">
        <f t="shared" si="6"/>
        <v/>
      </c>
      <c r="K135" s="417"/>
      <c r="L135" s="418"/>
      <c r="M135" s="155" t="str">
        <f t="shared" si="7"/>
        <v/>
      </c>
      <c r="N135" s="621" t="str">
        <f t="shared" si="8"/>
        <v/>
      </c>
      <c r="O135" s="621" t="str">
        <f t="shared" si="9"/>
        <v/>
      </c>
      <c r="P135" s="300"/>
    </row>
    <row r="136" spans="1:16" s="289" customFormat="1" x14ac:dyDescent="0.2">
      <c r="A136" s="1"/>
      <c r="B136" s="211" t="s">
        <v>734</v>
      </c>
      <c r="C136" s="212"/>
      <c r="D136" s="209" t="s">
        <v>533</v>
      </c>
      <c r="E136" s="13">
        <v>116</v>
      </c>
      <c r="F136" s="14" t="s">
        <v>232</v>
      </c>
      <c r="G136" s="14" t="s">
        <v>950</v>
      </c>
      <c r="H136" s="419" t="str">
        <f t="shared" si="5"/>
        <v/>
      </c>
      <c r="I136" s="418"/>
      <c r="J136" s="419" t="str">
        <f t="shared" si="6"/>
        <v/>
      </c>
      <c r="K136" s="417"/>
      <c r="L136" s="418"/>
      <c r="M136" s="155" t="str">
        <f t="shared" si="7"/>
        <v/>
      </c>
      <c r="N136" s="621" t="str">
        <f t="shared" si="8"/>
        <v/>
      </c>
      <c r="O136" s="621" t="str">
        <f t="shared" si="9"/>
        <v/>
      </c>
      <c r="P136" s="300"/>
    </row>
    <row r="137" spans="1:16" s="289" customFormat="1" x14ac:dyDescent="0.2">
      <c r="A137" s="1"/>
      <c r="B137" s="211" t="s">
        <v>735</v>
      </c>
      <c r="C137" s="212"/>
      <c r="D137" s="209" t="s">
        <v>533</v>
      </c>
      <c r="E137" s="13">
        <v>117</v>
      </c>
      <c r="F137" s="14" t="s">
        <v>942</v>
      </c>
      <c r="G137" s="14" t="s">
        <v>514</v>
      </c>
      <c r="H137" s="419" t="str">
        <f t="shared" si="5"/>
        <v/>
      </c>
      <c r="I137" s="418"/>
      <c r="J137" s="419" t="str">
        <f t="shared" si="6"/>
        <v/>
      </c>
      <c r="K137" s="417"/>
      <c r="L137" s="418"/>
      <c r="M137" s="155" t="str">
        <f t="shared" si="7"/>
        <v/>
      </c>
      <c r="N137" s="621" t="str">
        <f t="shared" si="8"/>
        <v/>
      </c>
      <c r="O137" s="621" t="str">
        <f t="shared" si="9"/>
        <v/>
      </c>
      <c r="P137" s="300"/>
    </row>
    <row r="138" spans="1:16" s="289" customFormat="1" x14ac:dyDescent="0.2">
      <c r="A138" s="1"/>
      <c r="B138" s="211" t="s">
        <v>736</v>
      </c>
      <c r="C138" s="212"/>
      <c r="D138" s="209" t="s">
        <v>533</v>
      </c>
      <c r="E138" s="13">
        <v>118</v>
      </c>
      <c r="F138" s="14" t="s">
        <v>233</v>
      </c>
      <c r="G138" s="14" t="s">
        <v>234</v>
      </c>
      <c r="H138" s="419" t="str">
        <f t="shared" si="5"/>
        <v/>
      </c>
      <c r="I138" s="418"/>
      <c r="J138" s="419" t="str">
        <f t="shared" si="6"/>
        <v/>
      </c>
      <c r="K138" s="417"/>
      <c r="L138" s="418"/>
      <c r="M138" s="155" t="str">
        <f t="shared" si="7"/>
        <v/>
      </c>
      <c r="N138" s="621" t="str">
        <f t="shared" si="8"/>
        <v/>
      </c>
      <c r="O138" s="621" t="str">
        <f t="shared" si="9"/>
        <v/>
      </c>
      <c r="P138" s="300"/>
    </row>
    <row r="139" spans="1:16" s="289" customFormat="1" x14ac:dyDescent="0.2">
      <c r="A139" s="1"/>
      <c r="B139" s="211" t="s">
        <v>737</v>
      </c>
      <c r="C139" s="212"/>
      <c r="D139" s="209" t="s">
        <v>533</v>
      </c>
      <c r="E139" s="13">
        <v>119</v>
      </c>
      <c r="F139" s="14" t="s">
        <v>235</v>
      </c>
      <c r="G139" s="14" t="s">
        <v>236</v>
      </c>
      <c r="H139" s="419" t="str">
        <f t="shared" si="5"/>
        <v/>
      </c>
      <c r="I139" s="418"/>
      <c r="J139" s="419" t="str">
        <f t="shared" si="6"/>
        <v/>
      </c>
      <c r="K139" s="417"/>
      <c r="L139" s="418"/>
      <c r="M139" s="155" t="str">
        <f t="shared" si="7"/>
        <v/>
      </c>
      <c r="N139" s="621" t="str">
        <f t="shared" si="8"/>
        <v/>
      </c>
      <c r="O139" s="621" t="str">
        <f t="shared" si="9"/>
        <v/>
      </c>
      <c r="P139" s="300"/>
    </row>
    <row r="140" spans="1:16" s="289" customFormat="1" x14ac:dyDescent="0.2">
      <c r="A140" s="1"/>
      <c r="B140" s="211" t="s">
        <v>738</v>
      </c>
      <c r="C140" s="212"/>
      <c r="D140" s="209" t="s">
        <v>533</v>
      </c>
      <c r="E140" s="13">
        <v>120</v>
      </c>
      <c r="F140" s="14" t="s">
        <v>237</v>
      </c>
      <c r="G140" s="14" t="s">
        <v>238</v>
      </c>
      <c r="H140" s="419" t="str">
        <f t="shared" si="5"/>
        <v/>
      </c>
      <c r="I140" s="418"/>
      <c r="J140" s="419" t="str">
        <f t="shared" si="6"/>
        <v/>
      </c>
      <c r="K140" s="417"/>
      <c r="L140" s="418"/>
      <c r="M140" s="155" t="str">
        <f t="shared" si="7"/>
        <v/>
      </c>
      <c r="N140" s="621" t="str">
        <f t="shared" si="8"/>
        <v/>
      </c>
      <c r="O140" s="621" t="str">
        <f t="shared" si="9"/>
        <v/>
      </c>
      <c r="P140" s="300"/>
    </row>
    <row r="141" spans="1:16" s="289" customFormat="1" x14ac:dyDescent="0.2">
      <c r="A141" s="1"/>
      <c r="B141" s="211" t="s">
        <v>739</v>
      </c>
      <c r="C141" s="212"/>
      <c r="D141" s="209" t="s">
        <v>533</v>
      </c>
      <c r="E141" s="13">
        <v>121</v>
      </c>
      <c r="F141" s="14" t="s">
        <v>239</v>
      </c>
      <c r="G141" s="14" t="s">
        <v>240</v>
      </c>
      <c r="H141" s="419" t="str">
        <f t="shared" si="5"/>
        <v/>
      </c>
      <c r="I141" s="418"/>
      <c r="J141" s="419" t="str">
        <f t="shared" si="6"/>
        <v/>
      </c>
      <c r="K141" s="417"/>
      <c r="L141" s="418"/>
      <c r="M141" s="155" t="str">
        <f t="shared" si="7"/>
        <v/>
      </c>
      <c r="N141" s="621" t="str">
        <f t="shared" si="8"/>
        <v/>
      </c>
      <c r="O141" s="621" t="str">
        <f t="shared" si="9"/>
        <v/>
      </c>
      <c r="P141" s="300"/>
    </row>
    <row r="142" spans="1:16" s="289" customFormat="1" x14ac:dyDescent="0.2">
      <c r="A142" s="1"/>
      <c r="B142" s="211" t="s">
        <v>740</v>
      </c>
      <c r="C142" s="212"/>
      <c r="D142" s="209" t="s">
        <v>533</v>
      </c>
      <c r="E142" s="13">
        <v>122</v>
      </c>
      <c r="F142" s="14" t="s">
        <v>241</v>
      </c>
      <c r="G142" s="14" t="s">
        <v>242</v>
      </c>
      <c r="H142" s="419" t="str">
        <f t="shared" si="5"/>
        <v/>
      </c>
      <c r="I142" s="418"/>
      <c r="J142" s="419" t="str">
        <f t="shared" si="6"/>
        <v/>
      </c>
      <c r="K142" s="417"/>
      <c r="L142" s="418"/>
      <c r="M142" s="155" t="str">
        <f t="shared" si="7"/>
        <v/>
      </c>
      <c r="N142" s="621" t="str">
        <f t="shared" si="8"/>
        <v/>
      </c>
      <c r="O142" s="621" t="str">
        <f t="shared" si="9"/>
        <v/>
      </c>
      <c r="P142" s="300"/>
    </row>
    <row r="143" spans="1:16" s="289" customFormat="1" x14ac:dyDescent="0.2">
      <c r="A143" s="1"/>
      <c r="B143" s="211" t="s">
        <v>741</v>
      </c>
      <c r="C143" s="212"/>
      <c r="D143" s="209" t="s">
        <v>533</v>
      </c>
      <c r="E143" s="13">
        <v>123</v>
      </c>
      <c r="F143" s="14" t="s">
        <v>243</v>
      </c>
      <c r="G143" s="14" t="s">
        <v>244</v>
      </c>
      <c r="H143" s="419" t="str">
        <f t="shared" si="5"/>
        <v/>
      </c>
      <c r="I143" s="418"/>
      <c r="J143" s="419" t="str">
        <f t="shared" si="6"/>
        <v/>
      </c>
      <c r="K143" s="417"/>
      <c r="L143" s="418"/>
      <c r="M143" s="155" t="str">
        <f t="shared" si="7"/>
        <v/>
      </c>
      <c r="N143" s="621" t="str">
        <f t="shared" si="8"/>
        <v/>
      </c>
      <c r="O143" s="621" t="str">
        <f t="shared" si="9"/>
        <v/>
      </c>
      <c r="P143" s="300"/>
    </row>
    <row r="144" spans="1:16" s="289" customFormat="1" x14ac:dyDescent="0.2">
      <c r="A144" s="1"/>
      <c r="B144" s="211" t="s">
        <v>742</v>
      </c>
      <c r="C144" s="212"/>
      <c r="D144" s="209" t="s">
        <v>533</v>
      </c>
      <c r="E144" s="13">
        <v>124</v>
      </c>
      <c r="F144" s="14" t="s">
        <v>245</v>
      </c>
      <c r="G144" s="14" t="s">
        <v>246</v>
      </c>
      <c r="H144" s="419" t="str">
        <f t="shared" si="5"/>
        <v/>
      </c>
      <c r="I144" s="418"/>
      <c r="J144" s="419" t="str">
        <f t="shared" si="6"/>
        <v/>
      </c>
      <c r="K144" s="417"/>
      <c r="L144" s="418"/>
      <c r="M144" s="155" t="str">
        <f t="shared" si="7"/>
        <v/>
      </c>
      <c r="N144" s="621" t="str">
        <f t="shared" si="8"/>
        <v/>
      </c>
      <c r="O144" s="621" t="str">
        <f t="shared" si="9"/>
        <v/>
      </c>
      <c r="P144" s="300"/>
    </row>
    <row r="145" spans="1:16" s="289" customFormat="1" x14ac:dyDescent="0.2">
      <c r="A145" s="1"/>
      <c r="B145" s="211" t="s">
        <v>743</v>
      </c>
      <c r="C145" s="212"/>
      <c r="D145" s="209" t="s">
        <v>533</v>
      </c>
      <c r="E145" s="13">
        <v>125</v>
      </c>
      <c r="F145" s="14" t="s">
        <v>247</v>
      </c>
      <c r="G145" s="14" t="s">
        <v>248</v>
      </c>
      <c r="H145" s="419" t="str">
        <f t="shared" si="5"/>
        <v/>
      </c>
      <c r="I145" s="418"/>
      <c r="J145" s="419" t="str">
        <f t="shared" si="6"/>
        <v/>
      </c>
      <c r="K145" s="417"/>
      <c r="L145" s="418"/>
      <c r="M145" s="155" t="str">
        <f t="shared" si="7"/>
        <v/>
      </c>
      <c r="N145" s="621" t="str">
        <f t="shared" si="8"/>
        <v/>
      </c>
      <c r="O145" s="621" t="str">
        <f t="shared" si="9"/>
        <v/>
      </c>
      <c r="P145" s="300"/>
    </row>
    <row r="146" spans="1:16" s="289" customFormat="1" x14ac:dyDescent="0.2">
      <c r="A146" s="1"/>
      <c r="B146" s="211" t="s">
        <v>744</v>
      </c>
      <c r="C146" s="212"/>
      <c r="D146" s="209" t="s">
        <v>533</v>
      </c>
      <c r="E146" s="13">
        <v>126</v>
      </c>
      <c r="F146" s="14" t="s">
        <v>249</v>
      </c>
      <c r="G146" s="14" t="s">
        <v>250</v>
      </c>
      <c r="H146" s="419" t="str">
        <f t="shared" si="5"/>
        <v/>
      </c>
      <c r="I146" s="418"/>
      <c r="J146" s="419" t="str">
        <f t="shared" si="6"/>
        <v/>
      </c>
      <c r="K146" s="417"/>
      <c r="L146" s="418"/>
      <c r="M146" s="155" t="str">
        <f t="shared" si="7"/>
        <v/>
      </c>
      <c r="N146" s="621" t="str">
        <f t="shared" si="8"/>
        <v/>
      </c>
      <c r="O146" s="621" t="str">
        <f t="shared" si="9"/>
        <v/>
      </c>
      <c r="P146" s="300"/>
    </row>
    <row r="147" spans="1:16" s="289" customFormat="1" x14ac:dyDescent="0.2">
      <c r="A147" s="1"/>
      <c r="B147" s="211" t="s">
        <v>745</v>
      </c>
      <c r="C147" s="212"/>
      <c r="D147" s="209" t="s">
        <v>533</v>
      </c>
      <c r="E147" s="13">
        <v>127</v>
      </c>
      <c r="F147" s="14" t="s">
        <v>251</v>
      </c>
      <c r="G147" s="14" t="s">
        <v>252</v>
      </c>
      <c r="H147" s="419" t="str">
        <f t="shared" si="5"/>
        <v/>
      </c>
      <c r="I147" s="418"/>
      <c r="J147" s="419" t="str">
        <f t="shared" si="6"/>
        <v/>
      </c>
      <c r="K147" s="417"/>
      <c r="L147" s="418"/>
      <c r="M147" s="155" t="str">
        <f t="shared" si="7"/>
        <v/>
      </c>
      <c r="N147" s="621" t="str">
        <f t="shared" si="8"/>
        <v/>
      </c>
      <c r="O147" s="621" t="str">
        <f t="shared" si="9"/>
        <v/>
      </c>
      <c r="P147" s="300"/>
    </row>
    <row r="148" spans="1:16" s="289" customFormat="1" x14ac:dyDescent="0.2">
      <c r="A148" s="1"/>
      <c r="B148" s="211" t="s">
        <v>746</v>
      </c>
      <c r="C148" s="212"/>
      <c r="D148" s="209" t="s">
        <v>533</v>
      </c>
      <c r="E148" s="13">
        <v>128</v>
      </c>
      <c r="F148" s="14" t="s">
        <v>253</v>
      </c>
      <c r="G148" s="14" t="s">
        <v>254</v>
      </c>
      <c r="H148" s="419" t="str">
        <f t="shared" si="5"/>
        <v/>
      </c>
      <c r="I148" s="418"/>
      <c r="J148" s="419" t="str">
        <f t="shared" si="6"/>
        <v/>
      </c>
      <c r="K148" s="417"/>
      <c r="L148" s="418"/>
      <c r="M148" s="155" t="str">
        <f t="shared" si="7"/>
        <v/>
      </c>
      <c r="N148" s="621" t="str">
        <f t="shared" si="8"/>
        <v/>
      </c>
      <c r="O148" s="621" t="str">
        <f t="shared" si="9"/>
        <v/>
      </c>
      <c r="P148" s="300"/>
    </row>
    <row r="149" spans="1:16" s="289" customFormat="1" x14ac:dyDescent="0.2">
      <c r="A149" s="1"/>
      <c r="B149" s="211" t="s">
        <v>749</v>
      </c>
      <c r="C149" s="212"/>
      <c r="D149" s="209" t="s">
        <v>533</v>
      </c>
      <c r="E149" s="13">
        <v>129</v>
      </c>
      <c r="F149" s="14" t="s">
        <v>257</v>
      </c>
      <c r="G149" s="14" t="s">
        <v>258</v>
      </c>
      <c r="H149" s="419" t="str">
        <f t="shared" si="5"/>
        <v/>
      </c>
      <c r="I149" s="418"/>
      <c r="J149" s="419" t="str">
        <f t="shared" si="6"/>
        <v/>
      </c>
      <c r="K149" s="417"/>
      <c r="L149" s="418"/>
      <c r="M149" s="155" t="str">
        <f t="shared" si="7"/>
        <v/>
      </c>
      <c r="N149" s="621" t="str">
        <f t="shared" si="8"/>
        <v/>
      </c>
      <c r="O149" s="621" t="str">
        <f t="shared" si="9"/>
        <v/>
      </c>
      <c r="P149" s="300"/>
    </row>
    <row r="150" spans="1:16" s="289" customFormat="1" x14ac:dyDescent="0.2">
      <c r="A150" s="1"/>
      <c r="B150" s="211" t="s">
        <v>750</v>
      </c>
      <c r="C150" s="212"/>
      <c r="D150" s="209" t="s">
        <v>533</v>
      </c>
      <c r="E150" s="13">
        <v>130</v>
      </c>
      <c r="F150" s="14" t="s">
        <v>259</v>
      </c>
      <c r="G150" s="14" t="s">
        <v>260</v>
      </c>
      <c r="H150" s="419" t="str">
        <f t="shared" ref="H150:H213" si="10">IF(AND(I150="",J150=""),"",IF(OR(I150="c",J150="c"),"c",SUM(I150,J150)))</f>
        <v/>
      </c>
      <c r="I150" s="418"/>
      <c r="J150" s="419" t="str">
        <f t="shared" si="6"/>
        <v/>
      </c>
      <c r="K150" s="417"/>
      <c r="L150" s="418"/>
      <c r="M150" s="155" t="str">
        <f t="shared" si="7"/>
        <v/>
      </c>
      <c r="N150" s="621" t="str">
        <f t="shared" si="8"/>
        <v/>
      </c>
      <c r="O150" s="621" t="str">
        <f t="shared" si="9"/>
        <v/>
      </c>
      <c r="P150" s="300"/>
    </row>
    <row r="151" spans="1:16" s="289" customFormat="1" x14ac:dyDescent="0.2">
      <c r="A151" s="1"/>
      <c r="B151" s="211" t="s">
        <v>751</v>
      </c>
      <c r="C151" s="212"/>
      <c r="D151" s="209" t="s">
        <v>533</v>
      </c>
      <c r="E151" s="13">
        <v>131</v>
      </c>
      <c r="F151" s="14" t="s">
        <v>261</v>
      </c>
      <c r="G151" s="14" t="s">
        <v>262</v>
      </c>
      <c r="H151" s="419" t="str">
        <f t="shared" si="10"/>
        <v/>
      </c>
      <c r="I151" s="418"/>
      <c r="J151" s="419" t="str">
        <f t="shared" ref="J151:J214" si="11">IF(AND(K151="",L151=""),"",IF(OR(K151="c",L151="c"),"c",SUM(K151,L151)))</f>
        <v/>
      </c>
      <c r="K151" s="417"/>
      <c r="L151" s="418"/>
      <c r="M151" s="155" t="str">
        <f t="shared" ref="M151:M214" si="12">IF(AND(SUM(COUNTIF(K151:L151,"c"),(COUNTIF(J151,"c")))=1,AND(K151&lt;&gt;"",L151&lt;&gt;"",J151&lt;&gt;"")),"Residual Disclosure",IF(AND(SUM(COUNTIF(I151:J151,"c"),(COUNTIF(H151,"c")))=1,AND(I151&lt;&gt;"",J151&lt;&gt;"",H151&lt;&gt;"")),"Residual Disclosure",""))</f>
        <v/>
      </c>
      <c r="N151" s="621" t="str">
        <f t="shared" ref="N151:N214" si="13">IF(M151&lt;&gt;"","",IF(OR(AND(H151="c",OR(J151="c",I151="c")),AND(H151&lt;&gt;"",I151="c",J151="c"),AND(H151&lt;&gt;"",J151="",I151="")),"",IF(OR(I151="c",J151="c"),"c",IF(ABS(SUM(I151,J151)-SUM(H151))&gt;0.9,SUM(I151,J151)-SUM(H151),""))))</f>
        <v/>
      </c>
      <c r="O151" s="621" t="str">
        <f t="shared" ref="O151:O214" si="14">IF(M151&lt;&gt;"","",IF(OR(AND(J151="c",OR(L151="c",K151="c")),AND(J151&lt;&gt;"",K151="c",L151="c"),AND(J151&lt;&gt;"",L151="",K151="")),"",IF(COUNTIF(K151:L151,"c")&gt;1,"",IF(ABS(SUM(K151,L151)-SUM(J151))&gt;0.9,SUM(K151,L151)-SUM(J151),""))))</f>
        <v/>
      </c>
      <c r="P151" s="300"/>
    </row>
    <row r="152" spans="1:16" s="289" customFormat="1" x14ac:dyDescent="0.2">
      <c r="A152" s="1"/>
      <c r="B152" s="211" t="s">
        <v>752</v>
      </c>
      <c r="C152" s="212"/>
      <c r="D152" s="209" t="s">
        <v>533</v>
      </c>
      <c r="E152" s="13">
        <v>132</v>
      </c>
      <c r="F152" s="14" t="s">
        <v>263</v>
      </c>
      <c r="G152" s="14" t="s">
        <v>264</v>
      </c>
      <c r="H152" s="419" t="str">
        <f t="shared" si="10"/>
        <v/>
      </c>
      <c r="I152" s="418"/>
      <c r="J152" s="419" t="str">
        <f t="shared" si="11"/>
        <v/>
      </c>
      <c r="K152" s="417"/>
      <c r="L152" s="418"/>
      <c r="M152" s="155" t="str">
        <f t="shared" si="12"/>
        <v/>
      </c>
      <c r="N152" s="621" t="str">
        <f t="shared" si="13"/>
        <v/>
      </c>
      <c r="O152" s="621" t="str">
        <f t="shared" si="14"/>
        <v/>
      </c>
      <c r="P152" s="300"/>
    </row>
    <row r="153" spans="1:16" s="289" customFormat="1" x14ac:dyDescent="0.2">
      <c r="A153" s="1"/>
      <c r="B153" s="211" t="s">
        <v>753</v>
      </c>
      <c r="C153" s="212"/>
      <c r="D153" s="209" t="s">
        <v>533</v>
      </c>
      <c r="E153" s="13">
        <v>133</v>
      </c>
      <c r="F153" s="14" t="s">
        <v>265</v>
      </c>
      <c r="G153" s="14" t="s">
        <v>266</v>
      </c>
      <c r="H153" s="419" t="str">
        <f t="shared" si="10"/>
        <v/>
      </c>
      <c r="I153" s="418"/>
      <c r="J153" s="419" t="str">
        <f t="shared" si="11"/>
        <v/>
      </c>
      <c r="K153" s="417"/>
      <c r="L153" s="418"/>
      <c r="M153" s="155" t="str">
        <f t="shared" si="12"/>
        <v/>
      </c>
      <c r="N153" s="621" t="str">
        <f t="shared" si="13"/>
        <v/>
      </c>
      <c r="O153" s="621" t="str">
        <f t="shared" si="14"/>
        <v/>
      </c>
      <c r="P153" s="300"/>
    </row>
    <row r="154" spans="1:16" s="289" customFormat="1" x14ac:dyDescent="0.2">
      <c r="A154" s="1"/>
      <c r="B154" s="211" t="s">
        <v>754</v>
      </c>
      <c r="C154" s="212"/>
      <c r="D154" s="209" t="s">
        <v>533</v>
      </c>
      <c r="E154" s="13">
        <v>134</v>
      </c>
      <c r="F154" s="14" t="s">
        <v>267</v>
      </c>
      <c r="G154" s="14" t="s">
        <v>268</v>
      </c>
      <c r="H154" s="419" t="str">
        <f t="shared" si="10"/>
        <v/>
      </c>
      <c r="I154" s="418"/>
      <c r="J154" s="419" t="str">
        <f t="shared" si="11"/>
        <v/>
      </c>
      <c r="K154" s="417"/>
      <c r="L154" s="418"/>
      <c r="M154" s="155" t="str">
        <f t="shared" si="12"/>
        <v/>
      </c>
      <c r="N154" s="621" t="str">
        <f t="shared" si="13"/>
        <v/>
      </c>
      <c r="O154" s="621" t="str">
        <f t="shared" si="14"/>
        <v/>
      </c>
      <c r="P154" s="300"/>
    </row>
    <row r="155" spans="1:16" s="289" customFormat="1" x14ac:dyDescent="0.2">
      <c r="A155" s="1"/>
      <c r="B155" s="211" t="s">
        <v>755</v>
      </c>
      <c r="C155" s="212"/>
      <c r="D155" s="209" t="s">
        <v>533</v>
      </c>
      <c r="E155" s="13">
        <v>135</v>
      </c>
      <c r="F155" s="14" t="s">
        <v>269</v>
      </c>
      <c r="G155" s="14" t="s">
        <v>270</v>
      </c>
      <c r="H155" s="419" t="str">
        <f t="shared" si="10"/>
        <v/>
      </c>
      <c r="I155" s="418"/>
      <c r="J155" s="419" t="str">
        <f t="shared" si="11"/>
        <v/>
      </c>
      <c r="K155" s="417"/>
      <c r="L155" s="418"/>
      <c r="M155" s="155" t="str">
        <f t="shared" si="12"/>
        <v/>
      </c>
      <c r="N155" s="621" t="str">
        <f t="shared" si="13"/>
        <v/>
      </c>
      <c r="O155" s="621" t="str">
        <f t="shared" si="14"/>
        <v/>
      </c>
      <c r="P155" s="300"/>
    </row>
    <row r="156" spans="1:16" s="289" customFormat="1" x14ac:dyDescent="0.2">
      <c r="A156" s="1"/>
      <c r="B156" s="211" t="s">
        <v>756</v>
      </c>
      <c r="C156" s="212"/>
      <c r="D156" s="209" t="s">
        <v>533</v>
      </c>
      <c r="E156" s="13">
        <v>136</v>
      </c>
      <c r="F156" s="14" t="s">
        <v>271</v>
      </c>
      <c r="G156" s="14" t="s">
        <v>272</v>
      </c>
      <c r="H156" s="419" t="str">
        <f t="shared" si="10"/>
        <v/>
      </c>
      <c r="I156" s="418"/>
      <c r="J156" s="419" t="str">
        <f t="shared" si="11"/>
        <v/>
      </c>
      <c r="K156" s="417"/>
      <c r="L156" s="418"/>
      <c r="M156" s="155" t="str">
        <f t="shared" si="12"/>
        <v/>
      </c>
      <c r="N156" s="621" t="str">
        <f t="shared" si="13"/>
        <v/>
      </c>
      <c r="O156" s="621" t="str">
        <f t="shared" si="14"/>
        <v/>
      </c>
      <c r="P156" s="300"/>
    </row>
    <row r="157" spans="1:16" s="289" customFormat="1" x14ac:dyDescent="0.2">
      <c r="A157" s="1"/>
      <c r="B157" s="211" t="s">
        <v>757</v>
      </c>
      <c r="C157" s="212"/>
      <c r="D157" s="209" t="s">
        <v>533</v>
      </c>
      <c r="E157" s="13">
        <v>137</v>
      </c>
      <c r="F157" s="14" t="s">
        <v>273</v>
      </c>
      <c r="G157" s="14" t="s">
        <v>274</v>
      </c>
      <c r="H157" s="419" t="str">
        <f t="shared" si="10"/>
        <v/>
      </c>
      <c r="I157" s="418"/>
      <c r="J157" s="419" t="str">
        <f t="shared" si="11"/>
        <v/>
      </c>
      <c r="K157" s="417"/>
      <c r="L157" s="418"/>
      <c r="M157" s="155" t="str">
        <f t="shared" si="12"/>
        <v/>
      </c>
      <c r="N157" s="621" t="str">
        <f t="shared" si="13"/>
        <v/>
      </c>
      <c r="O157" s="621" t="str">
        <f t="shared" si="14"/>
        <v/>
      </c>
      <c r="P157" s="300"/>
    </row>
    <row r="158" spans="1:16" s="289" customFormat="1" x14ac:dyDescent="0.2">
      <c r="A158" s="1"/>
      <c r="B158" s="211" t="s">
        <v>758</v>
      </c>
      <c r="C158" s="212"/>
      <c r="D158" s="209" t="s">
        <v>533</v>
      </c>
      <c r="E158" s="13">
        <v>138</v>
      </c>
      <c r="F158" s="14" t="s">
        <v>275</v>
      </c>
      <c r="G158" s="14" t="s">
        <v>276</v>
      </c>
      <c r="H158" s="419" t="str">
        <f t="shared" si="10"/>
        <v/>
      </c>
      <c r="I158" s="418"/>
      <c r="J158" s="419" t="str">
        <f t="shared" si="11"/>
        <v/>
      </c>
      <c r="K158" s="417"/>
      <c r="L158" s="418"/>
      <c r="M158" s="155" t="str">
        <f t="shared" si="12"/>
        <v/>
      </c>
      <c r="N158" s="621" t="str">
        <f t="shared" si="13"/>
        <v/>
      </c>
      <c r="O158" s="621" t="str">
        <f t="shared" si="14"/>
        <v/>
      </c>
      <c r="P158" s="300"/>
    </row>
    <row r="159" spans="1:16" s="289" customFormat="1" x14ac:dyDescent="0.2">
      <c r="A159" s="1"/>
      <c r="B159" s="211" t="s">
        <v>759</v>
      </c>
      <c r="C159" s="212"/>
      <c r="D159" s="209" t="s">
        <v>533</v>
      </c>
      <c r="E159" s="13">
        <v>139</v>
      </c>
      <c r="F159" s="14" t="s">
        <v>277</v>
      </c>
      <c r="G159" s="14" t="s">
        <v>278</v>
      </c>
      <c r="H159" s="419" t="str">
        <f t="shared" si="10"/>
        <v/>
      </c>
      <c r="I159" s="418"/>
      <c r="J159" s="419" t="str">
        <f t="shared" si="11"/>
        <v/>
      </c>
      <c r="K159" s="417"/>
      <c r="L159" s="418"/>
      <c r="M159" s="155" t="str">
        <f t="shared" si="12"/>
        <v/>
      </c>
      <c r="N159" s="621" t="str">
        <f t="shared" si="13"/>
        <v/>
      </c>
      <c r="O159" s="621" t="str">
        <f t="shared" si="14"/>
        <v/>
      </c>
      <c r="P159" s="300"/>
    </row>
    <row r="160" spans="1:16" s="289" customFormat="1" x14ac:dyDescent="0.2">
      <c r="A160" s="1"/>
      <c r="B160" s="211" t="s">
        <v>760</v>
      </c>
      <c r="C160" s="212"/>
      <c r="D160" s="209" t="s">
        <v>533</v>
      </c>
      <c r="E160" s="13">
        <v>140</v>
      </c>
      <c r="F160" s="14" t="s">
        <v>279</v>
      </c>
      <c r="G160" s="14" t="s">
        <v>280</v>
      </c>
      <c r="H160" s="419" t="str">
        <f t="shared" si="10"/>
        <v/>
      </c>
      <c r="I160" s="418"/>
      <c r="J160" s="419" t="str">
        <f t="shared" si="11"/>
        <v/>
      </c>
      <c r="K160" s="417"/>
      <c r="L160" s="418"/>
      <c r="M160" s="155" t="str">
        <f t="shared" si="12"/>
        <v/>
      </c>
      <c r="N160" s="621" t="str">
        <f t="shared" si="13"/>
        <v/>
      </c>
      <c r="O160" s="621" t="str">
        <f t="shared" si="14"/>
        <v/>
      </c>
      <c r="P160" s="300"/>
    </row>
    <row r="161" spans="1:16" s="289" customFormat="1" x14ac:dyDescent="0.2">
      <c r="A161" s="1"/>
      <c r="B161" s="211" t="s">
        <v>761</v>
      </c>
      <c r="C161" s="212"/>
      <c r="D161" s="209" t="s">
        <v>533</v>
      </c>
      <c r="E161" s="13">
        <v>141</v>
      </c>
      <c r="F161" s="14" t="s">
        <v>281</v>
      </c>
      <c r="G161" s="14" t="s">
        <v>282</v>
      </c>
      <c r="H161" s="419" t="str">
        <f t="shared" si="10"/>
        <v/>
      </c>
      <c r="I161" s="418"/>
      <c r="J161" s="419" t="str">
        <f t="shared" si="11"/>
        <v/>
      </c>
      <c r="K161" s="417"/>
      <c r="L161" s="418"/>
      <c r="M161" s="155" t="str">
        <f t="shared" si="12"/>
        <v/>
      </c>
      <c r="N161" s="621" t="str">
        <f t="shared" si="13"/>
        <v/>
      </c>
      <c r="O161" s="621" t="str">
        <f t="shared" si="14"/>
        <v/>
      </c>
      <c r="P161" s="300"/>
    </row>
    <row r="162" spans="1:16" s="289" customFormat="1" x14ac:dyDescent="0.2">
      <c r="A162" s="1"/>
      <c r="B162" s="211" t="s">
        <v>762</v>
      </c>
      <c r="C162" s="212"/>
      <c r="D162" s="209" t="s">
        <v>533</v>
      </c>
      <c r="E162" s="13">
        <v>142</v>
      </c>
      <c r="F162" s="14" t="s">
        <v>283</v>
      </c>
      <c r="G162" s="14" t="s">
        <v>284</v>
      </c>
      <c r="H162" s="419" t="str">
        <f t="shared" si="10"/>
        <v/>
      </c>
      <c r="I162" s="418"/>
      <c r="J162" s="419" t="str">
        <f t="shared" si="11"/>
        <v/>
      </c>
      <c r="K162" s="417"/>
      <c r="L162" s="418"/>
      <c r="M162" s="155" t="str">
        <f t="shared" si="12"/>
        <v/>
      </c>
      <c r="N162" s="621" t="str">
        <f t="shared" si="13"/>
        <v/>
      </c>
      <c r="O162" s="621" t="str">
        <f t="shared" si="14"/>
        <v/>
      </c>
      <c r="P162" s="300"/>
    </row>
    <row r="163" spans="1:16" s="289" customFormat="1" x14ac:dyDescent="0.2">
      <c r="A163" s="1"/>
      <c r="B163" s="211" t="s">
        <v>763</v>
      </c>
      <c r="C163" s="212"/>
      <c r="D163" s="209" t="s">
        <v>533</v>
      </c>
      <c r="E163" s="13">
        <v>143</v>
      </c>
      <c r="F163" s="14" t="s">
        <v>285</v>
      </c>
      <c r="G163" s="14" t="s">
        <v>286</v>
      </c>
      <c r="H163" s="419" t="str">
        <f t="shared" si="10"/>
        <v/>
      </c>
      <c r="I163" s="418"/>
      <c r="J163" s="419" t="str">
        <f t="shared" si="11"/>
        <v/>
      </c>
      <c r="K163" s="417"/>
      <c r="L163" s="418"/>
      <c r="M163" s="155" t="str">
        <f t="shared" si="12"/>
        <v/>
      </c>
      <c r="N163" s="621" t="str">
        <f t="shared" si="13"/>
        <v/>
      </c>
      <c r="O163" s="621" t="str">
        <f t="shared" si="14"/>
        <v/>
      </c>
      <c r="P163" s="300"/>
    </row>
    <row r="164" spans="1:16" s="289" customFormat="1" x14ac:dyDescent="0.2">
      <c r="A164" s="1"/>
      <c r="B164" s="211" t="s">
        <v>764</v>
      </c>
      <c r="C164" s="212"/>
      <c r="D164" s="209" t="s">
        <v>533</v>
      </c>
      <c r="E164" s="13">
        <v>144</v>
      </c>
      <c r="F164" s="14" t="s">
        <v>287</v>
      </c>
      <c r="G164" s="14" t="s">
        <v>288</v>
      </c>
      <c r="H164" s="419" t="str">
        <f t="shared" si="10"/>
        <v/>
      </c>
      <c r="I164" s="418"/>
      <c r="J164" s="419" t="str">
        <f t="shared" si="11"/>
        <v/>
      </c>
      <c r="K164" s="417"/>
      <c r="L164" s="418"/>
      <c r="M164" s="155" t="str">
        <f t="shared" si="12"/>
        <v/>
      </c>
      <c r="N164" s="621" t="str">
        <f t="shared" si="13"/>
        <v/>
      </c>
      <c r="O164" s="621" t="str">
        <f t="shared" si="14"/>
        <v/>
      </c>
      <c r="P164" s="300"/>
    </row>
    <row r="165" spans="1:16" s="289" customFormat="1" x14ac:dyDescent="0.2">
      <c r="A165" s="1"/>
      <c r="B165" s="211" t="s">
        <v>765</v>
      </c>
      <c r="C165" s="212"/>
      <c r="D165" s="209" t="s">
        <v>533</v>
      </c>
      <c r="E165" s="13">
        <v>145</v>
      </c>
      <c r="F165" s="14" t="s">
        <v>289</v>
      </c>
      <c r="G165" s="15" t="s">
        <v>290</v>
      </c>
      <c r="H165" s="419" t="str">
        <f t="shared" si="10"/>
        <v/>
      </c>
      <c r="I165" s="418"/>
      <c r="J165" s="419" t="str">
        <f t="shared" si="11"/>
        <v/>
      </c>
      <c r="K165" s="417"/>
      <c r="L165" s="418"/>
      <c r="M165" s="155" t="str">
        <f t="shared" si="12"/>
        <v/>
      </c>
      <c r="N165" s="621" t="str">
        <f t="shared" si="13"/>
        <v/>
      </c>
      <c r="O165" s="621" t="str">
        <f t="shared" si="14"/>
        <v/>
      </c>
      <c r="P165" s="300"/>
    </row>
    <row r="166" spans="1:16" s="289" customFormat="1" x14ac:dyDescent="0.2">
      <c r="A166" s="1"/>
      <c r="B166" s="211" t="s">
        <v>766</v>
      </c>
      <c r="C166" s="212"/>
      <c r="D166" s="209" t="s">
        <v>533</v>
      </c>
      <c r="E166" s="13">
        <v>146</v>
      </c>
      <c r="F166" s="14" t="s">
        <v>291</v>
      </c>
      <c r="G166" s="14" t="s">
        <v>292</v>
      </c>
      <c r="H166" s="419" t="str">
        <f t="shared" si="10"/>
        <v/>
      </c>
      <c r="I166" s="418"/>
      <c r="J166" s="419" t="str">
        <f t="shared" si="11"/>
        <v/>
      </c>
      <c r="K166" s="417"/>
      <c r="L166" s="418"/>
      <c r="M166" s="155" t="str">
        <f t="shared" si="12"/>
        <v/>
      </c>
      <c r="N166" s="621" t="str">
        <f t="shared" si="13"/>
        <v/>
      </c>
      <c r="O166" s="621" t="str">
        <f t="shared" si="14"/>
        <v/>
      </c>
      <c r="P166" s="300"/>
    </row>
    <row r="167" spans="1:16" s="289" customFormat="1" x14ac:dyDescent="0.2">
      <c r="A167" s="1"/>
      <c r="B167" s="211" t="s">
        <v>767</v>
      </c>
      <c r="C167" s="212"/>
      <c r="D167" s="209" t="s">
        <v>533</v>
      </c>
      <c r="E167" s="13">
        <v>147</v>
      </c>
      <c r="F167" s="14" t="s">
        <v>293</v>
      </c>
      <c r="G167" s="14" t="s">
        <v>294</v>
      </c>
      <c r="H167" s="419" t="str">
        <f t="shared" si="10"/>
        <v/>
      </c>
      <c r="I167" s="418"/>
      <c r="J167" s="419" t="str">
        <f t="shared" si="11"/>
        <v/>
      </c>
      <c r="K167" s="417"/>
      <c r="L167" s="418"/>
      <c r="M167" s="155" t="str">
        <f t="shared" si="12"/>
        <v/>
      </c>
      <c r="N167" s="621" t="str">
        <f t="shared" si="13"/>
        <v/>
      </c>
      <c r="O167" s="621" t="str">
        <f t="shared" si="14"/>
        <v/>
      </c>
      <c r="P167" s="300"/>
    </row>
    <row r="168" spans="1:16" s="289" customFormat="1" x14ac:dyDescent="0.2">
      <c r="A168" s="1"/>
      <c r="B168" s="211" t="s">
        <v>768</v>
      </c>
      <c r="C168" s="212"/>
      <c r="D168" s="209" t="s">
        <v>533</v>
      </c>
      <c r="E168" s="13">
        <v>148</v>
      </c>
      <c r="F168" s="14" t="s">
        <v>295</v>
      </c>
      <c r="G168" s="14" t="s">
        <v>296</v>
      </c>
      <c r="H168" s="419" t="str">
        <f t="shared" si="10"/>
        <v/>
      </c>
      <c r="I168" s="418"/>
      <c r="J168" s="419" t="str">
        <f t="shared" si="11"/>
        <v/>
      </c>
      <c r="K168" s="417"/>
      <c r="L168" s="418"/>
      <c r="M168" s="155" t="str">
        <f t="shared" si="12"/>
        <v/>
      </c>
      <c r="N168" s="621" t="str">
        <f t="shared" si="13"/>
        <v/>
      </c>
      <c r="O168" s="621" t="str">
        <f t="shared" si="14"/>
        <v/>
      </c>
      <c r="P168" s="300"/>
    </row>
    <row r="169" spans="1:16" s="289" customFormat="1" x14ac:dyDescent="0.2">
      <c r="A169" s="1"/>
      <c r="B169" s="211" t="s">
        <v>769</v>
      </c>
      <c r="C169" s="212"/>
      <c r="D169" s="209" t="s">
        <v>533</v>
      </c>
      <c r="E169" s="13">
        <v>149</v>
      </c>
      <c r="F169" s="14" t="s">
        <v>297</v>
      </c>
      <c r="G169" s="14" t="s">
        <v>298</v>
      </c>
      <c r="H169" s="419" t="str">
        <f t="shared" si="10"/>
        <v/>
      </c>
      <c r="I169" s="418"/>
      <c r="J169" s="419" t="str">
        <f t="shared" si="11"/>
        <v/>
      </c>
      <c r="K169" s="417"/>
      <c r="L169" s="418"/>
      <c r="M169" s="155" t="str">
        <f t="shared" si="12"/>
        <v/>
      </c>
      <c r="N169" s="621" t="str">
        <f t="shared" si="13"/>
        <v/>
      </c>
      <c r="O169" s="621" t="str">
        <f t="shared" si="14"/>
        <v/>
      </c>
      <c r="P169" s="300"/>
    </row>
    <row r="170" spans="1:16" s="289" customFormat="1" x14ac:dyDescent="0.2">
      <c r="A170" s="1"/>
      <c r="B170" s="211" t="s">
        <v>770</v>
      </c>
      <c r="C170" s="212"/>
      <c r="D170" s="209" t="s">
        <v>533</v>
      </c>
      <c r="E170" s="13">
        <v>150</v>
      </c>
      <c r="F170" s="14" t="s">
        <v>299</v>
      </c>
      <c r="G170" s="14" t="s">
        <v>300</v>
      </c>
      <c r="H170" s="419" t="str">
        <f t="shared" si="10"/>
        <v/>
      </c>
      <c r="I170" s="418"/>
      <c r="J170" s="419" t="str">
        <f t="shared" si="11"/>
        <v/>
      </c>
      <c r="K170" s="417"/>
      <c r="L170" s="418"/>
      <c r="M170" s="155" t="str">
        <f t="shared" si="12"/>
        <v/>
      </c>
      <c r="N170" s="621" t="str">
        <f t="shared" si="13"/>
        <v/>
      </c>
      <c r="O170" s="621" t="str">
        <f t="shared" si="14"/>
        <v/>
      </c>
      <c r="P170" s="300"/>
    </row>
    <row r="171" spans="1:16" s="289" customFormat="1" x14ac:dyDescent="0.2">
      <c r="A171" s="1"/>
      <c r="B171" s="211" t="s">
        <v>771</v>
      </c>
      <c r="C171" s="212"/>
      <c r="D171" s="209" t="s">
        <v>533</v>
      </c>
      <c r="E171" s="13">
        <v>151</v>
      </c>
      <c r="F171" s="14" t="s">
        <v>301</v>
      </c>
      <c r="G171" s="14" t="s">
        <v>302</v>
      </c>
      <c r="H171" s="419" t="str">
        <f t="shared" si="10"/>
        <v/>
      </c>
      <c r="I171" s="418"/>
      <c r="J171" s="419" t="str">
        <f t="shared" si="11"/>
        <v/>
      </c>
      <c r="K171" s="417"/>
      <c r="L171" s="418"/>
      <c r="M171" s="155" t="str">
        <f t="shared" si="12"/>
        <v/>
      </c>
      <c r="N171" s="621" t="str">
        <f t="shared" si="13"/>
        <v/>
      </c>
      <c r="O171" s="621" t="str">
        <f t="shared" si="14"/>
        <v/>
      </c>
      <c r="P171" s="300"/>
    </row>
    <row r="172" spans="1:16" s="289" customFormat="1" x14ac:dyDescent="0.2">
      <c r="A172" s="1"/>
      <c r="B172" s="211" t="s">
        <v>772</v>
      </c>
      <c r="C172" s="212"/>
      <c r="D172" s="209" t="s">
        <v>533</v>
      </c>
      <c r="E172" s="13">
        <v>152</v>
      </c>
      <c r="F172" s="14" t="s">
        <v>303</v>
      </c>
      <c r="G172" s="14" t="s">
        <v>304</v>
      </c>
      <c r="H172" s="419" t="str">
        <f t="shared" si="10"/>
        <v/>
      </c>
      <c r="I172" s="418"/>
      <c r="J172" s="419" t="str">
        <f t="shared" si="11"/>
        <v/>
      </c>
      <c r="K172" s="417"/>
      <c r="L172" s="418"/>
      <c r="M172" s="155" t="str">
        <f t="shared" si="12"/>
        <v/>
      </c>
      <c r="N172" s="621" t="str">
        <f t="shared" si="13"/>
        <v/>
      </c>
      <c r="O172" s="621" t="str">
        <f t="shared" si="14"/>
        <v/>
      </c>
      <c r="P172" s="300"/>
    </row>
    <row r="173" spans="1:16" s="289" customFormat="1" x14ac:dyDescent="0.2">
      <c r="A173" s="1"/>
      <c r="B173" s="211" t="s">
        <v>773</v>
      </c>
      <c r="C173" s="212"/>
      <c r="D173" s="209" t="s">
        <v>533</v>
      </c>
      <c r="E173" s="13">
        <v>153</v>
      </c>
      <c r="F173" s="14" t="s">
        <v>305</v>
      </c>
      <c r="G173" s="14" t="s">
        <v>306</v>
      </c>
      <c r="H173" s="419" t="str">
        <f t="shared" si="10"/>
        <v/>
      </c>
      <c r="I173" s="418"/>
      <c r="J173" s="419" t="str">
        <f t="shared" si="11"/>
        <v/>
      </c>
      <c r="K173" s="417"/>
      <c r="L173" s="418"/>
      <c r="M173" s="155" t="str">
        <f t="shared" si="12"/>
        <v/>
      </c>
      <c r="N173" s="621" t="str">
        <f t="shared" si="13"/>
        <v/>
      </c>
      <c r="O173" s="621" t="str">
        <f t="shared" si="14"/>
        <v/>
      </c>
      <c r="P173" s="300"/>
    </row>
    <row r="174" spans="1:16" s="289" customFormat="1" x14ac:dyDescent="0.2">
      <c r="A174" s="1"/>
      <c r="B174" s="211" t="s">
        <v>774</v>
      </c>
      <c r="C174" s="212"/>
      <c r="D174" s="209" t="s">
        <v>533</v>
      </c>
      <c r="E174" s="13">
        <v>154</v>
      </c>
      <c r="F174" s="14" t="s">
        <v>307</v>
      </c>
      <c r="G174" s="14" t="s">
        <v>308</v>
      </c>
      <c r="H174" s="419" t="str">
        <f t="shared" si="10"/>
        <v/>
      </c>
      <c r="I174" s="418"/>
      <c r="J174" s="419" t="str">
        <f t="shared" si="11"/>
        <v/>
      </c>
      <c r="K174" s="417"/>
      <c r="L174" s="418"/>
      <c r="M174" s="155" t="str">
        <f t="shared" si="12"/>
        <v/>
      </c>
      <c r="N174" s="621" t="str">
        <f t="shared" si="13"/>
        <v/>
      </c>
      <c r="O174" s="621" t="str">
        <f t="shared" si="14"/>
        <v/>
      </c>
      <c r="P174" s="300"/>
    </row>
    <row r="175" spans="1:16" s="289" customFormat="1" x14ac:dyDescent="0.2">
      <c r="A175" s="1"/>
      <c r="B175" s="211" t="s">
        <v>775</v>
      </c>
      <c r="C175" s="212"/>
      <c r="D175" s="209" t="s">
        <v>533</v>
      </c>
      <c r="E175" s="13">
        <v>155</v>
      </c>
      <c r="F175" s="14" t="s">
        <v>309</v>
      </c>
      <c r="G175" s="14" t="s">
        <v>310</v>
      </c>
      <c r="H175" s="419" t="str">
        <f t="shared" si="10"/>
        <v/>
      </c>
      <c r="I175" s="418"/>
      <c r="J175" s="419" t="str">
        <f t="shared" si="11"/>
        <v/>
      </c>
      <c r="K175" s="417"/>
      <c r="L175" s="418"/>
      <c r="M175" s="155" t="str">
        <f t="shared" si="12"/>
        <v/>
      </c>
      <c r="N175" s="621" t="str">
        <f t="shared" si="13"/>
        <v/>
      </c>
      <c r="O175" s="621" t="str">
        <f t="shared" si="14"/>
        <v/>
      </c>
      <c r="P175" s="300"/>
    </row>
    <row r="176" spans="1:16" s="289" customFormat="1" x14ac:dyDescent="0.2">
      <c r="A176" s="1"/>
      <c r="B176" s="211" t="s">
        <v>776</v>
      </c>
      <c r="C176" s="212"/>
      <c r="D176" s="209" t="s">
        <v>533</v>
      </c>
      <c r="E176" s="13">
        <v>156</v>
      </c>
      <c r="F176" s="14" t="s">
        <v>311</v>
      </c>
      <c r="G176" s="14" t="s">
        <v>312</v>
      </c>
      <c r="H176" s="419" t="str">
        <f t="shared" si="10"/>
        <v/>
      </c>
      <c r="I176" s="418"/>
      <c r="J176" s="419" t="str">
        <f t="shared" si="11"/>
        <v/>
      </c>
      <c r="K176" s="417"/>
      <c r="L176" s="418"/>
      <c r="M176" s="155" t="str">
        <f t="shared" si="12"/>
        <v/>
      </c>
      <c r="N176" s="621" t="str">
        <f t="shared" si="13"/>
        <v/>
      </c>
      <c r="O176" s="621" t="str">
        <f t="shared" si="14"/>
        <v/>
      </c>
      <c r="P176" s="300"/>
    </row>
    <row r="177" spans="1:16" s="289" customFormat="1" x14ac:dyDescent="0.2">
      <c r="A177" s="1"/>
      <c r="B177" s="211" t="s">
        <v>777</v>
      </c>
      <c r="C177" s="212"/>
      <c r="D177" s="209" t="s">
        <v>533</v>
      </c>
      <c r="E177" s="13">
        <v>157</v>
      </c>
      <c r="F177" s="14" t="s">
        <v>313</v>
      </c>
      <c r="G177" s="14" t="s">
        <v>314</v>
      </c>
      <c r="H177" s="419" t="str">
        <f t="shared" si="10"/>
        <v/>
      </c>
      <c r="I177" s="418"/>
      <c r="J177" s="419" t="str">
        <f t="shared" si="11"/>
        <v/>
      </c>
      <c r="K177" s="417"/>
      <c r="L177" s="418"/>
      <c r="M177" s="155" t="str">
        <f t="shared" si="12"/>
        <v/>
      </c>
      <c r="N177" s="621" t="str">
        <f t="shared" si="13"/>
        <v/>
      </c>
      <c r="O177" s="621" t="str">
        <f t="shared" si="14"/>
        <v/>
      </c>
      <c r="P177" s="300"/>
    </row>
    <row r="178" spans="1:16" s="289" customFormat="1" x14ac:dyDescent="0.2">
      <c r="A178" s="1"/>
      <c r="B178" s="211" t="s">
        <v>778</v>
      </c>
      <c r="C178" s="212"/>
      <c r="D178" s="209" t="s">
        <v>533</v>
      </c>
      <c r="E178" s="13">
        <v>158</v>
      </c>
      <c r="F178" s="14" t="s">
        <v>315</v>
      </c>
      <c r="G178" s="14" t="s">
        <v>316</v>
      </c>
      <c r="H178" s="419" t="str">
        <f t="shared" si="10"/>
        <v/>
      </c>
      <c r="I178" s="418"/>
      <c r="J178" s="419" t="str">
        <f t="shared" si="11"/>
        <v/>
      </c>
      <c r="K178" s="417"/>
      <c r="L178" s="418"/>
      <c r="M178" s="155" t="str">
        <f t="shared" si="12"/>
        <v/>
      </c>
      <c r="N178" s="621" t="str">
        <f t="shared" si="13"/>
        <v/>
      </c>
      <c r="O178" s="621" t="str">
        <f t="shared" si="14"/>
        <v/>
      </c>
      <c r="P178" s="300"/>
    </row>
    <row r="179" spans="1:16" s="289" customFormat="1" x14ac:dyDescent="0.2">
      <c r="A179" s="1"/>
      <c r="B179" s="211" t="s">
        <v>779</v>
      </c>
      <c r="C179" s="212"/>
      <c r="D179" s="209" t="s">
        <v>533</v>
      </c>
      <c r="E179" s="13">
        <v>159</v>
      </c>
      <c r="F179" s="14" t="s">
        <v>317</v>
      </c>
      <c r="G179" s="14" t="s">
        <v>318</v>
      </c>
      <c r="H179" s="419" t="str">
        <f t="shared" si="10"/>
        <v/>
      </c>
      <c r="I179" s="418"/>
      <c r="J179" s="419" t="str">
        <f t="shared" si="11"/>
        <v/>
      </c>
      <c r="K179" s="417"/>
      <c r="L179" s="418"/>
      <c r="M179" s="155" t="str">
        <f t="shared" si="12"/>
        <v/>
      </c>
      <c r="N179" s="621" t="str">
        <f t="shared" si="13"/>
        <v/>
      </c>
      <c r="O179" s="621" t="str">
        <f t="shared" si="14"/>
        <v/>
      </c>
      <c r="P179" s="300"/>
    </row>
    <row r="180" spans="1:16" s="289" customFormat="1" x14ac:dyDescent="0.2">
      <c r="A180" s="1"/>
      <c r="B180" s="211" t="s">
        <v>780</v>
      </c>
      <c r="C180" s="212"/>
      <c r="D180" s="209" t="s">
        <v>533</v>
      </c>
      <c r="E180" s="13">
        <v>160</v>
      </c>
      <c r="F180" s="14" t="s">
        <v>319</v>
      </c>
      <c r="G180" s="14" t="s">
        <v>320</v>
      </c>
      <c r="H180" s="419" t="str">
        <f t="shared" si="10"/>
        <v/>
      </c>
      <c r="I180" s="418"/>
      <c r="J180" s="419" t="str">
        <f t="shared" si="11"/>
        <v/>
      </c>
      <c r="K180" s="417"/>
      <c r="L180" s="418"/>
      <c r="M180" s="155" t="str">
        <f t="shared" si="12"/>
        <v/>
      </c>
      <c r="N180" s="621" t="str">
        <f t="shared" si="13"/>
        <v/>
      </c>
      <c r="O180" s="621" t="str">
        <f t="shared" si="14"/>
        <v/>
      </c>
      <c r="P180" s="300"/>
    </row>
    <row r="181" spans="1:16" s="289" customFormat="1" x14ac:dyDescent="0.2">
      <c r="A181" s="1"/>
      <c r="B181" s="211" t="s">
        <v>748</v>
      </c>
      <c r="C181" s="212"/>
      <c r="D181" s="209" t="s">
        <v>533</v>
      </c>
      <c r="E181" s="13">
        <v>161</v>
      </c>
      <c r="F181" s="14" t="s">
        <v>256</v>
      </c>
      <c r="G181" s="14" t="s">
        <v>966</v>
      </c>
      <c r="H181" s="419" t="str">
        <f t="shared" si="10"/>
        <v/>
      </c>
      <c r="I181" s="418"/>
      <c r="J181" s="419" t="str">
        <f t="shared" si="11"/>
        <v/>
      </c>
      <c r="K181" s="417"/>
      <c r="L181" s="418"/>
      <c r="M181" s="155" t="str">
        <f t="shared" si="12"/>
        <v/>
      </c>
      <c r="N181" s="621" t="str">
        <f t="shared" si="13"/>
        <v/>
      </c>
      <c r="O181" s="621" t="str">
        <f t="shared" si="14"/>
        <v/>
      </c>
      <c r="P181" s="300"/>
    </row>
    <row r="182" spans="1:16" s="289" customFormat="1" x14ac:dyDescent="0.2">
      <c r="A182" s="1"/>
      <c r="B182" s="211" t="s">
        <v>781</v>
      </c>
      <c r="C182" s="212"/>
      <c r="D182" s="209" t="s">
        <v>533</v>
      </c>
      <c r="E182" s="13">
        <v>162</v>
      </c>
      <c r="F182" s="14" t="s">
        <v>321</v>
      </c>
      <c r="G182" s="14" t="s">
        <v>322</v>
      </c>
      <c r="H182" s="419" t="str">
        <f t="shared" si="10"/>
        <v/>
      </c>
      <c r="I182" s="418"/>
      <c r="J182" s="419" t="str">
        <f t="shared" si="11"/>
        <v/>
      </c>
      <c r="K182" s="417"/>
      <c r="L182" s="418"/>
      <c r="M182" s="155" t="str">
        <f t="shared" si="12"/>
        <v/>
      </c>
      <c r="N182" s="621" t="str">
        <f t="shared" si="13"/>
        <v/>
      </c>
      <c r="O182" s="621" t="str">
        <f t="shared" si="14"/>
        <v/>
      </c>
      <c r="P182" s="300"/>
    </row>
    <row r="183" spans="1:16" s="289" customFormat="1" x14ac:dyDescent="0.2">
      <c r="A183" s="1"/>
      <c r="B183" s="211" t="s">
        <v>782</v>
      </c>
      <c r="C183" s="212"/>
      <c r="D183" s="209" t="s">
        <v>533</v>
      </c>
      <c r="E183" s="13">
        <v>163</v>
      </c>
      <c r="F183" s="14" t="s">
        <v>323</v>
      </c>
      <c r="G183" s="14" t="s">
        <v>324</v>
      </c>
      <c r="H183" s="419" t="str">
        <f t="shared" si="10"/>
        <v/>
      </c>
      <c r="I183" s="418"/>
      <c r="J183" s="419" t="str">
        <f t="shared" si="11"/>
        <v/>
      </c>
      <c r="K183" s="417"/>
      <c r="L183" s="418"/>
      <c r="M183" s="155" t="str">
        <f t="shared" si="12"/>
        <v/>
      </c>
      <c r="N183" s="621" t="str">
        <f t="shared" si="13"/>
        <v/>
      </c>
      <c r="O183" s="621" t="str">
        <f t="shared" si="14"/>
        <v/>
      </c>
      <c r="P183" s="300"/>
    </row>
    <row r="184" spans="1:16" s="289" customFormat="1" x14ac:dyDescent="0.2">
      <c r="A184" s="1"/>
      <c r="B184" s="211" t="s">
        <v>783</v>
      </c>
      <c r="C184" s="212"/>
      <c r="D184" s="209" t="s">
        <v>533</v>
      </c>
      <c r="E184" s="13">
        <v>164</v>
      </c>
      <c r="F184" s="14" t="s">
        <v>325</v>
      </c>
      <c r="G184" s="14" t="s">
        <v>326</v>
      </c>
      <c r="H184" s="419" t="str">
        <f t="shared" si="10"/>
        <v/>
      </c>
      <c r="I184" s="418"/>
      <c r="J184" s="419" t="str">
        <f t="shared" si="11"/>
        <v/>
      </c>
      <c r="K184" s="417"/>
      <c r="L184" s="418"/>
      <c r="M184" s="155" t="str">
        <f t="shared" si="12"/>
        <v/>
      </c>
      <c r="N184" s="621" t="str">
        <f t="shared" si="13"/>
        <v/>
      </c>
      <c r="O184" s="621" t="str">
        <f t="shared" si="14"/>
        <v/>
      </c>
      <c r="P184" s="300"/>
    </row>
    <row r="185" spans="1:16" s="289" customFormat="1" x14ac:dyDescent="0.2">
      <c r="A185" s="1"/>
      <c r="B185" s="211" t="s">
        <v>784</v>
      </c>
      <c r="C185" s="212"/>
      <c r="D185" s="209" t="s">
        <v>533</v>
      </c>
      <c r="E185" s="13">
        <v>165</v>
      </c>
      <c r="F185" s="14" t="s">
        <v>327</v>
      </c>
      <c r="G185" s="14" t="s">
        <v>328</v>
      </c>
      <c r="H185" s="419" t="str">
        <f t="shared" si="10"/>
        <v/>
      </c>
      <c r="I185" s="418"/>
      <c r="J185" s="419" t="str">
        <f t="shared" si="11"/>
        <v/>
      </c>
      <c r="K185" s="417"/>
      <c r="L185" s="418"/>
      <c r="M185" s="155" t="str">
        <f t="shared" si="12"/>
        <v/>
      </c>
      <c r="N185" s="621" t="str">
        <f t="shared" si="13"/>
        <v/>
      </c>
      <c r="O185" s="621" t="str">
        <f t="shared" si="14"/>
        <v/>
      </c>
      <c r="P185" s="300"/>
    </row>
    <row r="186" spans="1:16" s="289" customFormat="1" x14ac:dyDescent="0.2">
      <c r="A186" s="1"/>
      <c r="B186" s="211" t="s">
        <v>785</v>
      </c>
      <c r="C186" s="212"/>
      <c r="D186" s="209" t="s">
        <v>533</v>
      </c>
      <c r="E186" s="13">
        <v>166</v>
      </c>
      <c r="F186" s="14" t="s">
        <v>329</v>
      </c>
      <c r="G186" s="14" t="s">
        <v>330</v>
      </c>
      <c r="H186" s="419" t="str">
        <f t="shared" si="10"/>
        <v/>
      </c>
      <c r="I186" s="418"/>
      <c r="J186" s="419" t="str">
        <f t="shared" si="11"/>
        <v/>
      </c>
      <c r="K186" s="417"/>
      <c r="L186" s="418"/>
      <c r="M186" s="155" t="str">
        <f t="shared" si="12"/>
        <v/>
      </c>
      <c r="N186" s="621" t="str">
        <f t="shared" si="13"/>
        <v/>
      </c>
      <c r="O186" s="621" t="str">
        <f t="shared" si="14"/>
        <v/>
      </c>
      <c r="P186" s="300"/>
    </row>
    <row r="187" spans="1:16" s="289" customFormat="1" x14ac:dyDescent="0.2">
      <c r="A187" s="1"/>
      <c r="B187" s="211" t="s">
        <v>786</v>
      </c>
      <c r="C187" s="212"/>
      <c r="D187" s="209" t="s">
        <v>533</v>
      </c>
      <c r="E187" s="13">
        <v>167</v>
      </c>
      <c r="F187" s="14" t="s">
        <v>331</v>
      </c>
      <c r="G187" s="14" t="s">
        <v>332</v>
      </c>
      <c r="H187" s="419" t="str">
        <f t="shared" si="10"/>
        <v/>
      </c>
      <c r="I187" s="418"/>
      <c r="J187" s="419" t="str">
        <f t="shared" si="11"/>
        <v/>
      </c>
      <c r="K187" s="417"/>
      <c r="L187" s="418"/>
      <c r="M187" s="155" t="str">
        <f t="shared" si="12"/>
        <v/>
      </c>
      <c r="N187" s="621" t="str">
        <f t="shared" si="13"/>
        <v/>
      </c>
      <c r="O187" s="621" t="str">
        <f t="shared" si="14"/>
        <v/>
      </c>
      <c r="P187" s="300"/>
    </row>
    <row r="188" spans="1:16" s="289" customFormat="1" x14ac:dyDescent="0.2">
      <c r="A188" s="1"/>
      <c r="B188" s="211" t="s">
        <v>787</v>
      </c>
      <c r="C188" s="212"/>
      <c r="D188" s="209" t="s">
        <v>533</v>
      </c>
      <c r="E188" s="13">
        <v>168</v>
      </c>
      <c r="F188" s="14" t="s">
        <v>333</v>
      </c>
      <c r="G188" s="14" t="s">
        <v>334</v>
      </c>
      <c r="H188" s="419" t="str">
        <f t="shared" si="10"/>
        <v/>
      </c>
      <c r="I188" s="418"/>
      <c r="J188" s="419" t="str">
        <f t="shared" si="11"/>
        <v/>
      </c>
      <c r="K188" s="417"/>
      <c r="L188" s="418"/>
      <c r="M188" s="155" t="str">
        <f t="shared" si="12"/>
        <v/>
      </c>
      <c r="N188" s="621" t="str">
        <f t="shared" si="13"/>
        <v/>
      </c>
      <c r="O188" s="621" t="str">
        <f t="shared" si="14"/>
        <v/>
      </c>
      <c r="P188" s="300"/>
    </row>
    <row r="189" spans="1:16" s="289" customFormat="1" x14ac:dyDescent="0.2">
      <c r="A189" s="1"/>
      <c r="B189" s="211" t="s">
        <v>788</v>
      </c>
      <c r="C189" s="212"/>
      <c r="D189" s="209" t="s">
        <v>533</v>
      </c>
      <c r="E189" s="13">
        <v>169</v>
      </c>
      <c r="F189" s="14" t="s">
        <v>335</v>
      </c>
      <c r="G189" s="14" t="s">
        <v>336</v>
      </c>
      <c r="H189" s="419" t="str">
        <f t="shared" si="10"/>
        <v/>
      </c>
      <c r="I189" s="418"/>
      <c r="J189" s="419" t="str">
        <f t="shared" si="11"/>
        <v/>
      </c>
      <c r="K189" s="417"/>
      <c r="L189" s="418"/>
      <c r="M189" s="155" t="str">
        <f t="shared" si="12"/>
        <v/>
      </c>
      <c r="N189" s="621" t="str">
        <f t="shared" si="13"/>
        <v/>
      </c>
      <c r="O189" s="621" t="str">
        <f t="shared" si="14"/>
        <v/>
      </c>
      <c r="P189" s="300"/>
    </row>
    <row r="190" spans="1:16" s="289" customFormat="1" x14ac:dyDescent="0.2">
      <c r="A190" s="1"/>
      <c r="B190" s="211" t="s">
        <v>789</v>
      </c>
      <c r="C190" s="212"/>
      <c r="D190" s="209" t="s">
        <v>533</v>
      </c>
      <c r="E190" s="13">
        <v>170</v>
      </c>
      <c r="F190" s="14" t="s">
        <v>337</v>
      </c>
      <c r="G190" s="14" t="s">
        <v>338</v>
      </c>
      <c r="H190" s="419" t="str">
        <f t="shared" si="10"/>
        <v/>
      </c>
      <c r="I190" s="418"/>
      <c r="J190" s="419" t="str">
        <f t="shared" si="11"/>
        <v/>
      </c>
      <c r="K190" s="417"/>
      <c r="L190" s="418"/>
      <c r="M190" s="155" t="str">
        <f t="shared" si="12"/>
        <v/>
      </c>
      <c r="N190" s="621" t="str">
        <f t="shared" si="13"/>
        <v/>
      </c>
      <c r="O190" s="621" t="str">
        <f t="shared" si="14"/>
        <v/>
      </c>
      <c r="P190" s="300"/>
    </row>
    <row r="191" spans="1:16" s="289" customFormat="1" x14ac:dyDescent="0.2">
      <c r="A191" s="1"/>
      <c r="B191" s="211" t="s">
        <v>790</v>
      </c>
      <c r="C191" s="212"/>
      <c r="D191" s="209" t="s">
        <v>533</v>
      </c>
      <c r="E191" s="13">
        <v>171</v>
      </c>
      <c r="F191" s="14" t="s">
        <v>339</v>
      </c>
      <c r="G191" s="14" t="s">
        <v>340</v>
      </c>
      <c r="H191" s="419" t="str">
        <f t="shared" si="10"/>
        <v/>
      </c>
      <c r="I191" s="418"/>
      <c r="J191" s="419" t="str">
        <f t="shared" si="11"/>
        <v/>
      </c>
      <c r="K191" s="417"/>
      <c r="L191" s="418"/>
      <c r="M191" s="155" t="str">
        <f t="shared" si="12"/>
        <v/>
      </c>
      <c r="N191" s="621" t="str">
        <f t="shared" si="13"/>
        <v/>
      </c>
      <c r="O191" s="621" t="str">
        <f t="shared" si="14"/>
        <v/>
      </c>
      <c r="P191" s="300"/>
    </row>
    <row r="192" spans="1:16" s="289" customFormat="1" x14ac:dyDescent="0.2">
      <c r="A192" s="1"/>
      <c r="B192" s="211" t="s">
        <v>791</v>
      </c>
      <c r="C192" s="212"/>
      <c r="D192" s="209" t="s">
        <v>533</v>
      </c>
      <c r="E192" s="13">
        <v>172</v>
      </c>
      <c r="F192" s="14" t="s">
        <v>341</v>
      </c>
      <c r="G192" s="14" t="s">
        <v>342</v>
      </c>
      <c r="H192" s="419" t="str">
        <f t="shared" si="10"/>
        <v/>
      </c>
      <c r="I192" s="418"/>
      <c r="J192" s="419" t="str">
        <f t="shared" si="11"/>
        <v/>
      </c>
      <c r="K192" s="417"/>
      <c r="L192" s="418"/>
      <c r="M192" s="155" t="str">
        <f t="shared" si="12"/>
        <v/>
      </c>
      <c r="N192" s="621" t="str">
        <f t="shared" si="13"/>
        <v/>
      </c>
      <c r="O192" s="621" t="str">
        <f t="shared" si="14"/>
        <v/>
      </c>
      <c r="P192" s="300"/>
    </row>
    <row r="193" spans="1:16" s="289" customFormat="1" x14ac:dyDescent="0.2">
      <c r="A193" s="1"/>
      <c r="B193" s="211" t="s">
        <v>792</v>
      </c>
      <c r="C193" s="212"/>
      <c r="D193" s="209" t="s">
        <v>533</v>
      </c>
      <c r="E193" s="13">
        <v>173</v>
      </c>
      <c r="F193" s="14" t="s">
        <v>343</v>
      </c>
      <c r="G193" s="14" t="s">
        <v>344</v>
      </c>
      <c r="H193" s="419" t="str">
        <f t="shared" si="10"/>
        <v/>
      </c>
      <c r="I193" s="418"/>
      <c r="J193" s="419" t="str">
        <f t="shared" si="11"/>
        <v/>
      </c>
      <c r="K193" s="417"/>
      <c r="L193" s="418"/>
      <c r="M193" s="155" t="str">
        <f t="shared" si="12"/>
        <v/>
      </c>
      <c r="N193" s="621" t="str">
        <f t="shared" si="13"/>
        <v/>
      </c>
      <c r="O193" s="621" t="str">
        <f t="shared" si="14"/>
        <v/>
      </c>
      <c r="P193" s="300"/>
    </row>
    <row r="194" spans="1:16" s="289" customFormat="1" x14ac:dyDescent="0.2">
      <c r="A194" s="1"/>
      <c r="B194" s="211" t="s">
        <v>793</v>
      </c>
      <c r="C194" s="212"/>
      <c r="D194" s="209" t="s">
        <v>533</v>
      </c>
      <c r="E194" s="13">
        <v>174</v>
      </c>
      <c r="F194" s="14" t="s">
        <v>345</v>
      </c>
      <c r="G194" s="14" t="s">
        <v>346</v>
      </c>
      <c r="H194" s="419" t="str">
        <f t="shared" si="10"/>
        <v/>
      </c>
      <c r="I194" s="418"/>
      <c r="J194" s="419" t="str">
        <f t="shared" si="11"/>
        <v/>
      </c>
      <c r="K194" s="417"/>
      <c r="L194" s="418"/>
      <c r="M194" s="155" t="str">
        <f t="shared" si="12"/>
        <v/>
      </c>
      <c r="N194" s="621" t="str">
        <f t="shared" si="13"/>
        <v/>
      </c>
      <c r="O194" s="621" t="str">
        <f t="shared" si="14"/>
        <v/>
      </c>
      <c r="P194" s="300"/>
    </row>
    <row r="195" spans="1:16" s="289" customFormat="1" x14ac:dyDescent="0.2">
      <c r="A195" s="1"/>
      <c r="B195" s="211" t="s">
        <v>794</v>
      </c>
      <c r="C195" s="212"/>
      <c r="D195" s="209" t="s">
        <v>533</v>
      </c>
      <c r="E195" s="13">
        <v>175</v>
      </c>
      <c r="F195" s="14" t="s">
        <v>347</v>
      </c>
      <c r="G195" s="14" t="s">
        <v>348</v>
      </c>
      <c r="H195" s="419" t="str">
        <f t="shared" si="10"/>
        <v/>
      </c>
      <c r="I195" s="418"/>
      <c r="J195" s="419" t="str">
        <f t="shared" si="11"/>
        <v/>
      </c>
      <c r="K195" s="417"/>
      <c r="L195" s="418"/>
      <c r="M195" s="155" t="str">
        <f t="shared" si="12"/>
        <v/>
      </c>
      <c r="N195" s="621" t="str">
        <f t="shared" si="13"/>
        <v/>
      </c>
      <c r="O195" s="621" t="str">
        <f t="shared" si="14"/>
        <v/>
      </c>
      <c r="P195" s="300"/>
    </row>
    <row r="196" spans="1:16" s="289" customFormat="1" x14ac:dyDescent="0.2">
      <c r="A196" s="1"/>
      <c r="B196" s="211" t="s">
        <v>795</v>
      </c>
      <c r="C196" s="212"/>
      <c r="D196" s="209" t="s">
        <v>533</v>
      </c>
      <c r="E196" s="13">
        <v>176</v>
      </c>
      <c r="F196" s="14" t="s">
        <v>349</v>
      </c>
      <c r="G196" s="14" t="s">
        <v>350</v>
      </c>
      <c r="H196" s="419" t="str">
        <f t="shared" si="10"/>
        <v/>
      </c>
      <c r="I196" s="418"/>
      <c r="J196" s="419" t="str">
        <f t="shared" si="11"/>
        <v/>
      </c>
      <c r="K196" s="417"/>
      <c r="L196" s="418"/>
      <c r="M196" s="155" t="str">
        <f t="shared" si="12"/>
        <v/>
      </c>
      <c r="N196" s="621" t="str">
        <f t="shared" si="13"/>
        <v/>
      </c>
      <c r="O196" s="621" t="str">
        <f t="shared" si="14"/>
        <v/>
      </c>
      <c r="P196" s="300"/>
    </row>
    <row r="197" spans="1:16" s="289" customFormat="1" x14ac:dyDescent="0.2">
      <c r="A197" s="1"/>
      <c r="B197" s="211" t="s">
        <v>796</v>
      </c>
      <c r="C197" s="212"/>
      <c r="D197" s="209" t="s">
        <v>533</v>
      </c>
      <c r="E197" s="13">
        <v>177</v>
      </c>
      <c r="F197" s="14" t="s">
        <v>351</v>
      </c>
      <c r="G197" s="14" t="s">
        <v>352</v>
      </c>
      <c r="H197" s="419" t="str">
        <f t="shared" si="10"/>
        <v/>
      </c>
      <c r="I197" s="418"/>
      <c r="J197" s="419" t="str">
        <f t="shared" si="11"/>
        <v/>
      </c>
      <c r="K197" s="417"/>
      <c r="L197" s="418"/>
      <c r="M197" s="155" t="str">
        <f t="shared" si="12"/>
        <v/>
      </c>
      <c r="N197" s="621" t="str">
        <f t="shared" si="13"/>
        <v/>
      </c>
      <c r="O197" s="621" t="str">
        <f t="shared" si="14"/>
        <v/>
      </c>
      <c r="P197" s="300"/>
    </row>
    <row r="198" spans="1:16" s="289" customFormat="1" x14ac:dyDescent="0.2">
      <c r="A198" s="1"/>
      <c r="B198" s="211" t="s">
        <v>797</v>
      </c>
      <c r="C198" s="212"/>
      <c r="D198" s="209" t="s">
        <v>533</v>
      </c>
      <c r="E198" s="13">
        <v>178</v>
      </c>
      <c r="F198" s="14" t="s">
        <v>353</v>
      </c>
      <c r="G198" s="14" t="s">
        <v>354</v>
      </c>
      <c r="H198" s="419" t="str">
        <f t="shared" si="10"/>
        <v/>
      </c>
      <c r="I198" s="418"/>
      <c r="J198" s="419" t="str">
        <f t="shared" si="11"/>
        <v/>
      </c>
      <c r="K198" s="417"/>
      <c r="L198" s="418"/>
      <c r="M198" s="155" t="str">
        <f t="shared" si="12"/>
        <v/>
      </c>
      <c r="N198" s="621" t="str">
        <f t="shared" si="13"/>
        <v/>
      </c>
      <c r="O198" s="621" t="str">
        <f t="shared" si="14"/>
        <v/>
      </c>
      <c r="P198" s="300"/>
    </row>
    <row r="199" spans="1:16" s="289" customFormat="1" x14ac:dyDescent="0.2">
      <c r="A199" s="1"/>
      <c r="B199" s="211" t="s">
        <v>798</v>
      </c>
      <c r="C199" s="212"/>
      <c r="D199" s="209" t="s">
        <v>533</v>
      </c>
      <c r="E199" s="13">
        <v>179</v>
      </c>
      <c r="F199" s="14" t="s">
        <v>355</v>
      </c>
      <c r="G199" s="14" t="s">
        <v>356</v>
      </c>
      <c r="H199" s="419" t="str">
        <f t="shared" si="10"/>
        <v/>
      </c>
      <c r="I199" s="418"/>
      <c r="J199" s="419" t="str">
        <f t="shared" si="11"/>
        <v/>
      </c>
      <c r="K199" s="417"/>
      <c r="L199" s="418"/>
      <c r="M199" s="155" t="str">
        <f t="shared" si="12"/>
        <v/>
      </c>
      <c r="N199" s="621" t="str">
        <f t="shared" si="13"/>
        <v/>
      </c>
      <c r="O199" s="621" t="str">
        <f t="shared" si="14"/>
        <v/>
      </c>
      <c r="P199" s="300"/>
    </row>
    <row r="200" spans="1:16" s="289" customFormat="1" x14ac:dyDescent="0.2">
      <c r="A200" s="1"/>
      <c r="B200" s="211" t="s">
        <v>804</v>
      </c>
      <c r="C200" s="212"/>
      <c r="D200" s="209" t="s">
        <v>533</v>
      </c>
      <c r="E200" s="13">
        <v>180</v>
      </c>
      <c r="F200" s="14" t="s">
        <v>367</v>
      </c>
      <c r="G200" s="14" t="s">
        <v>368</v>
      </c>
      <c r="H200" s="419" t="str">
        <f t="shared" si="10"/>
        <v/>
      </c>
      <c r="I200" s="418"/>
      <c r="J200" s="419" t="str">
        <f t="shared" si="11"/>
        <v/>
      </c>
      <c r="K200" s="417"/>
      <c r="L200" s="418"/>
      <c r="M200" s="155" t="str">
        <f t="shared" si="12"/>
        <v/>
      </c>
      <c r="N200" s="621" t="str">
        <f t="shared" si="13"/>
        <v/>
      </c>
      <c r="O200" s="621" t="str">
        <f t="shared" si="14"/>
        <v/>
      </c>
      <c r="P200" s="300"/>
    </row>
    <row r="201" spans="1:16" s="289" customFormat="1" x14ac:dyDescent="0.2">
      <c r="A201" s="1"/>
      <c r="B201" s="211" t="s">
        <v>805</v>
      </c>
      <c r="C201" s="212"/>
      <c r="D201" s="209" t="s">
        <v>533</v>
      </c>
      <c r="E201" s="13">
        <v>181</v>
      </c>
      <c r="F201" s="14" t="s">
        <v>369</v>
      </c>
      <c r="G201" s="14" t="s">
        <v>370</v>
      </c>
      <c r="H201" s="419" t="str">
        <f t="shared" si="10"/>
        <v/>
      </c>
      <c r="I201" s="418"/>
      <c r="J201" s="419" t="str">
        <f t="shared" si="11"/>
        <v/>
      </c>
      <c r="K201" s="417"/>
      <c r="L201" s="418"/>
      <c r="M201" s="155" t="str">
        <f t="shared" si="12"/>
        <v/>
      </c>
      <c r="N201" s="621" t="str">
        <f t="shared" si="13"/>
        <v/>
      </c>
      <c r="O201" s="621" t="str">
        <f t="shared" si="14"/>
        <v/>
      </c>
      <c r="P201" s="300"/>
    </row>
    <row r="202" spans="1:16" s="289" customFormat="1" x14ac:dyDescent="0.2">
      <c r="A202" s="1"/>
      <c r="B202" s="211" t="s">
        <v>806</v>
      </c>
      <c r="C202" s="212"/>
      <c r="D202" s="209" t="s">
        <v>533</v>
      </c>
      <c r="E202" s="13">
        <v>182</v>
      </c>
      <c r="F202" s="14" t="s">
        <v>371</v>
      </c>
      <c r="G202" s="14" t="s">
        <v>372</v>
      </c>
      <c r="H202" s="419" t="str">
        <f t="shared" si="10"/>
        <v/>
      </c>
      <c r="I202" s="418"/>
      <c r="J202" s="419" t="str">
        <f t="shared" si="11"/>
        <v/>
      </c>
      <c r="K202" s="417"/>
      <c r="L202" s="418"/>
      <c r="M202" s="155" t="str">
        <f t="shared" si="12"/>
        <v/>
      </c>
      <c r="N202" s="621" t="str">
        <f t="shared" si="13"/>
        <v/>
      </c>
      <c r="O202" s="621" t="str">
        <f t="shared" si="14"/>
        <v/>
      </c>
      <c r="P202" s="300"/>
    </row>
    <row r="203" spans="1:16" s="289" customFormat="1" x14ac:dyDescent="0.2">
      <c r="A203" s="1"/>
      <c r="B203" s="211" t="s">
        <v>807</v>
      </c>
      <c r="C203" s="212"/>
      <c r="D203" s="209" t="s">
        <v>533</v>
      </c>
      <c r="E203" s="13">
        <v>183</v>
      </c>
      <c r="F203" s="14" t="s">
        <v>373</v>
      </c>
      <c r="G203" s="14" t="s">
        <v>374</v>
      </c>
      <c r="H203" s="419" t="str">
        <f t="shared" si="10"/>
        <v/>
      </c>
      <c r="I203" s="418"/>
      <c r="J203" s="419" t="str">
        <f t="shared" si="11"/>
        <v/>
      </c>
      <c r="K203" s="417"/>
      <c r="L203" s="418"/>
      <c r="M203" s="155" t="str">
        <f t="shared" si="12"/>
        <v/>
      </c>
      <c r="N203" s="621" t="str">
        <f t="shared" si="13"/>
        <v/>
      </c>
      <c r="O203" s="621" t="str">
        <f t="shared" si="14"/>
        <v/>
      </c>
      <c r="P203" s="300"/>
    </row>
    <row r="204" spans="1:16" s="289" customFormat="1" x14ac:dyDescent="0.2">
      <c r="A204" s="1"/>
      <c r="B204" s="211" t="s">
        <v>808</v>
      </c>
      <c r="C204" s="212"/>
      <c r="D204" s="209" t="s">
        <v>533</v>
      </c>
      <c r="E204" s="13">
        <v>184</v>
      </c>
      <c r="F204" s="14" t="s">
        <v>375</v>
      </c>
      <c r="G204" s="14" t="s">
        <v>376</v>
      </c>
      <c r="H204" s="419" t="str">
        <f t="shared" si="10"/>
        <v/>
      </c>
      <c r="I204" s="418"/>
      <c r="J204" s="419" t="str">
        <f t="shared" si="11"/>
        <v/>
      </c>
      <c r="K204" s="417"/>
      <c r="L204" s="418"/>
      <c r="M204" s="155" t="str">
        <f t="shared" si="12"/>
        <v/>
      </c>
      <c r="N204" s="621" t="str">
        <f t="shared" si="13"/>
        <v/>
      </c>
      <c r="O204" s="621" t="str">
        <f t="shared" si="14"/>
        <v/>
      </c>
      <c r="P204" s="300"/>
    </row>
    <row r="205" spans="1:16" s="289" customFormat="1" x14ac:dyDescent="0.2">
      <c r="A205" s="1"/>
      <c r="B205" s="211" t="s">
        <v>809</v>
      </c>
      <c r="C205" s="212"/>
      <c r="D205" s="209" t="s">
        <v>533</v>
      </c>
      <c r="E205" s="13">
        <v>185</v>
      </c>
      <c r="F205" s="14" t="s">
        <v>377</v>
      </c>
      <c r="G205" s="15" t="s">
        <v>378</v>
      </c>
      <c r="H205" s="419" t="str">
        <f t="shared" si="10"/>
        <v/>
      </c>
      <c r="I205" s="418"/>
      <c r="J205" s="419" t="str">
        <f t="shared" si="11"/>
        <v/>
      </c>
      <c r="K205" s="417"/>
      <c r="L205" s="418"/>
      <c r="M205" s="155" t="str">
        <f t="shared" si="12"/>
        <v/>
      </c>
      <c r="N205" s="621" t="str">
        <f t="shared" si="13"/>
        <v/>
      </c>
      <c r="O205" s="621" t="str">
        <f t="shared" si="14"/>
        <v/>
      </c>
      <c r="P205" s="300"/>
    </row>
    <row r="206" spans="1:16" s="289" customFormat="1" x14ac:dyDescent="0.2">
      <c r="A206" s="1"/>
      <c r="B206" s="211" t="s">
        <v>810</v>
      </c>
      <c r="C206" s="212"/>
      <c r="D206" s="209" t="s">
        <v>533</v>
      </c>
      <c r="E206" s="13">
        <v>186</v>
      </c>
      <c r="F206" s="14" t="s">
        <v>379</v>
      </c>
      <c r="G206" s="14" t="s">
        <v>380</v>
      </c>
      <c r="H206" s="419" t="str">
        <f t="shared" si="10"/>
        <v/>
      </c>
      <c r="I206" s="418"/>
      <c r="J206" s="419" t="str">
        <f t="shared" si="11"/>
        <v/>
      </c>
      <c r="K206" s="417"/>
      <c r="L206" s="418"/>
      <c r="M206" s="155" t="str">
        <f t="shared" si="12"/>
        <v/>
      </c>
      <c r="N206" s="621" t="str">
        <f t="shared" si="13"/>
        <v/>
      </c>
      <c r="O206" s="621" t="str">
        <f t="shared" si="14"/>
        <v/>
      </c>
      <c r="P206" s="300"/>
    </row>
    <row r="207" spans="1:16" s="289" customFormat="1" x14ac:dyDescent="0.2">
      <c r="A207" s="1"/>
      <c r="B207" s="211" t="s">
        <v>811</v>
      </c>
      <c r="C207" s="212"/>
      <c r="D207" s="209" t="s">
        <v>533</v>
      </c>
      <c r="E207" s="13">
        <v>187</v>
      </c>
      <c r="F207" s="14" t="s">
        <v>381</v>
      </c>
      <c r="G207" s="14" t="s">
        <v>382</v>
      </c>
      <c r="H207" s="419" t="str">
        <f t="shared" si="10"/>
        <v/>
      </c>
      <c r="I207" s="418"/>
      <c r="J207" s="419" t="str">
        <f t="shared" si="11"/>
        <v/>
      </c>
      <c r="K207" s="417"/>
      <c r="L207" s="418"/>
      <c r="M207" s="155" t="str">
        <f t="shared" si="12"/>
        <v/>
      </c>
      <c r="N207" s="621" t="str">
        <f t="shared" si="13"/>
        <v/>
      </c>
      <c r="O207" s="621" t="str">
        <f t="shared" si="14"/>
        <v/>
      </c>
      <c r="P207" s="300"/>
    </row>
    <row r="208" spans="1:16" s="289" customFormat="1" x14ac:dyDescent="0.2">
      <c r="A208" s="1"/>
      <c r="B208" s="211" t="s">
        <v>812</v>
      </c>
      <c r="C208" s="212"/>
      <c r="D208" s="209" t="s">
        <v>533</v>
      </c>
      <c r="E208" s="13">
        <v>188</v>
      </c>
      <c r="F208" s="14" t="s">
        <v>383</v>
      </c>
      <c r="G208" s="14" t="s">
        <v>384</v>
      </c>
      <c r="H208" s="419" t="str">
        <f t="shared" si="10"/>
        <v/>
      </c>
      <c r="I208" s="418"/>
      <c r="J208" s="419" t="str">
        <f t="shared" si="11"/>
        <v/>
      </c>
      <c r="K208" s="417"/>
      <c r="L208" s="418"/>
      <c r="M208" s="155" t="str">
        <f t="shared" si="12"/>
        <v/>
      </c>
      <c r="N208" s="621" t="str">
        <f t="shared" si="13"/>
        <v/>
      </c>
      <c r="O208" s="621" t="str">
        <f t="shared" si="14"/>
        <v/>
      </c>
      <c r="P208" s="300"/>
    </row>
    <row r="209" spans="1:16" s="289" customFormat="1" x14ac:dyDescent="0.2">
      <c r="A209" s="1"/>
      <c r="B209" s="211" t="s">
        <v>813</v>
      </c>
      <c r="C209" s="212"/>
      <c r="D209" s="209" t="s">
        <v>533</v>
      </c>
      <c r="E209" s="13">
        <v>189</v>
      </c>
      <c r="F209" s="33" t="s">
        <v>510</v>
      </c>
      <c r="G209" s="33" t="s">
        <v>511</v>
      </c>
      <c r="H209" s="419" t="str">
        <f t="shared" si="10"/>
        <v/>
      </c>
      <c r="I209" s="418"/>
      <c r="J209" s="419" t="str">
        <f t="shared" si="11"/>
        <v/>
      </c>
      <c r="K209" s="417"/>
      <c r="L209" s="418"/>
      <c r="M209" s="155" t="str">
        <f t="shared" si="12"/>
        <v/>
      </c>
      <c r="N209" s="621" t="str">
        <f t="shared" si="13"/>
        <v/>
      </c>
      <c r="O209" s="621" t="str">
        <f t="shared" si="14"/>
        <v/>
      </c>
      <c r="P209" s="300"/>
    </row>
    <row r="210" spans="1:16" s="289" customFormat="1" x14ac:dyDescent="0.2">
      <c r="A210" s="1"/>
      <c r="B210" s="211" t="s">
        <v>814</v>
      </c>
      <c r="C210" s="212"/>
      <c r="D210" s="209" t="s">
        <v>533</v>
      </c>
      <c r="E210" s="13">
        <v>190</v>
      </c>
      <c r="F210" s="14" t="s">
        <v>385</v>
      </c>
      <c r="G210" s="14" t="s">
        <v>386</v>
      </c>
      <c r="H210" s="419" t="str">
        <f t="shared" si="10"/>
        <v/>
      </c>
      <c r="I210" s="418"/>
      <c r="J210" s="419" t="str">
        <f t="shared" si="11"/>
        <v/>
      </c>
      <c r="K210" s="417"/>
      <c r="L210" s="418"/>
      <c r="M210" s="155" t="str">
        <f t="shared" si="12"/>
        <v/>
      </c>
      <c r="N210" s="621" t="str">
        <f t="shared" si="13"/>
        <v/>
      </c>
      <c r="O210" s="621" t="str">
        <f t="shared" si="14"/>
        <v/>
      </c>
      <c r="P210" s="300"/>
    </row>
    <row r="211" spans="1:16" s="289" customFormat="1" x14ac:dyDescent="0.2">
      <c r="A211" s="1"/>
      <c r="B211" s="211" t="s">
        <v>815</v>
      </c>
      <c r="C211" s="212"/>
      <c r="D211" s="209" t="s">
        <v>533</v>
      </c>
      <c r="E211" s="13">
        <v>191</v>
      </c>
      <c r="F211" s="14" t="s">
        <v>387</v>
      </c>
      <c r="G211" s="14" t="s">
        <v>388</v>
      </c>
      <c r="H211" s="419" t="str">
        <f t="shared" si="10"/>
        <v/>
      </c>
      <c r="I211" s="418"/>
      <c r="J211" s="419" t="str">
        <f t="shared" si="11"/>
        <v/>
      </c>
      <c r="K211" s="417"/>
      <c r="L211" s="418"/>
      <c r="M211" s="155" t="str">
        <f t="shared" si="12"/>
        <v/>
      </c>
      <c r="N211" s="621" t="str">
        <f t="shared" si="13"/>
        <v/>
      </c>
      <c r="O211" s="621" t="str">
        <f t="shared" si="14"/>
        <v/>
      </c>
      <c r="P211" s="300"/>
    </row>
    <row r="212" spans="1:16" s="289" customFormat="1" x14ac:dyDescent="0.2">
      <c r="A212" s="1"/>
      <c r="B212" s="211" t="s">
        <v>816</v>
      </c>
      <c r="C212" s="212"/>
      <c r="D212" s="209" t="s">
        <v>533</v>
      </c>
      <c r="E212" s="13">
        <v>192</v>
      </c>
      <c r="F212" s="14" t="s">
        <v>389</v>
      </c>
      <c r="G212" s="14" t="s">
        <v>390</v>
      </c>
      <c r="H212" s="419" t="str">
        <f t="shared" si="10"/>
        <v/>
      </c>
      <c r="I212" s="418"/>
      <c r="J212" s="419" t="str">
        <f t="shared" si="11"/>
        <v/>
      </c>
      <c r="K212" s="417"/>
      <c r="L212" s="418"/>
      <c r="M212" s="155" t="str">
        <f t="shared" si="12"/>
        <v/>
      </c>
      <c r="N212" s="621" t="str">
        <f t="shared" si="13"/>
        <v/>
      </c>
      <c r="O212" s="621" t="str">
        <f t="shared" si="14"/>
        <v/>
      </c>
      <c r="P212" s="300"/>
    </row>
    <row r="213" spans="1:16" s="289" customFormat="1" x14ac:dyDescent="0.2">
      <c r="A213" s="1"/>
      <c r="B213" s="211" t="s">
        <v>817</v>
      </c>
      <c r="C213" s="212"/>
      <c r="D213" s="209" t="s">
        <v>533</v>
      </c>
      <c r="E213" s="13">
        <v>193</v>
      </c>
      <c r="F213" s="14" t="s">
        <v>391</v>
      </c>
      <c r="G213" s="14" t="s">
        <v>392</v>
      </c>
      <c r="H213" s="419" t="str">
        <f t="shared" si="10"/>
        <v/>
      </c>
      <c r="I213" s="418"/>
      <c r="J213" s="419" t="str">
        <f t="shared" si="11"/>
        <v/>
      </c>
      <c r="K213" s="417"/>
      <c r="L213" s="418"/>
      <c r="M213" s="155" t="str">
        <f t="shared" si="12"/>
        <v/>
      </c>
      <c r="N213" s="621" t="str">
        <f t="shared" si="13"/>
        <v/>
      </c>
      <c r="O213" s="621" t="str">
        <f t="shared" si="14"/>
        <v/>
      </c>
      <c r="P213" s="300"/>
    </row>
    <row r="214" spans="1:16" s="289" customFormat="1" x14ac:dyDescent="0.2">
      <c r="A214" s="1"/>
      <c r="B214" s="211" t="s">
        <v>818</v>
      </c>
      <c r="C214" s="212"/>
      <c r="D214" s="209" t="s">
        <v>533</v>
      </c>
      <c r="E214" s="13">
        <v>194</v>
      </c>
      <c r="F214" s="14" t="s">
        <v>393</v>
      </c>
      <c r="G214" s="14" t="s">
        <v>394</v>
      </c>
      <c r="H214" s="419" t="str">
        <f t="shared" ref="H214:H259" si="15">IF(AND(I214="",J214=""),"",IF(OR(I214="c",J214="c"),"c",SUM(I214,J214)))</f>
        <v/>
      </c>
      <c r="I214" s="418"/>
      <c r="J214" s="419" t="str">
        <f t="shared" si="11"/>
        <v/>
      </c>
      <c r="K214" s="417"/>
      <c r="L214" s="418"/>
      <c r="M214" s="155" t="str">
        <f t="shared" si="12"/>
        <v/>
      </c>
      <c r="N214" s="621" t="str">
        <f t="shared" si="13"/>
        <v/>
      </c>
      <c r="O214" s="621" t="str">
        <f t="shared" si="14"/>
        <v/>
      </c>
      <c r="P214" s="300"/>
    </row>
    <row r="215" spans="1:16" s="289" customFormat="1" x14ac:dyDescent="0.2">
      <c r="A215" s="1"/>
      <c r="B215" s="211" t="s">
        <v>819</v>
      </c>
      <c r="C215" s="212"/>
      <c r="D215" s="209" t="s">
        <v>533</v>
      </c>
      <c r="E215" s="13">
        <v>195</v>
      </c>
      <c r="F215" s="14" t="s">
        <v>544</v>
      </c>
      <c r="G215" s="160" t="s">
        <v>545</v>
      </c>
      <c r="H215" s="419" t="str">
        <f t="shared" si="15"/>
        <v/>
      </c>
      <c r="I215" s="418"/>
      <c r="J215" s="419" t="str">
        <f t="shared" ref="J215:J264" si="16">IF(AND(K215="",L215=""),"",IF(OR(K215="c",L215="c"),"c",SUM(K215,L215)))</f>
        <v/>
      </c>
      <c r="K215" s="417"/>
      <c r="L215" s="418"/>
      <c r="M215" s="155" t="str">
        <f t="shared" ref="M215:M264" si="17">IF(AND(SUM(COUNTIF(K215:L215,"c"),(COUNTIF(J215,"c")))=1,AND(K215&lt;&gt;"",L215&lt;&gt;"",J215&lt;&gt;"")),"Residual Disclosure",IF(AND(SUM(COUNTIF(I215:J215,"c"),(COUNTIF(H215,"c")))=1,AND(I215&lt;&gt;"",J215&lt;&gt;"",H215&lt;&gt;"")),"Residual Disclosure",""))</f>
        <v/>
      </c>
      <c r="N215" s="621" t="str">
        <f t="shared" ref="N215:N264" si="18">IF(M215&lt;&gt;"","",IF(OR(AND(H215="c",OR(J215="c",I215="c")),AND(H215&lt;&gt;"",I215="c",J215="c"),AND(H215&lt;&gt;"",J215="",I215="")),"",IF(OR(I215="c",J215="c"),"c",IF(ABS(SUM(I215,J215)-SUM(H215))&gt;0.9,SUM(I215,J215)-SUM(H215),""))))</f>
        <v/>
      </c>
      <c r="O215" s="621" t="str">
        <f t="shared" ref="O215:O264" si="19">IF(M215&lt;&gt;"","",IF(OR(AND(J215="c",OR(L215="c",K215="c")),AND(J215&lt;&gt;"",K215="c",L215="c"),AND(J215&lt;&gt;"",L215="",K215="")),"",IF(COUNTIF(K215:L215,"c")&gt;1,"",IF(ABS(SUM(K215,L215)-SUM(J215))&gt;0.9,SUM(K215,L215)-SUM(J215),""))))</f>
        <v/>
      </c>
      <c r="P215" s="300"/>
    </row>
    <row r="216" spans="1:16" s="289" customFormat="1" x14ac:dyDescent="0.2">
      <c r="A216" s="1"/>
      <c r="B216" s="211" t="s">
        <v>820</v>
      </c>
      <c r="C216" s="212"/>
      <c r="D216" s="209" t="s">
        <v>533</v>
      </c>
      <c r="E216" s="13">
        <v>196</v>
      </c>
      <c r="F216" s="14" t="s">
        <v>395</v>
      </c>
      <c r="G216" s="14" t="s">
        <v>396</v>
      </c>
      <c r="H216" s="419" t="str">
        <f t="shared" si="15"/>
        <v/>
      </c>
      <c r="I216" s="418"/>
      <c r="J216" s="419" t="str">
        <f t="shared" si="16"/>
        <v/>
      </c>
      <c r="K216" s="417"/>
      <c r="L216" s="418"/>
      <c r="M216" s="155" t="str">
        <f t="shared" si="17"/>
        <v/>
      </c>
      <c r="N216" s="621" t="str">
        <f t="shared" si="18"/>
        <v/>
      </c>
      <c r="O216" s="621" t="str">
        <f t="shared" si="19"/>
        <v/>
      </c>
      <c r="P216" s="300"/>
    </row>
    <row r="217" spans="1:16" s="289" customFormat="1" x14ac:dyDescent="0.2">
      <c r="A217" s="1"/>
      <c r="B217" s="211" t="s">
        <v>821</v>
      </c>
      <c r="C217" s="212"/>
      <c r="D217" s="209" t="s">
        <v>533</v>
      </c>
      <c r="E217" s="13">
        <v>197</v>
      </c>
      <c r="F217" s="14" t="s">
        <v>397</v>
      </c>
      <c r="G217" s="14" t="s">
        <v>398</v>
      </c>
      <c r="H217" s="419" t="str">
        <f t="shared" si="15"/>
        <v/>
      </c>
      <c r="I217" s="418"/>
      <c r="J217" s="419" t="str">
        <f t="shared" si="16"/>
        <v/>
      </c>
      <c r="K217" s="417"/>
      <c r="L217" s="418"/>
      <c r="M217" s="155" t="str">
        <f t="shared" si="17"/>
        <v/>
      </c>
      <c r="N217" s="621" t="str">
        <f t="shared" si="18"/>
        <v/>
      </c>
      <c r="O217" s="621" t="str">
        <f t="shared" si="19"/>
        <v/>
      </c>
      <c r="P217" s="300"/>
    </row>
    <row r="218" spans="1:16" s="289" customFormat="1" x14ac:dyDescent="0.2">
      <c r="A218" s="1"/>
      <c r="B218" s="211" t="s">
        <v>799</v>
      </c>
      <c r="C218" s="212"/>
      <c r="D218" s="209" t="s">
        <v>533</v>
      </c>
      <c r="E218" s="13">
        <v>198</v>
      </c>
      <c r="F218" s="14" t="s">
        <v>357</v>
      </c>
      <c r="G218" s="14" t="s">
        <v>358</v>
      </c>
      <c r="H218" s="419" t="str">
        <f t="shared" si="15"/>
        <v/>
      </c>
      <c r="I218" s="418"/>
      <c r="J218" s="419" t="str">
        <f t="shared" si="16"/>
        <v/>
      </c>
      <c r="K218" s="417"/>
      <c r="L218" s="418"/>
      <c r="M218" s="155" t="str">
        <f t="shared" si="17"/>
        <v/>
      </c>
      <c r="N218" s="621" t="str">
        <f t="shared" si="18"/>
        <v/>
      </c>
      <c r="O218" s="621" t="str">
        <f t="shared" si="19"/>
        <v/>
      </c>
      <c r="P218" s="300"/>
    </row>
    <row r="219" spans="1:16" s="289" customFormat="1" x14ac:dyDescent="0.2">
      <c r="A219" s="1"/>
      <c r="B219" s="211" t="s">
        <v>800</v>
      </c>
      <c r="C219" s="212"/>
      <c r="D219" s="209" t="s">
        <v>533</v>
      </c>
      <c r="E219" s="13">
        <v>199</v>
      </c>
      <c r="F219" s="14" t="s">
        <v>359</v>
      </c>
      <c r="G219" s="14" t="s">
        <v>360</v>
      </c>
      <c r="H219" s="419" t="str">
        <f t="shared" si="15"/>
        <v/>
      </c>
      <c r="I219" s="418"/>
      <c r="J219" s="419" t="str">
        <f t="shared" si="16"/>
        <v/>
      </c>
      <c r="K219" s="417"/>
      <c r="L219" s="418"/>
      <c r="M219" s="155" t="str">
        <f t="shared" si="17"/>
        <v/>
      </c>
      <c r="N219" s="621" t="str">
        <f t="shared" si="18"/>
        <v/>
      </c>
      <c r="O219" s="621" t="str">
        <f t="shared" si="19"/>
        <v/>
      </c>
      <c r="P219" s="300"/>
    </row>
    <row r="220" spans="1:16" s="289" customFormat="1" x14ac:dyDescent="0.2">
      <c r="A220" s="1"/>
      <c r="B220" s="211" t="s">
        <v>801</v>
      </c>
      <c r="C220" s="212"/>
      <c r="D220" s="209" t="s">
        <v>533</v>
      </c>
      <c r="E220" s="13">
        <v>200</v>
      </c>
      <c r="F220" s="14" t="s">
        <v>361</v>
      </c>
      <c r="G220" s="14" t="s">
        <v>362</v>
      </c>
      <c r="H220" s="419" t="str">
        <f t="shared" si="15"/>
        <v/>
      </c>
      <c r="I220" s="418"/>
      <c r="J220" s="419" t="str">
        <f t="shared" si="16"/>
        <v/>
      </c>
      <c r="K220" s="417"/>
      <c r="L220" s="418"/>
      <c r="M220" s="155" t="str">
        <f t="shared" si="17"/>
        <v/>
      </c>
      <c r="N220" s="621" t="str">
        <f t="shared" si="18"/>
        <v/>
      </c>
      <c r="O220" s="621" t="str">
        <f t="shared" si="19"/>
        <v/>
      </c>
      <c r="P220" s="300"/>
    </row>
    <row r="221" spans="1:16" s="289" customFormat="1" x14ac:dyDescent="0.2">
      <c r="A221" s="1"/>
      <c r="B221" s="211" t="s">
        <v>802</v>
      </c>
      <c r="C221" s="212"/>
      <c r="D221" s="209" t="s">
        <v>533</v>
      </c>
      <c r="E221" s="13">
        <v>201</v>
      </c>
      <c r="F221" s="14" t="s">
        <v>363</v>
      </c>
      <c r="G221" s="14" t="s">
        <v>364</v>
      </c>
      <c r="H221" s="419" t="str">
        <f t="shared" si="15"/>
        <v/>
      </c>
      <c r="I221" s="418"/>
      <c r="J221" s="419" t="str">
        <f t="shared" si="16"/>
        <v/>
      </c>
      <c r="K221" s="417"/>
      <c r="L221" s="418"/>
      <c r="M221" s="155" t="str">
        <f t="shared" si="17"/>
        <v/>
      </c>
      <c r="N221" s="621" t="str">
        <f t="shared" si="18"/>
        <v/>
      </c>
      <c r="O221" s="621" t="str">
        <f t="shared" si="19"/>
        <v/>
      </c>
      <c r="P221" s="300"/>
    </row>
    <row r="222" spans="1:16" s="289" customFormat="1" x14ac:dyDescent="0.2">
      <c r="A222" s="1"/>
      <c r="B222" s="211" t="s">
        <v>803</v>
      </c>
      <c r="C222" s="212"/>
      <c r="D222" s="209" t="s">
        <v>533</v>
      </c>
      <c r="E222" s="13">
        <v>202</v>
      </c>
      <c r="F222" s="14" t="s">
        <v>365</v>
      </c>
      <c r="G222" s="14" t="s">
        <v>366</v>
      </c>
      <c r="H222" s="419" t="str">
        <f t="shared" si="15"/>
        <v/>
      </c>
      <c r="I222" s="418"/>
      <c r="J222" s="419" t="str">
        <f t="shared" si="16"/>
        <v/>
      </c>
      <c r="K222" s="417"/>
      <c r="L222" s="418"/>
      <c r="M222" s="155" t="str">
        <f t="shared" si="17"/>
        <v/>
      </c>
      <c r="N222" s="621" t="str">
        <f t="shared" si="18"/>
        <v/>
      </c>
      <c r="O222" s="621" t="str">
        <f t="shared" si="19"/>
        <v/>
      </c>
      <c r="P222" s="300"/>
    </row>
    <row r="223" spans="1:16" s="289" customFormat="1" x14ac:dyDescent="0.2">
      <c r="A223" s="1"/>
      <c r="B223" s="211" t="s">
        <v>822</v>
      </c>
      <c r="C223" s="212"/>
      <c r="D223" s="209" t="s">
        <v>533</v>
      </c>
      <c r="E223" s="13">
        <v>203</v>
      </c>
      <c r="F223" s="14" t="s">
        <v>399</v>
      </c>
      <c r="G223" s="14" t="s">
        <v>400</v>
      </c>
      <c r="H223" s="419" t="str">
        <f t="shared" si="15"/>
        <v/>
      </c>
      <c r="I223" s="418"/>
      <c r="J223" s="419" t="str">
        <f t="shared" si="16"/>
        <v/>
      </c>
      <c r="K223" s="417"/>
      <c r="L223" s="418"/>
      <c r="M223" s="155" t="str">
        <f t="shared" si="17"/>
        <v/>
      </c>
      <c r="N223" s="621" t="str">
        <f t="shared" si="18"/>
        <v/>
      </c>
      <c r="O223" s="621" t="str">
        <f t="shared" si="19"/>
        <v/>
      </c>
      <c r="P223" s="300"/>
    </row>
    <row r="224" spans="1:16" s="289" customFormat="1" x14ac:dyDescent="0.2">
      <c r="A224" s="1"/>
      <c r="B224" s="211" t="s">
        <v>823</v>
      </c>
      <c r="C224" s="212"/>
      <c r="D224" s="209" t="s">
        <v>533</v>
      </c>
      <c r="E224" s="13">
        <v>204</v>
      </c>
      <c r="F224" s="14" t="s">
        <v>401</v>
      </c>
      <c r="G224" s="14" t="s">
        <v>402</v>
      </c>
      <c r="H224" s="419" t="str">
        <f t="shared" si="15"/>
        <v/>
      </c>
      <c r="I224" s="418"/>
      <c r="J224" s="419" t="str">
        <f t="shared" si="16"/>
        <v/>
      </c>
      <c r="K224" s="417"/>
      <c r="L224" s="418"/>
      <c r="M224" s="155" t="str">
        <f t="shared" si="17"/>
        <v/>
      </c>
      <c r="N224" s="621" t="str">
        <f t="shared" si="18"/>
        <v/>
      </c>
      <c r="O224" s="621" t="str">
        <f t="shared" si="19"/>
        <v/>
      </c>
      <c r="P224" s="300"/>
    </row>
    <row r="225" spans="1:16" s="289" customFormat="1" x14ac:dyDescent="0.2">
      <c r="A225" s="1"/>
      <c r="B225" s="211" t="s">
        <v>825</v>
      </c>
      <c r="C225" s="212"/>
      <c r="D225" s="209" t="s">
        <v>533</v>
      </c>
      <c r="E225" s="16">
        <v>205</v>
      </c>
      <c r="F225" s="14" t="s">
        <v>404</v>
      </c>
      <c r="G225" s="14" t="s">
        <v>405</v>
      </c>
      <c r="H225" s="419" t="str">
        <f t="shared" si="15"/>
        <v/>
      </c>
      <c r="I225" s="418"/>
      <c r="J225" s="419" t="str">
        <f t="shared" si="16"/>
        <v/>
      </c>
      <c r="K225" s="417"/>
      <c r="L225" s="418"/>
      <c r="M225" s="155" t="str">
        <f t="shared" si="17"/>
        <v/>
      </c>
      <c r="N225" s="621" t="str">
        <f t="shared" si="18"/>
        <v/>
      </c>
      <c r="O225" s="621" t="str">
        <f t="shared" si="19"/>
        <v/>
      </c>
      <c r="P225" s="300"/>
    </row>
    <row r="226" spans="1:16" s="289" customFormat="1" x14ac:dyDescent="0.2">
      <c r="A226" s="1"/>
      <c r="B226" s="211" t="s">
        <v>826</v>
      </c>
      <c r="C226" s="212"/>
      <c r="D226" s="209" t="s">
        <v>533</v>
      </c>
      <c r="E226" s="16">
        <v>206</v>
      </c>
      <c r="F226" s="14" t="s">
        <v>406</v>
      </c>
      <c r="G226" s="14" t="s">
        <v>407</v>
      </c>
      <c r="H226" s="419" t="str">
        <f t="shared" si="15"/>
        <v/>
      </c>
      <c r="I226" s="418"/>
      <c r="J226" s="419" t="str">
        <f t="shared" si="16"/>
        <v/>
      </c>
      <c r="K226" s="417"/>
      <c r="L226" s="418"/>
      <c r="M226" s="155" t="str">
        <f t="shared" si="17"/>
        <v/>
      </c>
      <c r="N226" s="621" t="str">
        <f t="shared" si="18"/>
        <v/>
      </c>
      <c r="O226" s="621" t="str">
        <f t="shared" si="19"/>
        <v/>
      </c>
      <c r="P226" s="300"/>
    </row>
    <row r="227" spans="1:16" s="289" customFormat="1" x14ac:dyDescent="0.2">
      <c r="A227" s="1"/>
      <c r="B227" s="211" t="s">
        <v>827</v>
      </c>
      <c r="C227" s="212"/>
      <c r="D227" s="209" t="s">
        <v>533</v>
      </c>
      <c r="E227" s="16">
        <v>207</v>
      </c>
      <c r="F227" s="14" t="s">
        <v>408</v>
      </c>
      <c r="G227" s="14" t="s">
        <v>409</v>
      </c>
      <c r="H227" s="419" t="str">
        <f t="shared" si="15"/>
        <v/>
      </c>
      <c r="I227" s="418"/>
      <c r="J227" s="419" t="str">
        <f t="shared" si="16"/>
        <v/>
      </c>
      <c r="K227" s="417"/>
      <c r="L227" s="418"/>
      <c r="M227" s="155" t="str">
        <f t="shared" si="17"/>
        <v/>
      </c>
      <c r="N227" s="621" t="str">
        <f t="shared" si="18"/>
        <v/>
      </c>
      <c r="O227" s="621" t="str">
        <f t="shared" si="19"/>
        <v/>
      </c>
      <c r="P227" s="300"/>
    </row>
    <row r="228" spans="1:16" s="289" customFormat="1" x14ac:dyDescent="0.2">
      <c r="A228" s="1"/>
      <c r="B228" s="211" t="s">
        <v>828</v>
      </c>
      <c r="C228" s="212"/>
      <c r="D228" s="209" t="s">
        <v>533</v>
      </c>
      <c r="E228" s="16">
        <v>208</v>
      </c>
      <c r="F228" s="14" t="s">
        <v>410</v>
      </c>
      <c r="G228" s="14" t="s">
        <v>411</v>
      </c>
      <c r="H228" s="419" t="str">
        <f t="shared" si="15"/>
        <v/>
      </c>
      <c r="I228" s="418"/>
      <c r="J228" s="419" t="str">
        <f t="shared" si="16"/>
        <v/>
      </c>
      <c r="K228" s="417"/>
      <c r="L228" s="418"/>
      <c r="M228" s="155" t="str">
        <f t="shared" si="17"/>
        <v/>
      </c>
      <c r="N228" s="621" t="str">
        <f t="shared" si="18"/>
        <v/>
      </c>
      <c r="O228" s="621" t="str">
        <f t="shared" si="19"/>
        <v/>
      </c>
      <c r="P228" s="300"/>
    </row>
    <row r="229" spans="1:16" s="289" customFormat="1" x14ac:dyDescent="0.2">
      <c r="A229" s="1"/>
      <c r="B229" s="211" t="s">
        <v>829</v>
      </c>
      <c r="C229" s="212"/>
      <c r="D229" s="209" t="s">
        <v>533</v>
      </c>
      <c r="E229" s="16">
        <v>209</v>
      </c>
      <c r="F229" s="14" t="s">
        <v>412</v>
      </c>
      <c r="G229" s="14" t="s">
        <v>413</v>
      </c>
      <c r="H229" s="419" t="str">
        <f t="shared" si="15"/>
        <v/>
      </c>
      <c r="I229" s="418"/>
      <c r="J229" s="419" t="str">
        <f t="shared" si="16"/>
        <v/>
      </c>
      <c r="K229" s="417"/>
      <c r="L229" s="418"/>
      <c r="M229" s="155" t="str">
        <f t="shared" si="17"/>
        <v/>
      </c>
      <c r="N229" s="621" t="str">
        <f t="shared" si="18"/>
        <v/>
      </c>
      <c r="O229" s="621" t="str">
        <f t="shared" si="19"/>
        <v/>
      </c>
      <c r="P229" s="300"/>
    </row>
    <row r="230" spans="1:16" s="289" customFormat="1" x14ac:dyDescent="0.2">
      <c r="A230" s="1"/>
      <c r="B230" s="211" t="s">
        <v>830</v>
      </c>
      <c r="C230" s="212"/>
      <c r="D230" s="209" t="s">
        <v>533</v>
      </c>
      <c r="E230" s="16">
        <v>210</v>
      </c>
      <c r="F230" s="14" t="s">
        <v>414</v>
      </c>
      <c r="G230" s="14" t="s">
        <v>415</v>
      </c>
      <c r="H230" s="419" t="str">
        <f t="shared" si="15"/>
        <v/>
      </c>
      <c r="I230" s="418"/>
      <c r="J230" s="419" t="str">
        <f t="shared" si="16"/>
        <v/>
      </c>
      <c r="K230" s="417"/>
      <c r="L230" s="418"/>
      <c r="M230" s="155" t="str">
        <f t="shared" si="17"/>
        <v/>
      </c>
      <c r="N230" s="621" t="str">
        <f t="shared" si="18"/>
        <v/>
      </c>
      <c r="O230" s="621" t="str">
        <f t="shared" si="19"/>
        <v/>
      </c>
      <c r="P230" s="300"/>
    </row>
    <row r="231" spans="1:16" s="289" customFormat="1" x14ac:dyDescent="0.2">
      <c r="A231" s="1"/>
      <c r="B231" s="211" t="s">
        <v>831</v>
      </c>
      <c r="C231" s="212"/>
      <c r="D231" s="209" t="s">
        <v>533</v>
      </c>
      <c r="E231" s="16">
        <v>211</v>
      </c>
      <c r="F231" s="14" t="s">
        <v>416</v>
      </c>
      <c r="G231" s="14" t="s">
        <v>417</v>
      </c>
      <c r="H231" s="419" t="str">
        <f t="shared" si="15"/>
        <v/>
      </c>
      <c r="I231" s="418"/>
      <c r="J231" s="419" t="str">
        <f t="shared" si="16"/>
        <v/>
      </c>
      <c r="K231" s="417"/>
      <c r="L231" s="418"/>
      <c r="M231" s="155" t="str">
        <f t="shared" si="17"/>
        <v/>
      </c>
      <c r="N231" s="621" t="str">
        <f t="shared" si="18"/>
        <v/>
      </c>
      <c r="O231" s="621" t="str">
        <f t="shared" si="19"/>
        <v/>
      </c>
      <c r="P231" s="300"/>
    </row>
    <row r="232" spans="1:16" s="289" customFormat="1" x14ac:dyDescent="0.2">
      <c r="A232" s="1"/>
      <c r="B232" s="211" t="s">
        <v>838</v>
      </c>
      <c r="C232" s="212"/>
      <c r="D232" s="209" t="s">
        <v>533</v>
      </c>
      <c r="E232" s="16">
        <v>212</v>
      </c>
      <c r="F232" s="14" t="s">
        <v>947</v>
      </c>
      <c r="G232" s="14" t="s">
        <v>418</v>
      </c>
      <c r="H232" s="419" t="str">
        <f t="shared" si="15"/>
        <v/>
      </c>
      <c r="I232" s="418"/>
      <c r="J232" s="419" t="str">
        <f t="shared" si="16"/>
        <v/>
      </c>
      <c r="K232" s="417"/>
      <c r="L232" s="418"/>
      <c r="M232" s="155" t="str">
        <f t="shared" si="17"/>
        <v/>
      </c>
      <c r="N232" s="621" t="str">
        <f t="shared" si="18"/>
        <v/>
      </c>
      <c r="O232" s="621" t="str">
        <f t="shared" si="19"/>
        <v/>
      </c>
      <c r="P232" s="300"/>
    </row>
    <row r="233" spans="1:16" s="289" customFormat="1" x14ac:dyDescent="0.2">
      <c r="A233" s="1"/>
      <c r="B233" s="211" t="s">
        <v>832</v>
      </c>
      <c r="C233" s="212"/>
      <c r="D233" s="209" t="s">
        <v>533</v>
      </c>
      <c r="E233" s="16">
        <v>213</v>
      </c>
      <c r="F233" s="14" t="s">
        <v>419</v>
      </c>
      <c r="G233" s="14" t="s">
        <v>420</v>
      </c>
      <c r="H233" s="419" t="str">
        <f t="shared" si="15"/>
        <v/>
      </c>
      <c r="I233" s="418"/>
      <c r="J233" s="419" t="str">
        <f t="shared" si="16"/>
        <v/>
      </c>
      <c r="K233" s="417"/>
      <c r="L233" s="418"/>
      <c r="M233" s="155" t="str">
        <f t="shared" si="17"/>
        <v/>
      </c>
      <c r="N233" s="621" t="str">
        <f t="shared" si="18"/>
        <v/>
      </c>
      <c r="O233" s="621" t="str">
        <f t="shared" si="19"/>
        <v/>
      </c>
      <c r="P233" s="300"/>
    </row>
    <row r="234" spans="1:16" s="289" customFormat="1" x14ac:dyDescent="0.2">
      <c r="A234" s="1"/>
      <c r="B234" s="211" t="s">
        <v>833</v>
      </c>
      <c r="C234" s="212"/>
      <c r="D234" s="209" t="s">
        <v>533</v>
      </c>
      <c r="E234" s="16">
        <v>214</v>
      </c>
      <c r="F234" s="14" t="s">
        <v>421</v>
      </c>
      <c r="G234" s="14" t="s">
        <v>422</v>
      </c>
      <c r="H234" s="419" t="str">
        <f t="shared" si="15"/>
        <v/>
      </c>
      <c r="I234" s="418"/>
      <c r="J234" s="419" t="str">
        <f t="shared" si="16"/>
        <v/>
      </c>
      <c r="K234" s="417"/>
      <c r="L234" s="418"/>
      <c r="M234" s="155" t="str">
        <f t="shared" si="17"/>
        <v/>
      </c>
      <c r="N234" s="621" t="str">
        <f t="shared" si="18"/>
        <v/>
      </c>
      <c r="O234" s="621" t="str">
        <f t="shared" si="19"/>
        <v/>
      </c>
      <c r="P234" s="300"/>
    </row>
    <row r="235" spans="1:16" s="289" customFormat="1" x14ac:dyDescent="0.2">
      <c r="A235" s="1"/>
      <c r="B235" s="211" t="s">
        <v>834</v>
      </c>
      <c r="C235" s="212"/>
      <c r="D235" s="209" t="s">
        <v>533</v>
      </c>
      <c r="E235" s="16">
        <v>215</v>
      </c>
      <c r="F235" s="14" t="s">
        <v>423</v>
      </c>
      <c r="G235" s="14" t="s">
        <v>424</v>
      </c>
      <c r="H235" s="419" t="str">
        <f t="shared" si="15"/>
        <v/>
      </c>
      <c r="I235" s="418"/>
      <c r="J235" s="419" t="str">
        <f t="shared" si="16"/>
        <v/>
      </c>
      <c r="K235" s="417"/>
      <c r="L235" s="418"/>
      <c r="M235" s="155" t="str">
        <f t="shared" si="17"/>
        <v/>
      </c>
      <c r="N235" s="621" t="str">
        <f t="shared" si="18"/>
        <v/>
      </c>
      <c r="O235" s="621" t="str">
        <f t="shared" si="19"/>
        <v/>
      </c>
      <c r="P235" s="300"/>
    </row>
    <row r="236" spans="1:16" s="289" customFormat="1" x14ac:dyDescent="0.2">
      <c r="A236" s="1"/>
      <c r="B236" s="211" t="s">
        <v>835</v>
      </c>
      <c r="C236" s="212"/>
      <c r="D236" s="209" t="s">
        <v>533</v>
      </c>
      <c r="E236" s="16">
        <v>216</v>
      </c>
      <c r="F236" s="14" t="s">
        <v>425</v>
      </c>
      <c r="G236" s="14" t="s">
        <v>426</v>
      </c>
      <c r="H236" s="419" t="str">
        <f t="shared" si="15"/>
        <v/>
      </c>
      <c r="I236" s="418"/>
      <c r="J236" s="419" t="str">
        <f t="shared" si="16"/>
        <v/>
      </c>
      <c r="K236" s="417"/>
      <c r="L236" s="418"/>
      <c r="M236" s="155" t="str">
        <f t="shared" si="17"/>
        <v/>
      </c>
      <c r="N236" s="621" t="str">
        <f t="shared" si="18"/>
        <v/>
      </c>
      <c r="O236" s="621" t="str">
        <f t="shared" si="19"/>
        <v/>
      </c>
      <c r="P236" s="300"/>
    </row>
    <row r="237" spans="1:16" s="289" customFormat="1" x14ac:dyDescent="0.2">
      <c r="A237" s="1"/>
      <c r="B237" s="211" t="s">
        <v>836</v>
      </c>
      <c r="C237" s="212"/>
      <c r="D237" s="209" t="s">
        <v>533</v>
      </c>
      <c r="E237" s="16">
        <v>217</v>
      </c>
      <c r="F237" s="14" t="s">
        <v>427</v>
      </c>
      <c r="G237" s="14" t="s">
        <v>428</v>
      </c>
      <c r="H237" s="419" t="str">
        <f t="shared" si="15"/>
        <v/>
      </c>
      <c r="I237" s="418"/>
      <c r="J237" s="419" t="str">
        <f t="shared" si="16"/>
        <v/>
      </c>
      <c r="K237" s="417"/>
      <c r="L237" s="418"/>
      <c r="M237" s="155" t="str">
        <f t="shared" si="17"/>
        <v/>
      </c>
      <c r="N237" s="621" t="str">
        <f t="shared" si="18"/>
        <v/>
      </c>
      <c r="O237" s="621" t="str">
        <f t="shared" si="19"/>
        <v/>
      </c>
      <c r="P237" s="300"/>
    </row>
    <row r="238" spans="1:16" s="289" customFormat="1" x14ac:dyDescent="0.2">
      <c r="A238" s="1"/>
      <c r="B238" s="211" t="s">
        <v>837</v>
      </c>
      <c r="C238" s="212"/>
      <c r="D238" s="209" t="s">
        <v>533</v>
      </c>
      <c r="E238" s="16">
        <v>218</v>
      </c>
      <c r="F238" s="14" t="s">
        <v>429</v>
      </c>
      <c r="G238" s="14" t="s">
        <v>430</v>
      </c>
      <c r="H238" s="419" t="str">
        <f t="shared" si="15"/>
        <v/>
      </c>
      <c r="I238" s="418"/>
      <c r="J238" s="419" t="str">
        <f t="shared" si="16"/>
        <v/>
      </c>
      <c r="K238" s="417"/>
      <c r="L238" s="418"/>
      <c r="M238" s="155" t="str">
        <f t="shared" si="17"/>
        <v/>
      </c>
      <c r="N238" s="621" t="str">
        <f t="shared" si="18"/>
        <v/>
      </c>
      <c r="O238" s="621" t="str">
        <f t="shared" si="19"/>
        <v/>
      </c>
      <c r="P238" s="300"/>
    </row>
    <row r="239" spans="1:16" s="289" customFormat="1" x14ac:dyDescent="0.2">
      <c r="A239" s="1"/>
      <c r="B239" s="211" t="s">
        <v>940</v>
      </c>
      <c r="C239" s="212"/>
      <c r="D239" s="209" t="s">
        <v>533</v>
      </c>
      <c r="E239" s="16">
        <v>219</v>
      </c>
      <c r="F239" s="14" t="s">
        <v>431</v>
      </c>
      <c r="G239" s="14" t="s">
        <v>432</v>
      </c>
      <c r="H239" s="419" t="str">
        <f t="shared" si="15"/>
        <v/>
      </c>
      <c r="I239" s="418"/>
      <c r="J239" s="419" t="str">
        <f t="shared" si="16"/>
        <v/>
      </c>
      <c r="K239" s="417"/>
      <c r="L239" s="418"/>
      <c r="M239" s="155" t="str">
        <f t="shared" si="17"/>
        <v/>
      </c>
      <c r="N239" s="621" t="str">
        <f t="shared" si="18"/>
        <v/>
      </c>
      <c r="O239" s="621" t="str">
        <f t="shared" si="19"/>
        <v/>
      </c>
      <c r="P239" s="300"/>
    </row>
    <row r="240" spans="1:16" s="289" customFormat="1" x14ac:dyDescent="0.2">
      <c r="A240" s="1"/>
      <c r="B240" s="211" t="s">
        <v>839</v>
      </c>
      <c r="C240" s="212"/>
      <c r="D240" s="209" t="s">
        <v>533</v>
      </c>
      <c r="E240" s="16">
        <v>220</v>
      </c>
      <c r="F240" s="14" t="s">
        <v>433</v>
      </c>
      <c r="G240" s="14" t="s">
        <v>434</v>
      </c>
      <c r="H240" s="419" t="str">
        <f t="shared" si="15"/>
        <v/>
      </c>
      <c r="I240" s="418"/>
      <c r="J240" s="419" t="str">
        <f t="shared" si="16"/>
        <v/>
      </c>
      <c r="K240" s="417"/>
      <c r="L240" s="418"/>
      <c r="M240" s="155" t="str">
        <f t="shared" si="17"/>
        <v/>
      </c>
      <c r="N240" s="621" t="str">
        <f t="shared" si="18"/>
        <v/>
      </c>
      <c r="O240" s="621" t="str">
        <f t="shared" si="19"/>
        <v/>
      </c>
      <c r="P240" s="300"/>
    </row>
    <row r="241" spans="1:16" s="289" customFormat="1" x14ac:dyDescent="0.2">
      <c r="A241" s="1"/>
      <c r="B241" s="211" t="s">
        <v>840</v>
      </c>
      <c r="C241" s="212"/>
      <c r="D241" s="209" t="s">
        <v>533</v>
      </c>
      <c r="E241" s="16">
        <v>221</v>
      </c>
      <c r="F241" s="14" t="s">
        <v>435</v>
      </c>
      <c r="G241" s="14" t="s">
        <v>436</v>
      </c>
      <c r="H241" s="419" t="str">
        <f t="shared" si="15"/>
        <v/>
      </c>
      <c r="I241" s="418"/>
      <c r="J241" s="419" t="str">
        <f t="shared" si="16"/>
        <v/>
      </c>
      <c r="K241" s="417"/>
      <c r="L241" s="418"/>
      <c r="M241" s="155" t="str">
        <f t="shared" si="17"/>
        <v/>
      </c>
      <c r="N241" s="621" t="str">
        <f t="shared" si="18"/>
        <v/>
      </c>
      <c r="O241" s="621" t="str">
        <f t="shared" si="19"/>
        <v/>
      </c>
      <c r="P241" s="300"/>
    </row>
    <row r="242" spans="1:16" s="289" customFormat="1" x14ac:dyDescent="0.2">
      <c r="A242" s="1"/>
      <c r="B242" s="211" t="s">
        <v>841</v>
      </c>
      <c r="C242" s="212"/>
      <c r="D242" s="209" t="s">
        <v>533</v>
      </c>
      <c r="E242" s="16">
        <v>222</v>
      </c>
      <c r="F242" s="14" t="s">
        <v>437</v>
      </c>
      <c r="G242" s="14" t="s">
        <v>438</v>
      </c>
      <c r="H242" s="419" t="str">
        <f t="shared" si="15"/>
        <v/>
      </c>
      <c r="I242" s="418"/>
      <c r="J242" s="419" t="str">
        <f t="shared" si="16"/>
        <v/>
      </c>
      <c r="K242" s="417"/>
      <c r="L242" s="418"/>
      <c r="M242" s="155" t="str">
        <f t="shared" si="17"/>
        <v/>
      </c>
      <c r="N242" s="621" t="str">
        <f t="shared" si="18"/>
        <v/>
      </c>
      <c r="O242" s="621" t="str">
        <f t="shared" si="19"/>
        <v/>
      </c>
      <c r="P242" s="300"/>
    </row>
    <row r="243" spans="1:16" s="289" customFormat="1" x14ac:dyDescent="0.2">
      <c r="A243" s="1"/>
      <c r="B243" s="211" t="s">
        <v>842</v>
      </c>
      <c r="C243" s="212"/>
      <c r="D243" s="209" t="s">
        <v>533</v>
      </c>
      <c r="E243" s="16">
        <v>223</v>
      </c>
      <c r="F243" s="14" t="s">
        <v>439</v>
      </c>
      <c r="G243" s="14" t="s">
        <v>440</v>
      </c>
      <c r="H243" s="419" t="str">
        <f t="shared" si="15"/>
        <v/>
      </c>
      <c r="I243" s="418"/>
      <c r="J243" s="419" t="str">
        <f t="shared" si="16"/>
        <v/>
      </c>
      <c r="K243" s="417"/>
      <c r="L243" s="418"/>
      <c r="M243" s="155" t="str">
        <f t="shared" si="17"/>
        <v/>
      </c>
      <c r="N243" s="621" t="str">
        <f t="shared" si="18"/>
        <v/>
      </c>
      <c r="O243" s="621" t="str">
        <f t="shared" si="19"/>
        <v/>
      </c>
      <c r="P243" s="300"/>
    </row>
    <row r="244" spans="1:16" s="289" customFormat="1" x14ac:dyDescent="0.2">
      <c r="A244" s="1"/>
      <c r="B244" s="211" t="s">
        <v>843</v>
      </c>
      <c r="C244" s="212"/>
      <c r="D244" s="209" t="s">
        <v>533</v>
      </c>
      <c r="E244" s="16">
        <v>224</v>
      </c>
      <c r="F244" s="14" t="s">
        <v>441</v>
      </c>
      <c r="G244" s="14" t="s">
        <v>442</v>
      </c>
      <c r="H244" s="419" t="str">
        <f t="shared" si="15"/>
        <v/>
      </c>
      <c r="I244" s="418"/>
      <c r="J244" s="419" t="str">
        <f t="shared" si="16"/>
        <v/>
      </c>
      <c r="K244" s="417"/>
      <c r="L244" s="418"/>
      <c r="M244" s="155" t="str">
        <f t="shared" si="17"/>
        <v/>
      </c>
      <c r="N244" s="621" t="str">
        <f t="shared" si="18"/>
        <v/>
      </c>
      <c r="O244" s="621" t="str">
        <f t="shared" si="19"/>
        <v/>
      </c>
      <c r="P244" s="300"/>
    </row>
    <row r="245" spans="1:16" s="289" customFormat="1" x14ac:dyDescent="0.2">
      <c r="A245" s="1"/>
      <c r="B245" s="211" t="s">
        <v>844</v>
      </c>
      <c r="C245" s="212"/>
      <c r="D245" s="209" t="s">
        <v>533</v>
      </c>
      <c r="E245" s="16">
        <v>225</v>
      </c>
      <c r="F245" s="14" t="s">
        <v>443</v>
      </c>
      <c r="G245" s="14" t="s">
        <v>444</v>
      </c>
      <c r="H245" s="419" t="str">
        <f t="shared" si="15"/>
        <v/>
      </c>
      <c r="I245" s="418"/>
      <c r="J245" s="419" t="str">
        <f t="shared" si="16"/>
        <v/>
      </c>
      <c r="K245" s="417"/>
      <c r="L245" s="418"/>
      <c r="M245" s="155" t="str">
        <f t="shared" si="17"/>
        <v/>
      </c>
      <c r="N245" s="621" t="str">
        <f t="shared" si="18"/>
        <v/>
      </c>
      <c r="O245" s="621" t="str">
        <f t="shared" si="19"/>
        <v/>
      </c>
      <c r="P245" s="300"/>
    </row>
    <row r="246" spans="1:16" s="289" customFormat="1" x14ac:dyDescent="0.2">
      <c r="A246" s="1"/>
      <c r="B246" s="211" t="s">
        <v>845</v>
      </c>
      <c r="C246" s="212"/>
      <c r="D246" s="209" t="s">
        <v>533</v>
      </c>
      <c r="E246" s="16">
        <v>226</v>
      </c>
      <c r="F246" s="14" t="s">
        <v>445</v>
      </c>
      <c r="G246" s="14" t="s">
        <v>446</v>
      </c>
      <c r="H246" s="419" t="str">
        <f t="shared" si="15"/>
        <v/>
      </c>
      <c r="I246" s="418"/>
      <c r="J246" s="419" t="str">
        <f t="shared" si="16"/>
        <v/>
      </c>
      <c r="K246" s="417"/>
      <c r="L246" s="418"/>
      <c r="M246" s="155" t="str">
        <f t="shared" si="17"/>
        <v/>
      </c>
      <c r="N246" s="621" t="str">
        <f t="shared" si="18"/>
        <v/>
      </c>
      <c r="O246" s="621" t="str">
        <f t="shared" si="19"/>
        <v/>
      </c>
      <c r="P246" s="300"/>
    </row>
    <row r="247" spans="1:16" s="289" customFormat="1" x14ac:dyDescent="0.2">
      <c r="A247" s="1"/>
      <c r="B247" s="211" t="s">
        <v>941</v>
      </c>
      <c r="C247" s="212"/>
      <c r="D247" s="209" t="s">
        <v>533</v>
      </c>
      <c r="E247" s="16">
        <v>227</v>
      </c>
      <c r="F247" s="14" t="s">
        <v>447</v>
      </c>
      <c r="G247" s="14" t="s">
        <v>448</v>
      </c>
      <c r="H247" s="419" t="str">
        <f t="shared" si="15"/>
        <v/>
      </c>
      <c r="I247" s="418"/>
      <c r="J247" s="419" t="str">
        <f t="shared" si="16"/>
        <v/>
      </c>
      <c r="K247" s="417"/>
      <c r="L247" s="418"/>
      <c r="M247" s="155" t="str">
        <f t="shared" si="17"/>
        <v/>
      </c>
      <c r="N247" s="621" t="str">
        <f t="shared" si="18"/>
        <v/>
      </c>
      <c r="O247" s="621" t="str">
        <f t="shared" si="19"/>
        <v/>
      </c>
      <c r="P247" s="300"/>
    </row>
    <row r="248" spans="1:16" s="289" customFormat="1" x14ac:dyDescent="0.2">
      <c r="A248" s="1"/>
      <c r="B248" s="211" t="s">
        <v>846</v>
      </c>
      <c r="C248" s="212"/>
      <c r="D248" s="209" t="s">
        <v>533</v>
      </c>
      <c r="E248" s="16">
        <v>228</v>
      </c>
      <c r="F248" s="14" t="s">
        <v>449</v>
      </c>
      <c r="G248" s="14" t="s">
        <v>450</v>
      </c>
      <c r="H248" s="419" t="str">
        <f t="shared" si="15"/>
        <v/>
      </c>
      <c r="I248" s="418"/>
      <c r="J248" s="419" t="str">
        <f t="shared" si="16"/>
        <v/>
      </c>
      <c r="K248" s="417"/>
      <c r="L248" s="418"/>
      <c r="M248" s="155" t="str">
        <f t="shared" si="17"/>
        <v/>
      </c>
      <c r="N248" s="621" t="str">
        <f t="shared" si="18"/>
        <v/>
      </c>
      <c r="O248" s="621" t="str">
        <f t="shared" si="19"/>
        <v/>
      </c>
      <c r="P248" s="300"/>
    </row>
    <row r="249" spans="1:16" s="289" customFormat="1" x14ac:dyDescent="0.2">
      <c r="A249" s="1"/>
      <c r="B249" s="211" t="s">
        <v>847</v>
      </c>
      <c r="C249" s="212"/>
      <c r="D249" s="209" t="s">
        <v>533</v>
      </c>
      <c r="E249" s="16">
        <v>229</v>
      </c>
      <c r="F249" s="14" t="s">
        <v>451</v>
      </c>
      <c r="G249" s="14" t="s">
        <v>452</v>
      </c>
      <c r="H249" s="419" t="str">
        <f t="shared" si="15"/>
        <v/>
      </c>
      <c r="I249" s="418"/>
      <c r="J249" s="419" t="str">
        <f t="shared" si="16"/>
        <v/>
      </c>
      <c r="K249" s="417"/>
      <c r="L249" s="418"/>
      <c r="M249" s="155" t="str">
        <f t="shared" si="17"/>
        <v/>
      </c>
      <c r="N249" s="621" t="str">
        <f t="shared" si="18"/>
        <v/>
      </c>
      <c r="O249" s="621" t="str">
        <f t="shared" si="19"/>
        <v/>
      </c>
      <c r="P249" s="300"/>
    </row>
    <row r="250" spans="1:16" s="289" customFormat="1" x14ac:dyDescent="0.2">
      <c r="A250" s="1"/>
      <c r="B250" s="211" t="s">
        <v>848</v>
      </c>
      <c r="C250" s="212"/>
      <c r="D250" s="209" t="s">
        <v>533</v>
      </c>
      <c r="E250" s="16">
        <v>230</v>
      </c>
      <c r="F250" s="14" t="s">
        <v>453</v>
      </c>
      <c r="G250" s="14" t="s">
        <v>454</v>
      </c>
      <c r="H250" s="419" t="str">
        <f t="shared" si="15"/>
        <v/>
      </c>
      <c r="I250" s="418"/>
      <c r="J250" s="419" t="str">
        <f t="shared" si="16"/>
        <v/>
      </c>
      <c r="K250" s="417"/>
      <c r="L250" s="418"/>
      <c r="M250" s="155" t="str">
        <f t="shared" si="17"/>
        <v/>
      </c>
      <c r="N250" s="621" t="str">
        <f t="shared" si="18"/>
        <v/>
      </c>
      <c r="O250" s="621" t="str">
        <f t="shared" si="19"/>
        <v/>
      </c>
      <c r="P250" s="300"/>
    </row>
    <row r="251" spans="1:16" s="289" customFormat="1" x14ac:dyDescent="0.2">
      <c r="A251" s="1"/>
      <c r="B251" s="211" t="s">
        <v>849</v>
      </c>
      <c r="C251" s="212"/>
      <c r="D251" s="209" t="s">
        <v>533</v>
      </c>
      <c r="E251" s="16">
        <v>231</v>
      </c>
      <c r="F251" s="14" t="s">
        <v>455</v>
      </c>
      <c r="G251" s="14" t="s">
        <v>456</v>
      </c>
      <c r="H251" s="419" t="str">
        <f t="shared" si="15"/>
        <v/>
      </c>
      <c r="I251" s="418"/>
      <c r="J251" s="419" t="str">
        <f t="shared" si="16"/>
        <v/>
      </c>
      <c r="K251" s="417"/>
      <c r="L251" s="418"/>
      <c r="M251" s="155" t="str">
        <f t="shared" si="17"/>
        <v/>
      </c>
      <c r="N251" s="621" t="str">
        <f t="shared" si="18"/>
        <v/>
      </c>
      <c r="O251" s="621" t="str">
        <f t="shared" si="19"/>
        <v/>
      </c>
      <c r="P251" s="300"/>
    </row>
    <row r="252" spans="1:16" s="289" customFormat="1" x14ac:dyDescent="0.2">
      <c r="A252" s="1"/>
      <c r="B252" s="211" t="s">
        <v>850</v>
      </c>
      <c r="C252" s="212"/>
      <c r="D252" s="209" t="s">
        <v>533</v>
      </c>
      <c r="E252" s="16">
        <v>232</v>
      </c>
      <c r="F252" s="14" t="s">
        <v>457</v>
      </c>
      <c r="G252" s="14" t="s">
        <v>458</v>
      </c>
      <c r="H252" s="419" t="str">
        <f t="shared" si="15"/>
        <v/>
      </c>
      <c r="I252" s="418"/>
      <c r="J252" s="419" t="str">
        <f t="shared" si="16"/>
        <v/>
      </c>
      <c r="K252" s="417"/>
      <c r="L252" s="418"/>
      <c r="M252" s="155" t="str">
        <f t="shared" si="17"/>
        <v/>
      </c>
      <c r="N252" s="621" t="str">
        <f t="shared" si="18"/>
        <v/>
      </c>
      <c r="O252" s="621" t="str">
        <f t="shared" si="19"/>
        <v/>
      </c>
      <c r="P252" s="300"/>
    </row>
    <row r="253" spans="1:16" s="289" customFormat="1" x14ac:dyDescent="0.2">
      <c r="A253" s="1"/>
      <c r="B253" s="211" t="s">
        <v>851</v>
      </c>
      <c r="C253" s="212"/>
      <c r="D253" s="209" t="s">
        <v>533</v>
      </c>
      <c r="E253" s="16">
        <v>233</v>
      </c>
      <c r="F253" s="14" t="s">
        <v>459</v>
      </c>
      <c r="G253" s="14" t="s">
        <v>460</v>
      </c>
      <c r="H253" s="419" t="str">
        <f t="shared" si="15"/>
        <v/>
      </c>
      <c r="I253" s="418"/>
      <c r="J253" s="419" t="str">
        <f t="shared" si="16"/>
        <v/>
      </c>
      <c r="K253" s="417"/>
      <c r="L253" s="418"/>
      <c r="M253" s="155" t="str">
        <f t="shared" si="17"/>
        <v/>
      </c>
      <c r="N253" s="621" t="str">
        <f t="shared" si="18"/>
        <v/>
      </c>
      <c r="O253" s="621" t="str">
        <f t="shared" si="19"/>
        <v/>
      </c>
      <c r="P253" s="300"/>
    </row>
    <row r="254" spans="1:16" s="289" customFormat="1" x14ac:dyDescent="0.2">
      <c r="A254" s="1"/>
      <c r="B254" s="211" t="s">
        <v>852</v>
      </c>
      <c r="C254" s="212"/>
      <c r="D254" s="209" t="s">
        <v>533</v>
      </c>
      <c r="E254" s="16">
        <v>234</v>
      </c>
      <c r="F254" s="14" t="s">
        <v>461</v>
      </c>
      <c r="G254" s="14" t="s">
        <v>462</v>
      </c>
      <c r="H254" s="419" t="str">
        <f t="shared" si="15"/>
        <v/>
      </c>
      <c r="I254" s="418"/>
      <c r="J254" s="419" t="str">
        <f t="shared" si="16"/>
        <v/>
      </c>
      <c r="K254" s="417"/>
      <c r="L254" s="418"/>
      <c r="M254" s="155" t="str">
        <f t="shared" si="17"/>
        <v/>
      </c>
      <c r="N254" s="621" t="str">
        <f t="shared" si="18"/>
        <v/>
      </c>
      <c r="O254" s="621" t="str">
        <f t="shared" si="19"/>
        <v/>
      </c>
      <c r="P254" s="300"/>
    </row>
    <row r="255" spans="1:16" s="289" customFormat="1" x14ac:dyDescent="0.2">
      <c r="A255" s="1"/>
      <c r="B255" s="211" t="s">
        <v>853</v>
      </c>
      <c r="C255" s="212"/>
      <c r="D255" s="209" t="s">
        <v>533</v>
      </c>
      <c r="E255" s="16">
        <v>235</v>
      </c>
      <c r="F255" s="14" t="s">
        <v>463</v>
      </c>
      <c r="G255" s="14" t="s">
        <v>464</v>
      </c>
      <c r="H255" s="419" t="str">
        <f t="shared" si="15"/>
        <v/>
      </c>
      <c r="I255" s="418"/>
      <c r="J255" s="419" t="str">
        <f t="shared" si="16"/>
        <v/>
      </c>
      <c r="K255" s="417"/>
      <c r="L255" s="418"/>
      <c r="M255" s="155" t="str">
        <f t="shared" si="17"/>
        <v/>
      </c>
      <c r="N255" s="621" t="str">
        <f t="shared" si="18"/>
        <v/>
      </c>
      <c r="O255" s="621" t="str">
        <f t="shared" si="19"/>
        <v/>
      </c>
      <c r="P255" s="300"/>
    </row>
    <row r="256" spans="1:16" s="289" customFormat="1" x14ac:dyDescent="0.2">
      <c r="A256" s="1"/>
      <c r="B256" s="211" t="s">
        <v>854</v>
      </c>
      <c r="C256" s="212"/>
      <c r="D256" s="209" t="s">
        <v>533</v>
      </c>
      <c r="E256" s="16">
        <v>236</v>
      </c>
      <c r="F256" s="14" t="s">
        <v>465</v>
      </c>
      <c r="G256" s="14" t="s">
        <v>466</v>
      </c>
      <c r="H256" s="419" t="str">
        <f t="shared" si="15"/>
        <v/>
      </c>
      <c r="I256" s="418"/>
      <c r="J256" s="419" t="str">
        <f t="shared" si="16"/>
        <v/>
      </c>
      <c r="K256" s="417"/>
      <c r="L256" s="418"/>
      <c r="M256" s="155" t="str">
        <f t="shared" si="17"/>
        <v/>
      </c>
      <c r="N256" s="621" t="str">
        <f t="shared" si="18"/>
        <v/>
      </c>
      <c r="O256" s="621" t="str">
        <f t="shared" si="19"/>
        <v/>
      </c>
      <c r="P256" s="300"/>
    </row>
    <row r="257" spans="1:23" s="289" customFormat="1" x14ac:dyDescent="0.2">
      <c r="A257" s="1"/>
      <c r="B257" s="211" t="s">
        <v>855</v>
      </c>
      <c r="C257" s="212"/>
      <c r="D257" s="209" t="s">
        <v>533</v>
      </c>
      <c r="E257" s="16">
        <v>237</v>
      </c>
      <c r="F257" s="14" t="s">
        <v>467</v>
      </c>
      <c r="G257" s="14" t="s">
        <v>468</v>
      </c>
      <c r="H257" s="419" t="str">
        <f t="shared" si="15"/>
        <v/>
      </c>
      <c r="I257" s="418"/>
      <c r="J257" s="419" t="str">
        <f t="shared" si="16"/>
        <v/>
      </c>
      <c r="K257" s="417"/>
      <c r="L257" s="418"/>
      <c r="M257" s="155" t="str">
        <f t="shared" si="17"/>
        <v/>
      </c>
      <c r="N257" s="621" t="str">
        <f t="shared" si="18"/>
        <v/>
      </c>
      <c r="O257" s="621" t="str">
        <f t="shared" si="19"/>
        <v/>
      </c>
      <c r="P257" s="300"/>
    </row>
    <row r="258" spans="1:23" s="289" customFormat="1" x14ac:dyDescent="0.2">
      <c r="A258" s="1"/>
      <c r="B258" s="211" t="s">
        <v>856</v>
      </c>
      <c r="C258" s="212"/>
      <c r="D258" s="209" t="s">
        <v>533</v>
      </c>
      <c r="E258" s="16">
        <v>238</v>
      </c>
      <c r="F258" s="14" t="s">
        <v>469</v>
      </c>
      <c r="G258" s="14" t="s">
        <v>470</v>
      </c>
      <c r="H258" s="419" t="str">
        <f t="shared" si="15"/>
        <v/>
      </c>
      <c r="I258" s="418"/>
      <c r="J258" s="419" t="str">
        <f t="shared" si="16"/>
        <v/>
      </c>
      <c r="K258" s="417"/>
      <c r="L258" s="418"/>
      <c r="M258" s="155" t="str">
        <f t="shared" si="17"/>
        <v/>
      </c>
      <c r="N258" s="621" t="str">
        <f t="shared" si="18"/>
        <v/>
      </c>
      <c r="O258" s="621" t="str">
        <f t="shared" si="19"/>
        <v/>
      </c>
      <c r="P258" s="300"/>
    </row>
    <row r="259" spans="1:23" s="289" customFormat="1" x14ac:dyDescent="0.2">
      <c r="A259" s="1"/>
      <c r="B259" s="211" t="s">
        <v>857</v>
      </c>
      <c r="C259" s="212"/>
      <c r="D259" s="209" t="s">
        <v>533</v>
      </c>
      <c r="E259" s="16">
        <v>239</v>
      </c>
      <c r="F259" s="14" t="s">
        <v>471</v>
      </c>
      <c r="G259" s="14" t="s">
        <v>472</v>
      </c>
      <c r="H259" s="419" t="str">
        <f t="shared" si="15"/>
        <v/>
      </c>
      <c r="I259" s="418"/>
      <c r="J259" s="419" t="str">
        <f t="shared" si="16"/>
        <v/>
      </c>
      <c r="K259" s="417"/>
      <c r="L259" s="418"/>
      <c r="M259" s="155" t="str">
        <f t="shared" si="17"/>
        <v/>
      </c>
      <c r="N259" s="621" t="str">
        <f t="shared" si="18"/>
        <v/>
      </c>
      <c r="O259" s="621" t="str">
        <f t="shared" si="19"/>
        <v/>
      </c>
      <c r="P259" s="300"/>
    </row>
    <row r="260" spans="1:23" s="289" customFormat="1" x14ac:dyDescent="0.2">
      <c r="A260" s="1"/>
      <c r="B260" s="211" t="s">
        <v>858</v>
      </c>
      <c r="C260" s="212"/>
      <c r="D260" s="209" t="s">
        <v>533</v>
      </c>
      <c r="E260" s="16">
        <v>240</v>
      </c>
      <c r="F260" s="14" t="s">
        <v>473</v>
      </c>
      <c r="G260" s="14" t="s">
        <v>474</v>
      </c>
      <c r="H260" s="419" t="str">
        <f>IF(AND(I260="",J260=""),"",IF(OR(I260="c",J260="c"),"c",SUM(I260,J260)))</f>
        <v/>
      </c>
      <c r="I260" s="418"/>
      <c r="J260" s="419" t="str">
        <f t="shared" si="16"/>
        <v/>
      </c>
      <c r="K260" s="417"/>
      <c r="L260" s="418"/>
      <c r="M260" s="155" t="str">
        <f t="shared" si="17"/>
        <v/>
      </c>
      <c r="N260" s="621" t="str">
        <f t="shared" si="18"/>
        <v/>
      </c>
      <c r="O260" s="621" t="str">
        <f t="shared" si="19"/>
        <v/>
      </c>
      <c r="P260" s="300"/>
    </row>
    <row r="261" spans="1:23" s="289" customFormat="1" x14ac:dyDescent="0.2">
      <c r="A261" s="1"/>
      <c r="B261" s="211" t="s">
        <v>859</v>
      </c>
      <c r="C261" s="212"/>
      <c r="D261" s="209" t="s">
        <v>533</v>
      </c>
      <c r="E261" s="16">
        <v>241</v>
      </c>
      <c r="F261" s="14" t="s">
        <v>475</v>
      </c>
      <c r="G261" s="14" t="s">
        <v>476</v>
      </c>
      <c r="H261" s="419" t="str">
        <f t="shared" ref="H261:H264" si="20">IF(AND(I261="",J261=""),"",IF(OR(I261="c",J261="c"),"c",SUM(I261,J261)))</f>
        <v/>
      </c>
      <c r="I261" s="418"/>
      <c r="J261" s="419" t="str">
        <f t="shared" si="16"/>
        <v/>
      </c>
      <c r="K261" s="417"/>
      <c r="L261" s="418"/>
      <c r="M261" s="155" t="str">
        <f t="shared" si="17"/>
        <v/>
      </c>
      <c r="N261" s="621" t="str">
        <f t="shared" si="18"/>
        <v/>
      </c>
      <c r="O261" s="621" t="str">
        <f t="shared" si="19"/>
        <v/>
      </c>
      <c r="P261" s="300"/>
    </row>
    <row r="262" spans="1:23" s="289" customFormat="1" x14ac:dyDescent="0.2">
      <c r="A262" s="1"/>
      <c r="B262" s="211" t="s">
        <v>860</v>
      </c>
      <c r="C262" s="212"/>
      <c r="D262" s="209" t="s">
        <v>533</v>
      </c>
      <c r="E262" s="16">
        <v>242</v>
      </c>
      <c r="F262" s="14" t="s">
        <v>912</v>
      </c>
      <c r="G262" s="198" t="s">
        <v>885</v>
      </c>
      <c r="H262" s="419" t="str">
        <f t="shared" si="20"/>
        <v/>
      </c>
      <c r="I262" s="418"/>
      <c r="J262" s="419" t="str">
        <f t="shared" si="16"/>
        <v/>
      </c>
      <c r="K262" s="417"/>
      <c r="L262" s="418"/>
      <c r="M262" s="631"/>
      <c r="N262" s="631"/>
      <c r="O262" s="631"/>
      <c r="P262" s="300"/>
    </row>
    <row r="263" spans="1:23" s="289" customFormat="1" x14ac:dyDescent="0.2">
      <c r="A263" s="1"/>
      <c r="B263" s="211" t="s">
        <v>861</v>
      </c>
      <c r="C263" s="208"/>
      <c r="D263" s="209" t="s">
        <v>533</v>
      </c>
      <c r="E263" s="16">
        <v>243</v>
      </c>
      <c r="F263" s="123" t="s">
        <v>477</v>
      </c>
      <c r="G263" s="123" t="s">
        <v>921</v>
      </c>
      <c r="H263" s="445" t="str">
        <f t="shared" si="20"/>
        <v/>
      </c>
      <c r="I263" s="424"/>
      <c r="J263" s="445" t="str">
        <f t="shared" si="16"/>
        <v/>
      </c>
      <c r="K263" s="461"/>
      <c r="L263" s="424"/>
      <c r="M263" s="481" t="str">
        <f t="shared" si="17"/>
        <v/>
      </c>
      <c r="N263" s="622" t="str">
        <f t="shared" si="18"/>
        <v/>
      </c>
      <c r="O263" s="622" t="str">
        <f t="shared" si="19"/>
        <v/>
      </c>
      <c r="P263" s="300"/>
    </row>
    <row r="264" spans="1:23" s="458" customFormat="1" ht="18" customHeight="1" x14ac:dyDescent="0.2">
      <c r="A264" s="454"/>
      <c r="B264" s="211" t="s">
        <v>862</v>
      </c>
      <c r="C264" s="455"/>
      <c r="D264" s="209" t="s">
        <v>533</v>
      </c>
      <c r="E264" s="16">
        <v>244</v>
      </c>
      <c r="F264" s="72"/>
      <c r="G264" s="176" t="s">
        <v>478</v>
      </c>
      <c r="H264" s="462" t="str">
        <f t="shared" si="20"/>
        <v/>
      </c>
      <c r="I264" s="463"/>
      <c r="J264" s="462" t="str">
        <f t="shared" si="16"/>
        <v/>
      </c>
      <c r="K264" s="464"/>
      <c r="L264" s="463"/>
      <c r="M264" s="493" t="str">
        <f t="shared" si="17"/>
        <v/>
      </c>
      <c r="N264" s="623" t="str">
        <f t="shared" si="18"/>
        <v/>
      </c>
      <c r="O264" s="623" t="str">
        <f t="shared" si="19"/>
        <v/>
      </c>
      <c r="P264" s="457"/>
      <c r="Q264" s="504"/>
      <c r="R264" s="504"/>
      <c r="S264" s="504"/>
      <c r="T264" s="504"/>
      <c r="U264" s="504"/>
      <c r="V264" s="504"/>
      <c r="W264" s="504"/>
    </row>
    <row r="265" spans="1:23" s="289" customFormat="1" x14ac:dyDescent="0.2">
      <c r="A265" s="1"/>
      <c r="B265" s="211"/>
      <c r="C265" s="138"/>
      <c r="D265" s="209"/>
      <c r="E265" s="296"/>
      <c r="F265" s="18"/>
      <c r="G265" s="292" t="s">
        <v>872</v>
      </c>
      <c r="H265" s="415">
        <f>SUM(H21:H263)</f>
        <v>0</v>
      </c>
      <c r="I265" s="415">
        <f>SUM(I21:I263)</f>
        <v>0</v>
      </c>
      <c r="J265" s="415">
        <f>SUM(J21:J263)</f>
        <v>0</v>
      </c>
      <c r="K265" s="415">
        <f>SUM(K21:K263)</f>
        <v>0</v>
      </c>
      <c r="L265" s="415">
        <f>SUM(L21:L263)</f>
        <v>0</v>
      </c>
      <c r="M265" s="447"/>
      <c r="N265" s="409"/>
      <c r="O265" s="448"/>
      <c r="P265" s="300"/>
    </row>
    <row r="266" spans="1:23" s="289" customFormat="1" ht="24.95" customHeight="1" thickBot="1" x14ac:dyDescent="0.25">
      <c r="A266" s="1"/>
      <c r="B266" s="1"/>
      <c r="C266" s="1"/>
      <c r="D266" s="1"/>
      <c r="E266" s="71"/>
      <c r="F266" s="71"/>
      <c r="G266" s="69" t="s">
        <v>873</v>
      </c>
      <c r="H266" s="415">
        <f>SUM(H264)-SUM(H265)</f>
        <v>0</v>
      </c>
      <c r="I266" s="415">
        <f t="shared" ref="I266:L266" si="21">SUM(I264)-SUM(I265)</f>
        <v>0</v>
      </c>
      <c r="J266" s="415">
        <f t="shared" si="21"/>
        <v>0</v>
      </c>
      <c r="K266" s="415">
        <f t="shared" si="21"/>
        <v>0</v>
      </c>
      <c r="L266" s="415">
        <f t="shared" si="21"/>
        <v>0</v>
      </c>
      <c r="M266" s="90"/>
      <c r="N266" s="90"/>
      <c r="O266" s="91"/>
      <c r="P266" s="303"/>
    </row>
    <row r="267" spans="1:23" s="289" customFormat="1" x14ac:dyDescent="0.2">
      <c r="A267" s="3"/>
      <c r="B267" s="3"/>
      <c r="C267" s="3"/>
      <c r="D267" s="3"/>
      <c r="E267" s="301"/>
      <c r="F267" s="301"/>
      <c r="G267" s="318" t="s">
        <v>588</v>
      </c>
      <c r="H267" s="318"/>
      <c r="I267" s="318"/>
      <c r="J267" s="318"/>
      <c r="K267" s="318"/>
      <c r="L267" s="318"/>
      <c r="M267" s="304"/>
      <c r="N267" s="304"/>
      <c r="O267" s="304"/>
      <c r="P267" s="302"/>
    </row>
    <row r="268" spans="1:23" s="289" customFormat="1" x14ac:dyDescent="0.2">
      <c r="A268" s="3"/>
      <c r="B268" s="3"/>
      <c r="C268" s="3"/>
      <c r="D268" s="3"/>
      <c r="E268" s="301"/>
      <c r="F268" s="301"/>
      <c r="G268" s="666" t="s">
        <v>582</v>
      </c>
      <c r="H268" s="666"/>
      <c r="I268" s="666"/>
      <c r="J268" s="666"/>
      <c r="K268" s="666"/>
      <c r="L268" s="666"/>
      <c r="M268" s="666"/>
      <c r="N268" s="666"/>
      <c r="O268" s="666"/>
      <c r="P268" s="302"/>
    </row>
    <row r="269" spans="1:23" s="289" customFormat="1" x14ac:dyDescent="0.2">
      <c r="A269" s="3"/>
      <c r="B269" s="3"/>
      <c r="C269" s="3"/>
      <c r="D269" s="3"/>
      <c r="E269" s="301"/>
      <c r="F269" s="301"/>
      <c r="G269" s="664" t="s">
        <v>579</v>
      </c>
      <c r="H269" s="664"/>
      <c r="I269" s="664"/>
      <c r="J269" s="664"/>
      <c r="K269" s="664"/>
      <c r="L269" s="664"/>
      <c r="M269" s="664"/>
      <c r="N269" s="664"/>
      <c r="O269" s="664"/>
      <c r="P269" s="302"/>
    </row>
    <row r="270" spans="1:23" s="289" customFormat="1" x14ac:dyDescent="0.2">
      <c r="A270" s="3"/>
      <c r="B270" s="3"/>
      <c r="C270" s="3"/>
      <c r="D270" s="5"/>
      <c r="E270" s="287"/>
      <c r="F270" s="287"/>
      <c r="G270" s="303"/>
      <c r="H270" s="303"/>
      <c r="I270" s="303"/>
      <c r="J270" s="303"/>
      <c r="K270" s="303"/>
      <c r="L270" s="303"/>
      <c r="M270" s="303"/>
      <c r="N270" s="304"/>
      <c r="O270" s="304"/>
      <c r="P270" s="303"/>
    </row>
    <row r="271" spans="1:23" hidden="1" x14ac:dyDescent="0.2">
      <c r="M271"/>
      <c r="N271" s="304"/>
      <c r="O271" s="304"/>
    </row>
    <row r="272" spans="1:23" hidden="1" x14ac:dyDescent="0.2">
      <c r="M272" s="408"/>
      <c r="N272" s="304"/>
      <c r="O272" s="304"/>
    </row>
    <row r="273" x14ac:dyDescent="0.2"/>
  </sheetData>
  <sheetProtection password="8F7D" sheet="1" objects="1" scenarios="1" formatCells="0" formatColumns="0" formatRows="0"/>
  <mergeCells count="9">
    <mergeCell ref="E14:E16"/>
    <mergeCell ref="F14:F16"/>
    <mergeCell ref="G268:O268"/>
    <mergeCell ref="G269:O269"/>
    <mergeCell ref="M14:M16"/>
    <mergeCell ref="N14:N16"/>
    <mergeCell ref="O14:O16"/>
    <mergeCell ref="H15:H16"/>
    <mergeCell ref="G14:G16"/>
  </mergeCells>
  <conditionalFormatting sqref="M21:O264">
    <cfRule type="notContainsBlanks" dxfId="77" priority="7">
      <formula>LEN(TRIM(M21))&gt;0</formula>
    </cfRule>
  </conditionalFormatting>
  <conditionalFormatting sqref="H266:L266">
    <cfRule type="cellIs" dxfId="76" priority="6" operator="notBetween">
      <formula>-1</formula>
      <formula>1</formula>
    </cfRule>
  </conditionalFormatting>
  <conditionalFormatting sqref="H266:L266">
    <cfRule type="cellIs" dxfId="75" priority="4" operator="notBetween">
      <formula>-1</formula>
      <formula>1</formula>
    </cfRule>
  </conditionalFormatting>
  <conditionalFormatting sqref="H266:L266">
    <cfRule type="cellIs" dxfId="74" priority="2" operator="notBetween">
      <formula>-1</formula>
      <formula>1</formula>
    </cfRule>
  </conditionalFormatting>
  <conditionalFormatting sqref="M262:O262">
    <cfRule type="notContainsBlanks" dxfId="73" priority="1">
      <formula>LEN(TRIM(M262))&gt;0</formula>
    </cfRule>
  </conditionalFormatting>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4">
    <tabColor rgb="FFFFFF00"/>
    <pageSetUpPr fitToPage="1"/>
  </sheetPr>
  <dimension ref="A1:W271"/>
  <sheetViews>
    <sheetView topLeftCell="E1" zoomScale="90" zoomScaleNormal="90" workbookViewId="0">
      <pane ySplit="20" topLeftCell="A21" activePane="bottomLeft" state="frozen"/>
      <selection activeCell="G136" sqref="G136"/>
      <selection pane="bottomLeft" activeCell="E223" sqref="E223"/>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10" customWidth="1"/>
    <col min="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891</v>
      </c>
      <c r="I1" s="387"/>
      <c r="J1" s="387"/>
      <c r="K1" s="387"/>
      <c r="L1" s="387"/>
      <c r="M1" s="387"/>
      <c r="N1" s="371"/>
      <c r="O1" s="371"/>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3"/>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thickBot="1" x14ac:dyDescent="0.25">
      <c r="E14" s="388"/>
      <c r="F14" s="333"/>
      <c r="G14" s="328"/>
      <c r="H14" s="226"/>
      <c r="I14" s="227"/>
      <c r="J14" s="227"/>
      <c r="K14" s="227"/>
      <c r="L14" s="227"/>
      <c r="M14" s="227" t="s">
        <v>521</v>
      </c>
      <c r="N14" s="587"/>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6"/>
      <c r="M15" s="232"/>
      <c r="N15" s="233"/>
      <c r="O15" s="226"/>
      <c r="P15" s="226"/>
      <c r="Q15" s="684"/>
      <c r="R15" s="684"/>
      <c r="S15" s="684"/>
      <c r="T15" s="479"/>
      <c r="U15" s="479"/>
      <c r="V15" s="479"/>
      <c r="W15" s="479"/>
    </row>
    <row r="16" spans="1:23" ht="58.5" customHeight="1" x14ac:dyDescent="0.2">
      <c r="E16" s="229" t="s">
        <v>526</v>
      </c>
      <c r="F16" s="234" t="s">
        <v>9</v>
      </c>
      <c r="G16" s="572" t="s">
        <v>907</v>
      </c>
      <c r="H16" s="235" t="s">
        <v>560</v>
      </c>
      <c r="I16" s="235" t="s">
        <v>561</v>
      </c>
      <c r="J16" s="235" t="s">
        <v>523</v>
      </c>
      <c r="K16" s="236" t="s">
        <v>515</v>
      </c>
      <c r="L16" s="235" t="s">
        <v>516</v>
      </c>
      <c r="M16" s="235" t="s">
        <v>517</v>
      </c>
      <c r="N16" s="235" t="s">
        <v>484</v>
      </c>
      <c r="O16" s="237" t="s">
        <v>486</v>
      </c>
      <c r="P16" s="605" t="s">
        <v>920</v>
      </c>
      <c r="Q16" s="684"/>
      <c r="R16" s="684"/>
      <c r="S16" s="684"/>
      <c r="T16" s="479"/>
      <c r="U16" s="479"/>
      <c r="V16" s="479"/>
      <c r="W16" s="479"/>
    </row>
    <row r="17" spans="2:19" ht="15" hidden="1" customHeight="1" x14ac:dyDescent="0.2">
      <c r="B17" s="215"/>
      <c r="C17" s="215"/>
      <c r="D17" s="215"/>
      <c r="E17" s="238"/>
      <c r="F17" s="239"/>
      <c r="G17" s="145" t="s">
        <v>592</v>
      </c>
      <c r="H17" s="168" t="s">
        <v>601</v>
      </c>
      <c r="I17" s="168" t="s">
        <v>601</v>
      </c>
      <c r="J17" s="168" t="s">
        <v>601</v>
      </c>
      <c r="K17" s="168" t="s">
        <v>601</v>
      </c>
      <c r="L17" s="168" t="s">
        <v>601</v>
      </c>
      <c r="M17" s="168" t="s">
        <v>601</v>
      </c>
      <c r="N17" s="168" t="s">
        <v>601</v>
      </c>
      <c r="O17" s="168" t="s">
        <v>601</v>
      </c>
      <c r="P17" s="168" t="s">
        <v>601</v>
      </c>
      <c r="Q17" s="427"/>
      <c r="R17" s="428"/>
      <c r="S17" s="428"/>
    </row>
    <row r="18" spans="2:19" ht="15" hidden="1" customHeight="1" x14ac:dyDescent="0.2">
      <c r="B18" s="215"/>
      <c r="C18" s="215"/>
      <c r="D18" s="215"/>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2:19" ht="15" hidden="1" customHeight="1" x14ac:dyDescent="0.2">
      <c r="B19" s="215"/>
      <c r="C19" s="215"/>
      <c r="D19" s="215"/>
      <c r="E19" s="238"/>
      <c r="F19" s="239"/>
      <c r="G19" s="145" t="s">
        <v>598</v>
      </c>
      <c r="H19" s="146" t="s">
        <v>602</v>
      </c>
      <c r="I19" s="146" t="s">
        <v>602</v>
      </c>
      <c r="J19" s="146" t="s">
        <v>602</v>
      </c>
      <c r="K19" s="146" t="s">
        <v>602</v>
      </c>
      <c r="L19" s="146" t="s">
        <v>602</v>
      </c>
      <c r="M19" s="146" t="s">
        <v>602</v>
      </c>
      <c r="N19" s="146" t="s">
        <v>602</v>
      </c>
      <c r="O19" s="146" t="s">
        <v>602</v>
      </c>
      <c r="P19" s="146" t="s">
        <v>602</v>
      </c>
      <c r="Q19" s="240"/>
      <c r="R19" s="152"/>
      <c r="S19" s="152"/>
    </row>
    <row r="20" spans="2: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2:19" x14ac:dyDescent="0.2">
      <c r="B21" s="208" t="s">
        <v>621</v>
      </c>
      <c r="C21" s="208"/>
      <c r="D21" s="209"/>
      <c r="E21" s="16">
        <v>1</v>
      </c>
      <c r="F21" s="17" t="s">
        <v>14</v>
      </c>
      <c r="G21" s="17" t="s">
        <v>15</v>
      </c>
      <c r="H21" s="416">
        <f>'Table 1'!H21</f>
        <v>0</v>
      </c>
      <c r="I21" s="417"/>
      <c r="J21" s="418"/>
      <c r="K21" s="498" t="str">
        <f>IF(AND(L21="",M21="",N21=""),"",IF(OR(L21="c",M21="c",N21="c"),"c",SUM(L21:N21)))</f>
        <v/>
      </c>
      <c r="L21" s="420"/>
      <c r="M21" s="497"/>
      <c r="N21" s="420"/>
      <c r="O21" s="417"/>
      <c r="P21" s="420"/>
      <c r="Q21" s="414" t="str">
        <f t="shared" ref="Q21" si="0">IF(AND(COUNTIF(L21:N21,"c")=1,ISNUMBER(K21)),"Res Disc",IF(AND(K21="c",ISNUMBER(L21),ISNUMBER(M21),ISNUMBER(N21)),"Res Disc",IF(AND(H21="c",ISNUMBER(I21),ISNUMBER(J21),ISNUMBER(K21),ISNUMBER(O21),ISNUMBER(P21)),"Res Disc",IF(AND(ISNUMBER(H21),(SUM(COUNTIF(I21:K21,"c"),COUNTIF(O21:P21,"c"))=1)),"Res Disc",""))))</f>
        <v/>
      </c>
      <c r="R21" s="414"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2:19" x14ac:dyDescent="0.2">
      <c r="B22" s="208" t="s">
        <v>622</v>
      </c>
      <c r="C22" s="208"/>
      <c r="D22" s="209"/>
      <c r="E22" s="13">
        <v>2</v>
      </c>
      <c r="F22" s="14" t="s">
        <v>16</v>
      </c>
      <c r="G22" s="14" t="s">
        <v>17</v>
      </c>
      <c r="H22" s="416">
        <f>'Table 1'!H22</f>
        <v>0</v>
      </c>
      <c r="I22" s="417"/>
      <c r="J22" s="418"/>
      <c r="K22" s="419" t="str">
        <f t="shared" ref="K22:K85" si="1">IF(AND(L22="",M22="",N22=""),"",IF(OR(L22="c",M22="c",N22="c"),"c",SUM(L22:N22)))</f>
        <v/>
      </c>
      <c r="L22" s="418"/>
      <c r="M22" s="417"/>
      <c r="N22" s="418"/>
      <c r="O22" s="417"/>
      <c r="P22" s="418"/>
      <c r="Q22" s="414" t="str">
        <f t="shared" ref="Q22:Q84" si="2">IF(AND(COUNTIF(L22:N22,"c")=1,ISNUMBER(K22)),"Res Disc",IF(AND(K22="c",ISNUMBER(L22),ISNUMBER(M22),ISNUMBER(N22)),"Res Disc",IF(AND(H22="c",ISNUMBER(I22),ISNUMBER(J22),ISNUMBER(K22),ISNUMBER(O22),ISNUMBER(P22)),"Res Disc",IF(AND(ISNUMBER(H22),(SUM(COUNTIF(I22:K22,"c"),COUNTIF(O22:P22,"c"))=1)),"Res Disc",""))))</f>
        <v/>
      </c>
      <c r="R22" s="621" t="str">
        <f t="shared" ref="R22:R85" si="3">IF(Q22&lt;&gt;"","",IF(SUM(COUNTIF(I22:K22,"c"),COUNTIF(O22:P22,"c"))&gt;1,"",IF(OR(AND(H22="c",OR(I22="c",J22="c",K22="c",O22="c",P22="c")),AND(H22&lt;&gt;"",I22="c",J22="c",K22="c",O22="c",P22="c"),AND(H22&lt;&gt;"",I22="",J22="",K22="",O22="",P22="")),"",IF(ABS(SUM(I22:K22,O22:P22)-SUM(H22))&gt;0.9,SUM(I22:K22,O22:P22)-SUM(H22),""))))</f>
        <v/>
      </c>
      <c r="S22" s="621" t="str">
        <f t="shared" ref="S22:S85" si="4">IF(Q22&lt;&gt;"","",IF(OR(AND(K22="c",OR(L22="c",N22="c",M22="c")),AND(K22&lt;&gt;"",L22="c",M22="c",N22="c"),AND(K22&lt;&gt;"",L22="",N22="",M22="")),"",IF(COUNTIF(L22:N22,"c")&gt;1,"",IF(ABS(SUM(L22:N22)-SUM(K22))&gt;0.9,SUM(L22:N22)-SUM(K22),""))))</f>
        <v/>
      </c>
    </row>
    <row r="23" spans="2:19" x14ac:dyDescent="0.2">
      <c r="B23" s="208" t="s">
        <v>623</v>
      </c>
      <c r="C23" s="208"/>
      <c r="D23" s="209"/>
      <c r="E23" s="16">
        <v>3</v>
      </c>
      <c r="F23" s="14" t="s">
        <v>18</v>
      </c>
      <c r="G23" s="14" t="s">
        <v>19</v>
      </c>
      <c r="H23" s="416">
        <f>'Table 1'!H23</f>
        <v>0</v>
      </c>
      <c r="I23" s="417"/>
      <c r="J23" s="418"/>
      <c r="K23" s="419" t="str">
        <f t="shared" si="1"/>
        <v/>
      </c>
      <c r="L23" s="418"/>
      <c r="M23" s="417"/>
      <c r="N23" s="418"/>
      <c r="O23" s="417"/>
      <c r="P23" s="418"/>
      <c r="Q23" s="414" t="str">
        <f t="shared" si="2"/>
        <v/>
      </c>
      <c r="R23" s="621" t="str">
        <f t="shared" si="3"/>
        <v/>
      </c>
      <c r="S23" s="621" t="str">
        <f t="shared" si="4"/>
        <v/>
      </c>
    </row>
    <row r="24" spans="2:19" x14ac:dyDescent="0.2">
      <c r="B24" s="208" t="s">
        <v>624</v>
      </c>
      <c r="C24" s="208"/>
      <c r="D24" s="209"/>
      <c r="E24" s="13">
        <v>4</v>
      </c>
      <c r="F24" s="14" t="s">
        <v>20</v>
      </c>
      <c r="G24" s="14" t="s">
        <v>21</v>
      </c>
      <c r="H24" s="416">
        <f>'Table 1'!H24</f>
        <v>0</v>
      </c>
      <c r="I24" s="417"/>
      <c r="J24" s="418"/>
      <c r="K24" s="419" t="str">
        <f t="shared" si="1"/>
        <v/>
      </c>
      <c r="L24" s="418"/>
      <c r="M24" s="417"/>
      <c r="N24" s="418"/>
      <c r="O24" s="417"/>
      <c r="P24" s="418"/>
      <c r="Q24" s="414" t="str">
        <f t="shared" si="2"/>
        <v/>
      </c>
      <c r="R24" s="621" t="str">
        <f t="shared" si="3"/>
        <v/>
      </c>
      <c r="S24" s="621" t="str">
        <f t="shared" si="4"/>
        <v/>
      </c>
    </row>
    <row r="25" spans="2:19" x14ac:dyDescent="0.2">
      <c r="B25" s="208" t="s">
        <v>625</v>
      </c>
      <c r="C25" s="208"/>
      <c r="D25" s="209"/>
      <c r="E25" s="16">
        <v>5</v>
      </c>
      <c r="F25" s="14" t="s">
        <v>22</v>
      </c>
      <c r="G25" s="14" t="s">
        <v>23</v>
      </c>
      <c r="H25" s="416">
        <f>'Table 1'!H25</f>
        <v>0</v>
      </c>
      <c r="I25" s="417"/>
      <c r="J25" s="418"/>
      <c r="K25" s="419" t="str">
        <f t="shared" si="1"/>
        <v/>
      </c>
      <c r="L25" s="418"/>
      <c r="M25" s="417"/>
      <c r="N25" s="418"/>
      <c r="O25" s="417"/>
      <c r="P25" s="418"/>
      <c r="Q25" s="414" t="str">
        <f t="shared" si="2"/>
        <v/>
      </c>
      <c r="R25" s="621" t="str">
        <f t="shared" si="3"/>
        <v/>
      </c>
      <c r="S25" s="621" t="str">
        <f t="shared" si="4"/>
        <v/>
      </c>
    </row>
    <row r="26" spans="2:19" x14ac:dyDescent="0.2">
      <c r="B26" s="208" t="s">
        <v>626</v>
      </c>
      <c r="C26" s="208"/>
      <c r="D26" s="209"/>
      <c r="E26" s="13">
        <v>6</v>
      </c>
      <c r="F26" s="14" t="s">
        <v>24</v>
      </c>
      <c r="G26" s="14" t="s">
        <v>25</v>
      </c>
      <c r="H26" s="416">
        <f>'Table 1'!H26</f>
        <v>166.694084</v>
      </c>
      <c r="I26" s="417"/>
      <c r="J26" s="418"/>
      <c r="K26" s="419" t="str">
        <f t="shared" si="1"/>
        <v/>
      </c>
      <c r="L26" s="418"/>
      <c r="M26" s="417"/>
      <c r="N26" s="418"/>
      <c r="O26" s="417"/>
      <c r="P26" s="418"/>
      <c r="Q26" s="414" t="str">
        <f t="shared" si="2"/>
        <v/>
      </c>
      <c r="R26" s="621" t="str">
        <f t="shared" si="3"/>
        <v/>
      </c>
      <c r="S26" s="621" t="str">
        <f t="shared" si="4"/>
        <v/>
      </c>
    </row>
    <row r="27" spans="2:19" x14ac:dyDescent="0.2">
      <c r="B27" s="208" t="s">
        <v>627</v>
      </c>
      <c r="C27" s="208"/>
      <c r="D27" s="209"/>
      <c r="E27" s="16">
        <v>7</v>
      </c>
      <c r="F27" s="14" t="s">
        <v>26</v>
      </c>
      <c r="G27" s="14" t="s">
        <v>27</v>
      </c>
      <c r="H27" s="416">
        <f>'Table 1'!H27</f>
        <v>205.40712199999999</v>
      </c>
      <c r="I27" s="417"/>
      <c r="J27" s="418"/>
      <c r="K27" s="419" t="str">
        <f t="shared" si="1"/>
        <v/>
      </c>
      <c r="L27" s="418"/>
      <c r="M27" s="417"/>
      <c r="N27" s="418"/>
      <c r="O27" s="417"/>
      <c r="P27" s="418"/>
      <c r="Q27" s="414" t="str">
        <f t="shared" si="2"/>
        <v/>
      </c>
      <c r="R27" s="621" t="str">
        <f t="shared" si="3"/>
        <v/>
      </c>
      <c r="S27" s="621" t="str">
        <f t="shared" si="4"/>
        <v/>
      </c>
    </row>
    <row r="28" spans="2:19" x14ac:dyDescent="0.2">
      <c r="B28" s="208" t="s">
        <v>628</v>
      </c>
      <c r="C28" s="208"/>
      <c r="D28" s="209"/>
      <c r="E28" s="13">
        <v>8</v>
      </c>
      <c r="F28" s="14" t="s">
        <v>28</v>
      </c>
      <c r="G28" s="14" t="s">
        <v>29</v>
      </c>
      <c r="H28" s="416">
        <f>'Table 1'!H28</f>
        <v>6.9238390000000001</v>
      </c>
      <c r="I28" s="417"/>
      <c r="J28" s="418"/>
      <c r="K28" s="419" t="str">
        <f t="shared" si="1"/>
        <v/>
      </c>
      <c r="L28" s="418"/>
      <c r="M28" s="417"/>
      <c r="N28" s="418"/>
      <c r="O28" s="417"/>
      <c r="P28" s="418"/>
      <c r="Q28" s="414" t="str">
        <f t="shared" si="2"/>
        <v/>
      </c>
      <c r="R28" s="621" t="str">
        <f t="shared" si="3"/>
        <v/>
      </c>
      <c r="S28" s="621" t="str">
        <f t="shared" si="4"/>
        <v/>
      </c>
    </row>
    <row r="29" spans="2:19" x14ac:dyDescent="0.2">
      <c r="B29" s="208" t="s">
        <v>629</v>
      </c>
      <c r="C29" s="208"/>
      <c r="D29" s="209"/>
      <c r="E29" s="16">
        <v>9</v>
      </c>
      <c r="F29" s="14" t="s">
        <v>30</v>
      </c>
      <c r="G29" s="14" t="s">
        <v>31</v>
      </c>
      <c r="H29" s="416">
        <f>'Table 1'!H29</f>
        <v>3669.4001524800001</v>
      </c>
      <c r="I29" s="417"/>
      <c r="J29" s="418"/>
      <c r="K29" s="419" t="str">
        <f t="shared" si="1"/>
        <v/>
      </c>
      <c r="L29" s="418"/>
      <c r="M29" s="417"/>
      <c r="N29" s="418"/>
      <c r="O29" s="417"/>
      <c r="P29" s="418"/>
      <c r="Q29" s="414" t="str">
        <f t="shared" si="2"/>
        <v/>
      </c>
      <c r="R29" s="621" t="str">
        <f t="shared" si="3"/>
        <v/>
      </c>
      <c r="S29" s="621" t="str">
        <f t="shared" si="4"/>
        <v/>
      </c>
    </row>
    <row r="30" spans="2:19" x14ac:dyDescent="0.2">
      <c r="B30" s="208" t="s">
        <v>630</v>
      </c>
      <c r="C30" s="208"/>
      <c r="D30" s="209"/>
      <c r="E30" s="13">
        <v>10</v>
      </c>
      <c r="F30" s="14" t="s">
        <v>32</v>
      </c>
      <c r="G30" s="14" t="s">
        <v>33</v>
      </c>
      <c r="H30" s="416">
        <f>'Table 1'!H30</f>
        <v>2.6983199999999998</v>
      </c>
      <c r="I30" s="417"/>
      <c r="J30" s="418"/>
      <c r="K30" s="419" t="str">
        <f t="shared" si="1"/>
        <v/>
      </c>
      <c r="L30" s="418"/>
      <c r="M30" s="417"/>
      <c r="N30" s="418"/>
      <c r="O30" s="417"/>
      <c r="P30" s="418"/>
      <c r="Q30" s="414" t="str">
        <f t="shared" si="2"/>
        <v/>
      </c>
      <c r="R30" s="621" t="str">
        <f t="shared" si="3"/>
        <v/>
      </c>
      <c r="S30" s="621" t="str">
        <f t="shared" si="4"/>
        <v/>
      </c>
    </row>
    <row r="31" spans="2:19" x14ac:dyDescent="0.2">
      <c r="B31" s="208" t="s">
        <v>631</v>
      </c>
      <c r="C31" s="208"/>
      <c r="D31" s="209"/>
      <c r="E31" s="16">
        <v>11</v>
      </c>
      <c r="F31" s="14" t="s">
        <v>34</v>
      </c>
      <c r="G31" s="14" t="s">
        <v>35</v>
      </c>
      <c r="H31" s="416">
        <f>'Table 1'!H31</f>
        <v>30.479599</v>
      </c>
      <c r="I31" s="417"/>
      <c r="J31" s="418"/>
      <c r="K31" s="419" t="str">
        <f t="shared" si="1"/>
        <v/>
      </c>
      <c r="L31" s="418"/>
      <c r="M31" s="417"/>
      <c r="N31" s="418"/>
      <c r="O31" s="417"/>
      <c r="P31" s="418"/>
      <c r="Q31" s="414" t="str">
        <f t="shared" si="2"/>
        <v/>
      </c>
      <c r="R31" s="621" t="str">
        <f t="shared" si="3"/>
        <v/>
      </c>
      <c r="S31" s="621" t="str">
        <f t="shared" si="4"/>
        <v/>
      </c>
    </row>
    <row r="32" spans="2:19" x14ac:dyDescent="0.2">
      <c r="B32" s="208" t="s">
        <v>632</v>
      </c>
      <c r="C32" s="208"/>
      <c r="D32" s="209"/>
      <c r="E32" s="13">
        <v>12</v>
      </c>
      <c r="F32" s="14" t="s">
        <v>36</v>
      </c>
      <c r="G32" s="14" t="s">
        <v>37</v>
      </c>
      <c r="H32" s="416">
        <f>'Table 1'!H32</f>
        <v>13909.86654759</v>
      </c>
      <c r="I32" s="417"/>
      <c r="J32" s="418"/>
      <c r="K32" s="419" t="str">
        <f t="shared" si="1"/>
        <v/>
      </c>
      <c r="L32" s="418"/>
      <c r="M32" s="417"/>
      <c r="N32" s="418"/>
      <c r="O32" s="417"/>
      <c r="P32" s="418"/>
      <c r="Q32" s="414" t="str">
        <f t="shared" si="2"/>
        <v/>
      </c>
      <c r="R32" s="621" t="str">
        <f t="shared" si="3"/>
        <v/>
      </c>
      <c r="S32" s="621" t="str">
        <f t="shared" si="4"/>
        <v/>
      </c>
    </row>
    <row r="33" spans="2:19" x14ac:dyDescent="0.2">
      <c r="B33" s="208" t="s">
        <v>633</v>
      </c>
      <c r="C33" s="208"/>
      <c r="D33" s="209"/>
      <c r="E33" s="16">
        <v>13</v>
      </c>
      <c r="F33" s="14" t="s">
        <v>38</v>
      </c>
      <c r="G33" s="14" t="s">
        <v>39</v>
      </c>
      <c r="H33" s="416">
        <f>'Table 1'!H33</f>
        <v>1175.67145525</v>
      </c>
      <c r="I33" s="417"/>
      <c r="J33" s="418"/>
      <c r="K33" s="419" t="str">
        <f t="shared" si="1"/>
        <v/>
      </c>
      <c r="L33" s="418"/>
      <c r="M33" s="417"/>
      <c r="N33" s="418"/>
      <c r="O33" s="417"/>
      <c r="P33" s="418"/>
      <c r="Q33" s="414" t="str">
        <f t="shared" si="2"/>
        <v/>
      </c>
      <c r="R33" s="621" t="str">
        <f t="shared" si="3"/>
        <v/>
      </c>
      <c r="S33" s="621" t="str">
        <f t="shared" si="4"/>
        <v/>
      </c>
    </row>
    <row r="34" spans="2:19" x14ac:dyDescent="0.2">
      <c r="B34" s="208" t="s">
        <v>634</v>
      </c>
      <c r="C34" s="208"/>
      <c r="D34" s="209"/>
      <c r="E34" s="13">
        <v>14</v>
      </c>
      <c r="F34" s="14" t="s">
        <v>40</v>
      </c>
      <c r="G34" s="14" t="s">
        <v>41</v>
      </c>
      <c r="H34" s="416">
        <f>'Table 1'!H34</f>
        <v>17.743962</v>
      </c>
      <c r="I34" s="417"/>
      <c r="J34" s="418"/>
      <c r="K34" s="419" t="str">
        <f t="shared" si="1"/>
        <v/>
      </c>
      <c r="L34" s="418"/>
      <c r="M34" s="417"/>
      <c r="N34" s="418"/>
      <c r="O34" s="417"/>
      <c r="P34" s="418"/>
      <c r="Q34" s="414" t="str">
        <f t="shared" si="2"/>
        <v/>
      </c>
      <c r="R34" s="621" t="str">
        <f t="shared" si="3"/>
        <v/>
      </c>
      <c r="S34" s="621" t="str">
        <f t="shared" si="4"/>
        <v/>
      </c>
    </row>
    <row r="35" spans="2:19" x14ac:dyDescent="0.2">
      <c r="B35" s="208" t="s">
        <v>635</v>
      </c>
      <c r="C35" s="208"/>
      <c r="D35" s="209"/>
      <c r="E35" s="16">
        <v>15</v>
      </c>
      <c r="F35" s="14" t="s">
        <v>42</v>
      </c>
      <c r="G35" s="14" t="s">
        <v>43</v>
      </c>
      <c r="H35" s="416">
        <f>'Table 1'!H35</f>
        <v>288.42731500000002</v>
      </c>
      <c r="I35" s="417"/>
      <c r="J35" s="418"/>
      <c r="K35" s="419" t="str">
        <f t="shared" si="1"/>
        <v/>
      </c>
      <c r="L35" s="418"/>
      <c r="M35" s="417"/>
      <c r="N35" s="418"/>
      <c r="O35" s="417"/>
      <c r="P35" s="418"/>
      <c r="Q35" s="414" t="str">
        <f t="shared" si="2"/>
        <v/>
      </c>
      <c r="R35" s="621" t="str">
        <f t="shared" si="3"/>
        <v/>
      </c>
      <c r="S35" s="621" t="str">
        <f t="shared" si="4"/>
        <v/>
      </c>
    </row>
    <row r="36" spans="2:19" x14ac:dyDescent="0.2">
      <c r="B36" s="208" t="s">
        <v>636</v>
      </c>
      <c r="C36" s="208"/>
      <c r="D36" s="209"/>
      <c r="E36" s="13">
        <v>16</v>
      </c>
      <c r="F36" s="14" t="s">
        <v>44</v>
      </c>
      <c r="G36" s="14" t="s">
        <v>45</v>
      </c>
      <c r="H36" s="416">
        <f>'Table 1'!H36</f>
        <v>88.828223000000008</v>
      </c>
      <c r="I36" s="417"/>
      <c r="J36" s="418"/>
      <c r="K36" s="419" t="str">
        <f t="shared" si="1"/>
        <v/>
      </c>
      <c r="L36" s="418"/>
      <c r="M36" s="417"/>
      <c r="N36" s="418"/>
      <c r="O36" s="417"/>
      <c r="P36" s="418"/>
      <c r="Q36" s="414" t="str">
        <f t="shared" si="2"/>
        <v/>
      </c>
      <c r="R36" s="621" t="str">
        <f t="shared" si="3"/>
        <v/>
      </c>
      <c r="S36" s="621" t="str">
        <f t="shared" si="4"/>
        <v/>
      </c>
    </row>
    <row r="37" spans="2:19" x14ac:dyDescent="0.2">
      <c r="B37" s="210" t="s">
        <v>637</v>
      </c>
      <c r="C37" s="210"/>
      <c r="D37" s="209"/>
      <c r="E37" s="16">
        <v>17</v>
      </c>
      <c r="F37" s="14" t="s">
        <v>46</v>
      </c>
      <c r="G37" s="14" t="s">
        <v>47</v>
      </c>
      <c r="H37" s="416">
        <f>'Table 1'!H37</f>
        <v>15.719187</v>
      </c>
      <c r="I37" s="417"/>
      <c r="J37" s="418"/>
      <c r="K37" s="419" t="str">
        <f t="shared" si="1"/>
        <v/>
      </c>
      <c r="L37" s="418"/>
      <c r="M37" s="417"/>
      <c r="N37" s="418"/>
      <c r="O37" s="417"/>
      <c r="P37" s="418"/>
      <c r="Q37" s="414" t="str">
        <f t="shared" si="2"/>
        <v/>
      </c>
      <c r="R37" s="621" t="str">
        <f t="shared" si="3"/>
        <v/>
      </c>
      <c r="S37" s="621" t="str">
        <f t="shared" si="4"/>
        <v/>
      </c>
    </row>
    <row r="38" spans="2:19" x14ac:dyDescent="0.2">
      <c r="B38" s="208" t="s">
        <v>638</v>
      </c>
      <c r="C38" s="208"/>
      <c r="D38" s="209"/>
      <c r="E38" s="13">
        <v>18</v>
      </c>
      <c r="F38" s="14" t="s">
        <v>48</v>
      </c>
      <c r="G38" s="14" t="s">
        <v>49</v>
      </c>
      <c r="H38" s="416">
        <f>'Table 1'!H38</f>
        <v>24.75970869</v>
      </c>
      <c r="I38" s="417"/>
      <c r="J38" s="418"/>
      <c r="K38" s="419" t="str">
        <f t="shared" si="1"/>
        <v/>
      </c>
      <c r="L38" s="418"/>
      <c r="M38" s="417"/>
      <c r="N38" s="418"/>
      <c r="O38" s="417"/>
      <c r="P38" s="418"/>
      <c r="Q38" s="414" t="str">
        <f t="shared" si="2"/>
        <v/>
      </c>
      <c r="R38" s="621" t="str">
        <f t="shared" si="3"/>
        <v/>
      </c>
      <c r="S38" s="621" t="str">
        <f t="shared" si="4"/>
        <v/>
      </c>
    </row>
    <row r="39" spans="2:19" x14ac:dyDescent="0.2">
      <c r="B39" s="211" t="s">
        <v>639</v>
      </c>
      <c r="C39" s="212"/>
      <c r="D39" s="209"/>
      <c r="E39" s="16">
        <v>19</v>
      </c>
      <c r="F39" s="14" t="s">
        <v>50</v>
      </c>
      <c r="G39" s="14" t="s">
        <v>51</v>
      </c>
      <c r="H39" s="416">
        <f>'Table 1'!H39</f>
        <v>14.230041999999999</v>
      </c>
      <c r="I39" s="417"/>
      <c r="J39" s="418"/>
      <c r="K39" s="419" t="str">
        <f t="shared" si="1"/>
        <v/>
      </c>
      <c r="L39" s="418"/>
      <c r="M39" s="417"/>
      <c r="N39" s="418"/>
      <c r="O39" s="417"/>
      <c r="P39" s="418"/>
      <c r="Q39" s="414" t="str">
        <f t="shared" si="2"/>
        <v/>
      </c>
      <c r="R39" s="621" t="str">
        <f t="shared" si="3"/>
        <v/>
      </c>
      <c r="S39" s="621" t="str">
        <f t="shared" si="4"/>
        <v/>
      </c>
    </row>
    <row r="40" spans="2:19" x14ac:dyDescent="0.2">
      <c r="B40" s="211" t="s">
        <v>640</v>
      </c>
      <c r="C40" s="212"/>
      <c r="D40" s="209"/>
      <c r="E40" s="13">
        <v>20</v>
      </c>
      <c r="F40" s="14" t="s">
        <v>52</v>
      </c>
      <c r="G40" s="14" t="s">
        <v>53</v>
      </c>
      <c r="H40" s="416">
        <f>'Table 1'!H40</f>
        <v>3092.41341947</v>
      </c>
      <c r="I40" s="417"/>
      <c r="J40" s="418"/>
      <c r="K40" s="419" t="str">
        <f t="shared" si="1"/>
        <v/>
      </c>
      <c r="L40" s="418"/>
      <c r="M40" s="417"/>
      <c r="N40" s="418"/>
      <c r="O40" s="417"/>
      <c r="P40" s="418"/>
      <c r="Q40" s="414" t="str">
        <f t="shared" si="2"/>
        <v/>
      </c>
      <c r="R40" s="621" t="str">
        <f t="shared" si="3"/>
        <v/>
      </c>
      <c r="S40" s="621" t="str">
        <f t="shared" si="4"/>
        <v/>
      </c>
    </row>
    <row r="41" spans="2:19" x14ac:dyDescent="0.2">
      <c r="B41" s="211" t="s">
        <v>641</v>
      </c>
      <c r="C41" s="212"/>
      <c r="D41" s="209"/>
      <c r="E41" s="16">
        <v>21</v>
      </c>
      <c r="F41" s="14" t="s">
        <v>54</v>
      </c>
      <c r="G41" s="14" t="s">
        <v>55</v>
      </c>
      <c r="H41" s="416">
        <f>'Table 1'!H41</f>
        <v>0</v>
      </c>
      <c r="I41" s="417"/>
      <c r="J41" s="418"/>
      <c r="K41" s="419" t="str">
        <f t="shared" si="1"/>
        <v/>
      </c>
      <c r="L41" s="418"/>
      <c r="M41" s="417"/>
      <c r="N41" s="418"/>
      <c r="O41" s="417"/>
      <c r="P41" s="418"/>
      <c r="Q41" s="414" t="str">
        <f t="shared" si="2"/>
        <v/>
      </c>
      <c r="R41" s="621" t="str">
        <f t="shared" si="3"/>
        <v/>
      </c>
      <c r="S41" s="621" t="str">
        <f t="shared" si="4"/>
        <v/>
      </c>
    </row>
    <row r="42" spans="2:19" x14ac:dyDescent="0.2">
      <c r="B42" s="211" t="s">
        <v>642</v>
      </c>
      <c r="C42" s="212"/>
      <c r="D42" s="209"/>
      <c r="E42" s="13">
        <v>22</v>
      </c>
      <c r="F42" s="14" t="s">
        <v>56</v>
      </c>
      <c r="G42" s="14" t="s">
        <v>57</v>
      </c>
      <c r="H42" s="416">
        <f>'Table 1'!H42</f>
        <v>149.643463</v>
      </c>
      <c r="I42" s="417"/>
      <c r="J42" s="418"/>
      <c r="K42" s="419" t="str">
        <f t="shared" si="1"/>
        <v/>
      </c>
      <c r="L42" s="418"/>
      <c r="M42" s="417"/>
      <c r="N42" s="418"/>
      <c r="O42" s="417"/>
      <c r="P42" s="418"/>
      <c r="Q42" s="414" t="str">
        <f t="shared" si="2"/>
        <v/>
      </c>
      <c r="R42" s="621" t="str">
        <f t="shared" si="3"/>
        <v/>
      </c>
      <c r="S42" s="621" t="str">
        <f t="shared" si="4"/>
        <v/>
      </c>
    </row>
    <row r="43" spans="2:19" x14ac:dyDescent="0.2">
      <c r="B43" s="211" t="s">
        <v>643</v>
      </c>
      <c r="C43" s="212"/>
      <c r="D43" s="209"/>
      <c r="E43" s="16">
        <v>23</v>
      </c>
      <c r="F43" s="14" t="s">
        <v>58</v>
      </c>
      <c r="G43" s="14" t="s">
        <v>59</v>
      </c>
      <c r="H43" s="416">
        <f>'Table 1'!H43</f>
        <v>16398.52456102</v>
      </c>
      <c r="I43" s="417"/>
      <c r="J43" s="418"/>
      <c r="K43" s="419" t="str">
        <f t="shared" si="1"/>
        <v/>
      </c>
      <c r="L43" s="418"/>
      <c r="M43" s="417"/>
      <c r="N43" s="418"/>
      <c r="O43" s="417"/>
      <c r="P43" s="418"/>
      <c r="Q43" s="414" t="str">
        <f t="shared" si="2"/>
        <v/>
      </c>
      <c r="R43" s="621" t="str">
        <f t="shared" si="3"/>
        <v/>
      </c>
      <c r="S43" s="621" t="str">
        <f t="shared" si="4"/>
        <v/>
      </c>
    </row>
    <row r="44" spans="2:19" x14ac:dyDescent="0.2">
      <c r="B44" s="211" t="s">
        <v>644</v>
      </c>
      <c r="C44" s="212"/>
      <c r="D44" s="209"/>
      <c r="E44" s="13">
        <v>24</v>
      </c>
      <c r="F44" s="14" t="s">
        <v>60</v>
      </c>
      <c r="G44" s="14" t="s">
        <v>61</v>
      </c>
      <c r="H44" s="416">
        <f>'Table 1'!H44</f>
        <v>0</v>
      </c>
      <c r="I44" s="417"/>
      <c r="J44" s="418"/>
      <c r="K44" s="419" t="str">
        <f t="shared" si="1"/>
        <v/>
      </c>
      <c r="L44" s="418"/>
      <c r="M44" s="417"/>
      <c r="N44" s="418"/>
      <c r="O44" s="417"/>
      <c r="P44" s="418"/>
      <c r="Q44" s="414" t="str">
        <f t="shared" si="2"/>
        <v/>
      </c>
      <c r="R44" s="621" t="str">
        <f t="shared" si="3"/>
        <v/>
      </c>
      <c r="S44" s="621" t="str">
        <f t="shared" si="4"/>
        <v/>
      </c>
    </row>
    <row r="45" spans="2:19" x14ac:dyDescent="0.2">
      <c r="B45" s="211" t="s">
        <v>645</v>
      </c>
      <c r="C45" s="212"/>
      <c r="D45" s="209"/>
      <c r="E45" s="16">
        <v>25</v>
      </c>
      <c r="F45" s="14" t="s">
        <v>62</v>
      </c>
      <c r="G45" s="14" t="s">
        <v>63</v>
      </c>
      <c r="H45" s="416">
        <f>'Table 1'!H45</f>
        <v>0</v>
      </c>
      <c r="I45" s="417"/>
      <c r="J45" s="418"/>
      <c r="K45" s="419" t="str">
        <f t="shared" si="1"/>
        <v/>
      </c>
      <c r="L45" s="418"/>
      <c r="M45" s="417"/>
      <c r="N45" s="418"/>
      <c r="O45" s="417"/>
      <c r="P45" s="418"/>
      <c r="Q45" s="414" t="str">
        <f t="shared" si="2"/>
        <v/>
      </c>
      <c r="R45" s="621" t="str">
        <f t="shared" si="3"/>
        <v/>
      </c>
      <c r="S45" s="621" t="str">
        <f t="shared" si="4"/>
        <v/>
      </c>
    </row>
    <row r="46" spans="2:19" x14ac:dyDescent="0.2">
      <c r="B46" s="211" t="s">
        <v>646</v>
      </c>
      <c r="C46" s="212"/>
      <c r="D46" s="209"/>
      <c r="E46" s="13">
        <v>26</v>
      </c>
      <c r="F46" s="33" t="s">
        <v>506</v>
      </c>
      <c r="G46" s="33" t="s">
        <v>507</v>
      </c>
      <c r="H46" s="416">
        <f>'Table 1'!H46</f>
        <v>0</v>
      </c>
      <c r="I46" s="417"/>
      <c r="J46" s="418"/>
      <c r="K46" s="419" t="str">
        <f t="shared" si="1"/>
        <v/>
      </c>
      <c r="L46" s="418"/>
      <c r="M46" s="417"/>
      <c r="N46" s="418"/>
      <c r="O46" s="417"/>
      <c r="P46" s="418"/>
      <c r="Q46" s="414" t="str">
        <f t="shared" si="2"/>
        <v/>
      </c>
      <c r="R46" s="621" t="str">
        <f t="shared" si="3"/>
        <v/>
      </c>
      <c r="S46" s="621" t="str">
        <f t="shared" si="4"/>
        <v/>
      </c>
    </row>
    <row r="47" spans="2:19" x14ac:dyDescent="0.2">
      <c r="B47" s="211" t="s">
        <v>647</v>
      </c>
      <c r="C47" s="212"/>
      <c r="D47" s="209"/>
      <c r="E47" s="16">
        <v>27</v>
      </c>
      <c r="F47" s="14" t="s">
        <v>64</v>
      </c>
      <c r="G47" s="14" t="s">
        <v>65</v>
      </c>
      <c r="H47" s="416">
        <f>'Table 1'!H47</f>
        <v>0</v>
      </c>
      <c r="I47" s="417"/>
      <c r="J47" s="418"/>
      <c r="K47" s="419" t="str">
        <f t="shared" si="1"/>
        <v/>
      </c>
      <c r="L47" s="418"/>
      <c r="M47" s="417"/>
      <c r="N47" s="418"/>
      <c r="O47" s="417"/>
      <c r="P47" s="418"/>
      <c r="Q47" s="414" t="str">
        <f t="shared" si="2"/>
        <v/>
      </c>
      <c r="R47" s="621" t="str">
        <f t="shared" si="3"/>
        <v/>
      </c>
      <c r="S47" s="621" t="str">
        <f t="shared" si="4"/>
        <v/>
      </c>
    </row>
    <row r="48" spans="2:19" x14ac:dyDescent="0.2">
      <c r="B48" s="211" t="s">
        <v>648</v>
      </c>
      <c r="C48" s="212"/>
      <c r="D48" s="209"/>
      <c r="E48" s="13">
        <v>28</v>
      </c>
      <c r="F48" s="14" t="s">
        <v>66</v>
      </c>
      <c r="G48" s="14" t="s">
        <v>67</v>
      </c>
      <c r="H48" s="416">
        <f>'Table 1'!H48</f>
        <v>15.774235000000001</v>
      </c>
      <c r="I48" s="417"/>
      <c r="J48" s="418"/>
      <c r="K48" s="419" t="str">
        <f t="shared" si="1"/>
        <v/>
      </c>
      <c r="L48" s="418"/>
      <c r="M48" s="417"/>
      <c r="N48" s="418"/>
      <c r="O48" s="417"/>
      <c r="P48" s="418"/>
      <c r="Q48" s="414" t="str">
        <f t="shared" si="2"/>
        <v/>
      </c>
      <c r="R48" s="621" t="str">
        <f t="shared" si="3"/>
        <v/>
      </c>
      <c r="S48" s="621" t="str">
        <f t="shared" si="4"/>
        <v/>
      </c>
    </row>
    <row r="49" spans="2:19" x14ac:dyDescent="0.2">
      <c r="B49" s="211" t="s">
        <v>649</v>
      </c>
      <c r="C49" s="212"/>
      <c r="D49" s="209"/>
      <c r="E49" s="16">
        <v>29</v>
      </c>
      <c r="F49" s="14" t="s">
        <v>68</v>
      </c>
      <c r="G49" s="14" t="s">
        <v>69</v>
      </c>
      <c r="H49" s="416">
        <f>'Table 1'!H49</f>
        <v>29632.272490490002</v>
      </c>
      <c r="I49" s="417"/>
      <c r="J49" s="418"/>
      <c r="K49" s="419" t="str">
        <f t="shared" si="1"/>
        <v/>
      </c>
      <c r="L49" s="418"/>
      <c r="M49" s="417"/>
      <c r="N49" s="418"/>
      <c r="O49" s="417"/>
      <c r="P49" s="418"/>
      <c r="Q49" s="414" t="str">
        <f t="shared" si="2"/>
        <v/>
      </c>
      <c r="R49" s="621" t="str">
        <f t="shared" si="3"/>
        <v/>
      </c>
      <c r="S49" s="621" t="str">
        <f t="shared" si="4"/>
        <v/>
      </c>
    </row>
    <row r="50" spans="2:19" x14ac:dyDescent="0.2">
      <c r="B50" s="211" t="s">
        <v>650</v>
      </c>
      <c r="C50" s="212"/>
      <c r="D50" s="209"/>
      <c r="E50" s="13">
        <v>30</v>
      </c>
      <c r="F50" s="14" t="s">
        <v>70</v>
      </c>
      <c r="G50" s="14" t="s">
        <v>71</v>
      </c>
      <c r="H50" s="416">
        <f>'Table 1'!H50</f>
        <v>133.51432100000002</v>
      </c>
      <c r="I50" s="417"/>
      <c r="J50" s="418"/>
      <c r="K50" s="419" t="str">
        <f t="shared" si="1"/>
        <v/>
      </c>
      <c r="L50" s="418"/>
      <c r="M50" s="417"/>
      <c r="N50" s="418"/>
      <c r="O50" s="417"/>
      <c r="P50" s="418"/>
      <c r="Q50" s="414" t="str">
        <f t="shared" si="2"/>
        <v/>
      </c>
      <c r="R50" s="621" t="str">
        <f t="shared" si="3"/>
        <v/>
      </c>
      <c r="S50" s="621" t="str">
        <f t="shared" si="4"/>
        <v/>
      </c>
    </row>
    <row r="51" spans="2:19" x14ac:dyDescent="0.2">
      <c r="B51" s="211" t="s">
        <v>651</v>
      </c>
      <c r="C51" s="212"/>
      <c r="D51" s="209"/>
      <c r="E51" s="16">
        <v>31</v>
      </c>
      <c r="F51" s="14" t="s">
        <v>72</v>
      </c>
      <c r="G51" s="14" t="s">
        <v>73</v>
      </c>
      <c r="H51" s="416">
        <f>'Table 1'!H51</f>
        <v>0</v>
      </c>
      <c r="I51" s="417"/>
      <c r="J51" s="418"/>
      <c r="K51" s="419" t="str">
        <f t="shared" si="1"/>
        <v/>
      </c>
      <c r="L51" s="418"/>
      <c r="M51" s="417"/>
      <c r="N51" s="418"/>
      <c r="O51" s="417"/>
      <c r="P51" s="418"/>
      <c r="Q51" s="414" t="str">
        <f t="shared" si="2"/>
        <v/>
      </c>
      <c r="R51" s="621" t="str">
        <f t="shared" si="3"/>
        <v/>
      </c>
      <c r="S51" s="621" t="str">
        <f t="shared" si="4"/>
        <v/>
      </c>
    </row>
    <row r="52" spans="2:19" x14ac:dyDescent="0.2">
      <c r="B52" s="211" t="s">
        <v>652</v>
      </c>
      <c r="C52" s="212"/>
      <c r="D52" s="209"/>
      <c r="E52" s="13">
        <v>32</v>
      </c>
      <c r="F52" s="14" t="s">
        <v>74</v>
      </c>
      <c r="G52" s="14" t="s">
        <v>75</v>
      </c>
      <c r="H52" s="416">
        <f>'Table 1'!H52</f>
        <v>0.90834899999999996</v>
      </c>
      <c r="I52" s="417"/>
      <c r="J52" s="418"/>
      <c r="K52" s="419" t="str">
        <f t="shared" si="1"/>
        <v/>
      </c>
      <c r="L52" s="418"/>
      <c r="M52" s="417"/>
      <c r="N52" s="418"/>
      <c r="O52" s="417"/>
      <c r="P52" s="418"/>
      <c r="Q52" s="414" t="str">
        <f t="shared" si="2"/>
        <v/>
      </c>
      <c r="R52" s="621" t="str">
        <f t="shared" si="3"/>
        <v/>
      </c>
      <c r="S52" s="621" t="str">
        <f t="shared" si="4"/>
        <v/>
      </c>
    </row>
    <row r="53" spans="2:19" x14ac:dyDescent="0.2">
      <c r="B53" s="211" t="s">
        <v>653</v>
      </c>
      <c r="C53" s="212"/>
      <c r="D53" s="209"/>
      <c r="E53" s="16">
        <v>33</v>
      </c>
      <c r="F53" s="14" t="s">
        <v>76</v>
      </c>
      <c r="G53" s="14" t="s">
        <v>77</v>
      </c>
      <c r="H53" s="416">
        <f>'Table 1'!H53</f>
        <v>10.93609</v>
      </c>
      <c r="I53" s="417"/>
      <c r="J53" s="418"/>
      <c r="K53" s="419" t="str">
        <f t="shared" si="1"/>
        <v/>
      </c>
      <c r="L53" s="418"/>
      <c r="M53" s="417"/>
      <c r="N53" s="418"/>
      <c r="O53" s="417"/>
      <c r="P53" s="418"/>
      <c r="Q53" s="414" t="str">
        <f t="shared" si="2"/>
        <v/>
      </c>
      <c r="R53" s="621" t="str">
        <f t="shared" si="3"/>
        <v/>
      </c>
      <c r="S53" s="621" t="str">
        <f t="shared" si="4"/>
        <v/>
      </c>
    </row>
    <row r="54" spans="2:19" x14ac:dyDescent="0.2">
      <c r="B54" s="211" t="s">
        <v>654</v>
      </c>
      <c r="C54" s="212"/>
      <c r="D54" s="209"/>
      <c r="E54" s="13">
        <v>34</v>
      </c>
      <c r="F54" s="14" t="s">
        <v>78</v>
      </c>
      <c r="G54" s="14" t="s">
        <v>79</v>
      </c>
      <c r="H54" s="416">
        <f>'Table 1'!H54</f>
        <v>0</v>
      </c>
      <c r="I54" s="417"/>
      <c r="J54" s="418"/>
      <c r="K54" s="419" t="str">
        <f t="shared" si="1"/>
        <v/>
      </c>
      <c r="L54" s="418"/>
      <c r="M54" s="417"/>
      <c r="N54" s="418"/>
      <c r="O54" s="417"/>
      <c r="P54" s="418"/>
      <c r="Q54" s="414" t="str">
        <f t="shared" si="2"/>
        <v/>
      </c>
      <c r="R54" s="621" t="str">
        <f t="shared" si="3"/>
        <v/>
      </c>
      <c r="S54" s="621" t="str">
        <f t="shared" si="4"/>
        <v/>
      </c>
    </row>
    <row r="55" spans="2:19" x14ac:dyDescent="0.2">
      <c r="B55" s="211" t="s">
        <v>655</v>
      </c>
      <c r="C55" s="212"/>
      <c r="D55" s="209"/>
      <c r="E55" s="16">
        <v>35</v>
      </c>
      <c r="F55" s="14" t="s">
        <v>80</v>
      </c>
      <c r="G55" s="14" t="s">
        <v>81</v>
      </c>
      <c r="H55" s="416">
        <f>'Table 1'!H55</f>
        <v>0.39140000000000003</v>
      </c>
      <c r="I55" s="417"/>
      <c r="J55" s="418"/>
      <c r="K55" s="419" t="str">
        <f t="shared" si="1"/>
        <v/>
      </c>
      <c r="L55" s="418"/>
      <c r="M55" s="417"/>
      <c r="N55" s="418"/>
      <c r="O55" s="417"/>
      <c r="P55" s="418"/>
      <c r="Q55" s="414" t="str">
        <f t="shared" si="2"/>
        <v/>
      </c>
      <c r="R55" s="621" t="str">
        <f t="shared" si="3"/>
        <v/>
      </c>
      <c r="S55" s="621" t="str">
        <f t="shared" si="4"/>
        <v/>
      </c>
    </row>
    <row r="56" spans="2:19" x14ac:dyDescent="0.2">
      <c r="B56" s="211" t="s">
        <v>656</v>
      </c>
      <c r="C56" s="212"/>
      <c r="D56" s="209"/>
      <c r="E56" s="13">
        <v>36</v>
      </c>
      <c r="F56" s="14" t="s">
        <v>82</v>
      </c>
      <c r="G56" s="14" t="s">
        <v>83</v>
      </c>
      <c r="H56" s="416">
        <f>'Table 1'!H56</f>
        <v>5.3376469999999996</v>
      </c>
      <c r="I56" s="417"/>
      <c r="J56" s="418"/>
      <c r="K56" s="419" t="str">
        <f t="shared" si="1"/>
        <v/>
      </c>
      <c r="L56" s="418"/>
      <c r="M56" s="417"/>
      <c r="N56" s="418"/>
      <c r="O56" s="417"/>
      <c r="P56" s="418"/>
      <c r="Q56" s="414" t="str">
        <f t="shared" si="2"/>
        <v/>
      </c>
      <c r="R56" s="621" t="str">
        <f t="shared" si="3"/>
        <v/>
      </c>
      <c r="S56" s="621" t="str">
        <f t="shared" si="4"/>
        <v/>
      </c>
    </row>
    <row r="57" spans="2:19" x14ac:dyDescent="0.2">
      <c r="B57" s="211" t="s">
        <v>658</v>
      </c>
      <c r="C57" s="212"/>
      <c r="D57" s="209"/>
      <c r="E57" s="16">
        <v>37</v>
      </c>
      <c r="F57" s="14" t="s">
        <v>86</v>
      </c>
      <c r="G57" s="14" t="s">
        <v>943</v>
      </c>
      <c r="H57" s="416">
        <f>'Table 1'!H57</f>
        <v>3.218566</v>
      </c>
      <c r="I57" s="417"/>
      <c r="J57" s="418"/>
      <c r="K57" s="419" t="str">
        <f t="shared" si="1"/>
        <v/>
      </c>
      <c r="L57" s="418"/>
      <c r="M57" s="417"/>
      <c r="N57" s="418"/>
      <c r="O57" s="417"/>
      <c r="P57" s="418"/>
      <c r="Q57" s="414" t="str">
        <f t="shared" si="2"/>
        <v/>
      </c>
      <c r="R57" s="621" t="str">
        <f t="shared" si="3"/>
        <v/>
      </c>
      <c r="S57" s="621" t="str">
        <f t="shared" si="4"/>
        <v/>
      </c>
    </row>
    <row r="58" spans="2:19" x14ac:dyDescent="0.2">
      <c r="B58" s="211" t="s">
        <v>657</v>
      </c>
      <c r="C58" s="212"/>
      <c r="D58" s="209"/>
      <c r="E58" s="13">
        <v>38</v>
      </c>
      <c r="F58" s="14" t="s">
        <v>84</v>
      </c>
      <c r="G58" s="14" t="s">
        <v>85</v>
      </c>
      <c r="H58" s="416">
        <f>'Table 1'!H58</f>
        <v>53041.760845340003</v>
      </c>
      <c r="I58" s="417"/>
      <c r="J58" s="418"/>
      <c r="K58" s="419" t="str">
        <f t="shared" si="1"/>
        <v/>
      </c>
      <c r="L58" s="418"/>
      <c r="M58" s="417"/>
      <c r="N58" s="418"/>
      <c r="O58" s="417"/>
      <c r="P58" s="418"/>
      <c r="Q58" s="414" t="str">
        <f t="shared" si="2"/>
        <v/>
      </c>
      <c r="R58" s="621" t="str">
        <f t="shared" si="3"/>
        <v/>
      </c>
      <c r="S58" s="621" t="str">
        <f t="shared" si="4"/>
        <v/>
      </c>
    </row>
    <row r="59" spans="2:19" x14ac:dyDescent="0.2">
      <c r="B59" s="211" t="s">
        <v>659</v>
      </c>
      <c r="C59" s="212"/>
      <c r="D59" s="209"/>
      <c r="E59" s="16">
        <v>39</v>
      </c>
      <c r="F59" s="14" t="s">
        <v>87</v>
      </c>
      <c r="G59" s="14" t="s">
        <v>88</v>
      </c>
      <c r="H59" s="416">
        <f>'Table 1'!H59</f>
        <v>0</v>
      </c>
      <c r="I59" s="417"/>
      <c r="J59" s="418"/>
      <c r="K59" s="419" t="str">
        <f t="shared" si="1"/>
        <v/>
      </c>
      <c r="L59" s="418"/>
      <c r="M59" s="417"/>
      <c r="N59" s="418"/>
      <c r="O59" s="417"/>
      <c r="P59" s="418"/>
      <c r="Q59" s="414" t="str">
        <f t="shared" si="2"/>
        <v/>
      </c>
      <c r="R59" s="621" t="str">
        <f t="shared" si="3"/>
        <v/>
      </c>
      <c r="S59" s="621" t="str">
        <f t="shared" si="4"/>
        <v/>
      </c>
    </row>
    <row r="60" spans="2:19" x14ac:dyDescent="0.2">
      <c r="B60" s="211" t="s">
        <v>660</v>
      </c>
      <c r="C60" s="212"/>
      <c r="D60" s="209"/>
      <c r="E60" s="13">
        <v>40</v>
      </c>
      <c r="F60" s="14" t="s">
        <v>89</v>
      </c>
      <c r="G60" s="14" t="s">
        <v>90</v>
      </c>
      <c r="H60" s="416">
        <f>'Table 1'!H60</f>
        <v>0</v>
      </c>
      <c r="I60" s="417"/>
      <c r="J60" s="418"/>
      <c r="K60" s="419" t="str">
        <f t="shared" si="1"/>
        <v/>
      </c>
      <c r="L60" s="418"/>
      <c r="M60" s="417"/>
      <c r="N60" s="418"/>
      <c r="O60" s="417"/>
      <c r="P60" s="418"/>
      <c r="Q60" s="414" t="str">
        <f t="shared" si="2"/>
        <v/>
      </c>
      <c r="R60" s="621" t="str">
        <f t="shared" si="3"/>
        <v/>
      </c>
      <c r="S60" s="621" t="str">
        <f t="shared" si="4"/>
        <v/>
      </c>
    </row>
    <row r="61" spans="2:19" x14ac:dyDescent="0.2">
      <c r="B61" s="211" t="s">
        <v>661</v>
      </c>
      <c r="C61" s="212"/>
      <c r="D61" s="209"/>
      <c r="E61" s="16">
        <v>41</v>
      </c>
      <c r="F61" s="14" t="s">
        <v>91</v>
      </c>
      <c r="G61" s="14" t="s">
        <v>92</v>
      </c>
      <c r="H61" s="416">
        <f>'Table 1'!H61</f>
        <v>0</v>
      </c>
      <c r="I61" s="417"/>
      <c r="J61" s="418"/>
      <c r="K61" s="419" t="str">
        <f t="shared" si="1"/>
        <v/>
      </c>
      <c r="L61" s="418"/>
      <c r="M61" s="417"/>
      <c r="N61" s="418"/>
      <c r="O61" s="417"/>
      <c r="P61" s="418"/>
      <c r="Q61" s="414" t="str">
        <f t="shared" si="2"/>
        <v/>
      </c>
      <c r="R61" s="621" t="str">
        <f t="shared" si="3"/>
        <v/>
      </c>
      <c r="S61" s="621" t="str">
        <f t="shared" si="4"/>
        <v/>
      </c>
    </row>
    <row r="62" spans="2:19" x14ac:dyDescent="0.2">
      <c r="B62" s="211" t="s">
        <v>662</v>
      </c>
      <c r="C62" s="212"/>
      <c r="D62" s="209"/>
      <c r="E62" s="13">
        <v>42</v>
      </c>
      <c r="F62" s="14" t="s">
        <v>93</v>
      </c>
      <c r="G62" s="14" t="s">
        <v>94</v>
      </c>
      <c r="H62" s="416">
        <f>'Table 1'!H62</f>
        <v>486.88594032000003</v>
      </c>
      <c r="I62" s="417"/>
      <c r="J62" s="418"/>
      <c r="K62" s="419" t="str">
        <f t="shared" si="1"/>
        <v/>
      </c>
      <c r="L62" s="418"/>
      <c r="M62" s="417"/>
      <c r="N62" s="418"/>
      <c r="O62" s="417"/>
      <c r="P62" s="418"/>
      <c r="Q62" s="414" t="str">
        <f t="shared" si="2"/>
        <v/>
      </c>
      <c r="R62" s="621" t="str">
        <f t="shared" si="3"/>
        <v/>
      </c>
      <c r="S62" s="621" t="str">
        <f t="shared" si="4"/>
        <v/>
      </c>
    </row>
    <row r="63" spans="2:19" x14ac:dyDescent="0.2">
      <c r="B63" s="211" t="s">
        <v>715</v>
      </c>
      <c r="C63" s="212"/>
      <c r="D63" s="209"/>
      <c r="E63" s="16">
        <v>43</v>
      </c>
      <c r="F63" s="14" t="s">
        <v>196</v>
      </c>
      <c r="G63" s="14" t="s">
        <v>547</v>
      </c>
      <c r="H63" s="416">
        <f>'Table 1'!H63</f>
        <v>22140.904844050001</v>
      </c>
      <c r="I63" s="417"/>
      <c r="J63" s="418"/>
      <c r="K63" s="419" t="str">
        <f t="shared" si="1"/>
        <v/>
      </c>
      <c r="L63" s="418"/>
      <c r="M63" s="417"/>
      <c r="N63" s="418"/>
      <c r="O63" s="417"/>
      <c r="P63" s="418"/>
      <c r="Q63" s="414" t="str">
        <f t="shared" si="2"/>
        <v/>
      </c>
      <c r="R63" s="621" t="str">
        <f t="shared" si="3"/>
        <v/>
      </c>
      <c r="S63" s="621" t="str">
        <f t="shared" si="4"/>
        <v/>
      </c>
    </row>
    <row r="64" spans="2:19" x14ac:dyDescent="0.2">
      <c r="B64" s="211" t="s">
        <v>747</v>
      </c>
      <c r="C64" s="212"/>
      <c r="D64" s="209"/>
      <c r="E64" s="13">
        <v>44</v>
      </c>
      <c r="F64" s="14" t="s">
        <v>255</v>
      </c>
      <c r="G64" s="14" t="s">
        <v>901</v>
      </c>
      <c r="H64" s="416">
        <f>'Table 1'!H64</f>
        <v>52.344985999999999</v>
      </c>
      <c r="I64" s="417"/>
      <c r="J64" s="418"/>
      <c r="K64" s="419" t="str">
        <f t="shared" si="1"/>
        <v/>
      </c>
      <c r="L64" s="418"/>
      <c r="M64" s="417"/>
      <c r="N64" s="418"/>
      <c r="O64" s="417"/>
      <c r="P64" s="418"/>
      <c r="Q64" s="414" t="str">
        <f t="shared" si="2"/>
        <v/>
      </c>
      <c r="R64" s="621" t="str">
        <f t="shared" si="3"/>
        <v/>
      </c>
      <c r="S64" s="621" t="str">
        <f t="shared" si="4"/>
        <v/>
      </c>
    </row>
    <row r="65" spans="2:19" x14ac:dyDescent="0.2">
      <c r="B65" s="211" t="s">
        <v>663</v>
      </c>
      <c r="C65" s="212"/>
      <c r="D65" s="209"/>
      <c r="E65" s="16">
        <v>45</v>
      </c>
      <c r="F65" s="14" t="s">
        <v>95</v>
      </c>
      <c r="G65" s="14" t="s">
        <v>546</v>
      </c>
      <c r="H65" s="416">
        <f>'Table 1'!H65</f>
        <v>145633.20257225999</v>
      </c>
      <c r="I65" s="417"/>
      <c r="J65" s="418"/>
      <c r="K65" s="419" t="str">
        <f t="shared" si="1"/>
        <v/>
      </c>
      <c r="L65" s="418"/>
      <c r="M65" s="417"/>
      <c r="N65" s="418"/>
      <c r="O65" s="417"/>
      <c r="P65" s="418"/>
      <c r="Q65" s="414" t="str">
        <f t="shared" si="2"/>
        <v/>
      </c>
      <c r="R65" s="621" t="str">
        <f t="shared" si="3"/>
        <v/>
      </c>
      <c r="S65" s="621" t="str">
        <f t="shared" si="4"/>
        <v/>
      </c>
    </row>
    <row r="66" spans="2:19" x14ac:dyDescent="0.2">
      <c r="B66" s="211" t="s">
        <v>664</v>
      </c>
      <c r="C66" s="212"/>
      <c r="D66" s="209"/>
      <c r="E66" s="13">
        <v>46</v>
      </c>
      <c r="F66" s="14" t="s">
        <v>96</v>
      </c>
      <c r="G66" s="14" t="s">
        <v>97</v>
      </c>
      <c r="H66" s="416">
        <f>'Table 1'!H66</f>
        <v>25.679247</v>
      </c>
      <c r="I66" s="417"/>
      <c r="J66" s="418"/>
      <c r="K66" s="419" t="str">
        <f t="shared" si="1"/>
        <v/>
      </c>
      <c r="L66" s="418"/>
      <c r="M66" s="417"/>
      <c r="N66" s="418"/>
      <c r="O66" s="417"/>
      <c r="P66" s="418"/>
      <c r="Q66" s="414" t="str">
        <f t="shared" si="2"/>
        <v/>
      </c>
      <c r="R66" s="621" t="str">
        <f t="shared" si="3"/>
        <v/>
      </c>
      <c r="S66" s="621" t="str">
        <f t="shared" si="4"/>
        <v/>
      </c>
    </row>
    <row r="67" spans="2:19" x14ac:dyDescent="0.2">
      <c r="B67" s="211" t="s">
        <v>665</v>
      </c>
      <c r="C67" s="212"/>
      <c r="D67" s="209"/>
      <c r="E67" s="16">
        <v>47</v>
      </c>
      <c r="F67" s="14" t="s">
        <v>98</v>
      </c>
      <c r="G67" s="14" t="s">
        <v>99</v>
      </c>
      <c r="H67" s="416">
        <f>'Table 1'!H67</f>
        <v>0</v>
      </c>
      <c r="I67" s="417"/>
      <c r="J67" s="418"/>
      <c r="K67" s="419" t="str">
        <f t="shared" si="1"/>
        <v/>
      </c>
      <c r="L67" s="418"/>
      <c r="M67" s="417"/>
      <c r="N67" s="418"/>
      <c r="O67" s="417"/>
      <c r="P67" s="418"/>
      <c r="Q67" s="414" t="str">
        <f t="shared" si="2"/>
        <v/>
      </c>
      <c r="R67" s="621" t="str">
        <f t="shared" si="3"/>
        <v/>
      </c>
      <c r="S67" s="621" t="str">
        <f t="shared" si="4"/>
        <v/>
      </c>
    </row>
    <row r="68" spans="2:19" x14ac:dyDescent="0.2">
      <c r="B68" s="211" t="s">
        <v>666</v>
      </c>
      <c r="C68" s="212"/>
      <c r="D68" s="209"/>
      <c r="E68" s="13">
        <v>48</v>
      </c>
      <c r="F68" s="14" t="s">
        <v>100</v>
      </c>
      <c r="G68" s="14" t="s">
        <v>101</v>
      </c>
      <c r="H68" s="416">
        <f>'Table 1'!H68</f>
        <v>14936.652349609998</v>
      </c>
      <c r="I68" s="417"/>
      <c r="J68" s="418"/>
      <c r="K68" s="419" t="str">
        <f t="shared" si="1"/>
        <v/>
      </c>
      <c r="L68" s="418"/>
      <c r="M68" s="417"/>
      <c r="N68" s="418"/>
      <c r="O68" s="417"/>
      <c r="P68" s="418"/>
      <c r="Q68" s="414" t="str">
        <f t="shared" si="2"/>
        <v/>
      </c>
      <c r="R68" s="621" t="str">
        <f t="shared" si="3"/>
        <v/>
      </c>
      <c r="S68" s="621" t="str">
        <f t="shared" si="4"/>
        <v/>
      </c>
    </row>
    <row r="69" spans="2:19" x14ac:dyDescent="0.2">
      <c r="B69" s="211" t="s">
        <v>667</v>
      </c>
      <c r="C69" s="212"/>
      <c r="D69" s="209"/>
      <c r="E69" s="16">
        <v>49</v>
      </c>
      <c r="F69" s="14" t="s">
        <v>102</v>
      </c>
      <c r="G69" s="14" t="s">
        <v>103</v>
      </c>
      <c r="H69" s="416">
        <f>'Table 1'!H69</f>
        <v>0</v>
      </c>
      <c r="I69" s="417"/>
      <c r="J69" s="418"/>
      <c r="K69" s="419" t="str">
        <f t="shared" si="1"/>
        <v/>
      </c>
      <c r="L69" s="418"/>
      <c r="M69" s="417"/>
      <c r="N69" s="418"/>
      <c r="O69" s="417"/>
      <c r="P69" s="418"/>
      <c r="Q69" s="414" t="str">
        <f t="shared" si="2"/>
        <v/>
      </c>
      <c r="R69" s="621" t="str">
        <f t="shared" si="3"/>
        <v/>
      </c>
      <c r="S69" s="621" t="str">
        <f t="shared" si="4"/>
        <v/>
      </c>
    </row>
    <row r="70" spans="2:19" x14ac:dyDescent="0.2">
      <c r="B70" s="211" t="s">
        <v>668</v>
      </c>
      <c r="C70" s="212"/>
      <c r="D70" s="209"/>
      <c r="E70" s="13">
        <v>50</v>
      </c>
      <c r="F70" s="14" t="s">
        <v>104</v>
      </c>
      <c r="G70" s="14" t="s">
        <v>105</v>
      </c>
      <c r="H70" s="416">
        <f>'Table 1'!H70</f>
        <v>20.089929000000001</v>
      </c>
      <c r="I70" s="417"/>
      <c r="J70" s="418"/>
      <c r="K70" s="419" t="str">
        <f t="shared" si="1"/>
        <v/>
      </c>
      <c r="L70" s="418"/>
      <c r="M70" s="417"/>
      <c r="N70" s="418"/>
      <c r="O70" s="417"/>
      <c r="P70" s="418"/>
      <c r="Q70" s="414" t="str">
        <f t="shared" si="2"/>
        <v/>
      </c>
      <c r="R70" s="621" t="str">
        <f t="shared" si="3"/>
        <v/>
      </c>
      <c r="S70" s="621" t="str">
        <f t="shared" si="4"/>
        <v/>
      </c>
    </row>
    <row r="71" spans="2:19" x14ac:dyDescent="0.2">
      <c r="B71" s="211" t="s">
        <v>669</v>
      </c>
      <c r="C71" s="212"/>
      <c r="D71" s="209"/>
      <c r="E71" s="16">
        <v>51</v>
      </c>
      <c r="F71" s="14" t="s">
        <v>106</v>
      </c>
      <c r="G71" s="14" t="s">
        <v>107</v>
      </c>
      <c r="H71" s="416">
        <f>'Table 1'!H71</f>
        <v>0</v>
      </c>
      <c r="I71" s="417"/>
      <c r="J71" s="418"/>
      <c r="K71" s="419" t="str">
        <f t="shared" si="1"/>
        <v/>
      </c>
      <c r="L71" s="418"/>
      <c r="M71" s="417"/>
      <c r="N71" s="418"/>
      <c r="O71" s="417"/>
      <c r="P71" s="418"/>
      <c r="Q71" s="414" t="str">
        <f t="shared" si="2"/>
        <v/>
      </c>
      <c r="R71" s="621" t="str">
        <f t="shared" si="3"/>
        <v/>
      </c>
      <c r="S71" s="621" t="str">
        <f t="shared" si="4"/>
        <v/>
      </c>
    </row>
    <row r="72" spans="2:19" x14ac:dyDescent="0.2">
      <c r="B72" s="211" t="s">
        <v>670</v>
      </c>
      <c r="C72" s="212"/>
      <c r="D72" s="209"/>
      <c r="E72" s="13">
        <v>52</v>
      </c>
      <c r="F72" s="14" t="s">
        <v>108</v>
      </c>
      <c r="G72" s="14" t="s">
        <v>109</v>
      </c>
      <c r="H72" s="416">
        <f>'Table 1'!H72</f>
        <v>5.7067E-2</v>
      </c>
      <c r="I72" s="417"/>
      <c r="J72" s="418"/>
      <c r="K72" s="419" t="str">
        <f t="shared" si="1"/>
        <v/>
      </c>
      <c r="L72" s="418"/>
      <c r="M72" s="417"/>
      <c r="N72" s="418"/>
      <c r="O72" s="417"/>
      <c r="P72" s="418"/>
      <c r="Q72" s="414" t="str">
        <f t="shared" si="2"/>
        <v/>
      </c>
      <c r="R72" s="621" t="str">
        <f t="shared" si="3"/>
        <v/>
      </c>
      <c r="S72" s="621" t="str">
        <f t="shared" si="4"/>
        <v/>
      </c>
    </row>
    <row r="73" spans="2:19" x14ac:dyDescent="0.2">
      <c r="B73" s="211" t="s">
        <v>671</v>
      </c>
      <c r="C73" s="212"/>
      <c r="D73" s="209"/>
      <c r="E73" s="16">
        <v>53</v>
      </c>
      <c r="F73" s="14" t="s">
        <v>110</v>
      </c>
      <c r="G73" s="14" t="s">
        <v>111</v>
      </c>
      <c r="H73" s="416">
        <f>'Table 1'!H73</f>
        <v>8.2713196799999995</v>
      </c>
      <c r="I73" s="417"/>
      <c r="J73" s="418"/>
      <c r="K73" s="419" t="str">
        <f t="shared" si="1"/>
        <v/>
      </c>
      <c r="L73" s="418"/>
      <c r="M73" s="417"/>
      <c r="N73" s="418"/>
      <c r="O73" s="417"/>
      <c r="P73" s="418"/>
      <c r="Q73" s="414" t="str">
        <f t="shared" si="2"/>
        <v/>
      </c>
      <c r="R73" s="621" t="str">
        <f t="shared" si="3"/>
        <v/>
      </c>
      <c r="S73" s="621" t="str">
        <f t="shared" si="4"/>
        <v/>
      </c>
    </row>
    <row r="74" spans="2:19" x14ac:dyDescent="0.2">
      <c r="B74" s="211" t="s">
        <v>672</v>
      </c>
      <c r="C74" s="212"/>
      <c r="D74" s="209"/>
      <c r="E74" s="13">
        <v>54</v>
      </c>
      <c r="F74" s="14" t="s">
        <v>112</v>
      </c>
      <c r="G74" s="14" t="s">
        <v>113</v>
      </c>
      <c r="H74" s="416">
        <f>'Table 1'!H74</f>
        <v>171.32579607</v>
      </c>
      <c r="I74" s="417"/>
      <c r="J74" s="418"/>
      <c r="K74" s="419" t="str">
        <f t="shared" si="1"/>
        <v/>
      </c>
      <c r="L74" s="418"/>
      <c r="M74" s="417"/>
      <c r="N74" s="418"/>
      <c r="O74" s="417"/>
      <c r="P74" s="418"/>
      <c r="Q74" s="414" t="str">
        <f t="shared" si="2"/>
        <v/>
      </c>
      <c r="R74" s="621" t="str">
        <f t="shared" si="3"/>
        <v/>
      </c>
      <c r="S74" s="621" t="str">
        <f t="shared" si="4"/>
        <v/>
      </c>
    </row>
    <row r="75" spans="2:19" x14ac:dyDescent="0.2">
      <c r="B75" s="211" t="s">
        <v>673</v>
      </c>
      <c r="C75" s="212"/>
      <c r="D75" s="209"/>
      <c r="E75" s="16">
        <v>55</v>
      </c>
      <c r="F75" s="14" t="s">
        <v>114</v>
      </c>
      <c r="G75" s="14" t="s">
        <v>115</v>
      </c>
      <c r="H75" s="416">
        <f>'Table 1'!H75</f>
        <v>31.220040999999998</v>
      </c>
      <c r="I75" s="417"/>
      <c r="J75" s="418"/>
      <c r="K75" s="419" t="str">
        <f t="shared" si="1"/>
        <v/>
      </c>
      <c r="L75" s="418"/>
      <c r="M75" s="417"/>
      <c r="N75" s="418"/>
      <c r="O75" s="417"/>
      <c r="P75" s="418"/>
      <c r="Q75" s="414" t="str">
        <f t="shared" si="2"/>
        <v/>
      </c>
      <c r="R75" s="621" t="str">
        <f t="shared" si="3"/>
        <v/>
      </c>
      <c r="S75" s="621" t="str">
        <f t="shared" si="4"/>
        <v/>
      </c>
    </row>
    <row r="76" spans="2:19" x14ac:dyDescent="0.2">
      <c r="B76" s="211" t="s">
        <v>674</v>
      </c>
      <c r="C76" s="212"/>
      <c r="D76" s="209"/>
      <c r="E76" s="13">
        <v>56</v>
      </c>
      <c r="F76" s="14" t="s">
        <v>116</v>
      </c>
      <c r="G76" s="14" t="s">
        <v>117</v>
      </c>
      <c r="H76" s="416">
        <f>'Table 1'!H76</f>
        <v>0</v>
      </c>
      <c r="I76" s="417"/>
      <c r="J76" s="418"/>
      <c r="K76" s="419" t="str">
        <f t="shared" si="1"/>
        <v/>
      </c>
      <c r="L76" s="418"/>
      <c r="M76" s="417"/>
      <c r="N76" s="418"/>
      <c r="O76" s="417"/>
      <c r="P76" s="418"/>
      <c r="Q76" s="414" t="str">
        <f t="shared" si="2"/>
        <v/>
      </c>
      <c r="R76" s="621" t="str">
        <f t="shared" si="3"/>
        <v/>
      </c>
      <c r="S76" s="621" t="str">
        <f t="shared" si="4"/>
        <v/>
      </c>
    </row>
    <row r="77" spans="2:19" x14ac:dyDescent="0.2">
      <c r="B77" s="211" t="s">
        <v>675</v>
      </c>
      <c r="C77" s="212"/>
      <c r="D77" s="209"/>
      <c r="E77" s="16">
        <v>57</v>
      </c>
      <c r="F77" s="33" t="s">
        <v>508</v>
      </c>
      <c r="G77" s="33" t="s">
        <v>509</v>
      </c>
      <c r="H77" s="416">
        <f>'Table 1'!H77</f>
        <v>2.7590955000000004</v>
      </c>
      <c r="I77" s="417"/>
      <c r="J77" s="418"/>
      <c r="K77" s="419" t="str">
        <f t="shared" si="1"/>
        <v/>
      </c>
      <c r="L77" s="418"/>
      <c r="M77" s="417"/>
      <c r="N77" s="418"/>
      <c r="O77" s="417"/>
      <c r="P77" s="418"/>
      <c r="Q77" s="414" t="str">
        <f t="shared" si="2"/>
        <v/>
      </c>
      <c r="R77" s="621" t="str">
        <f t="shared" si="3"/>
        <v/>
      </c>
      <c r="S77" s="621" t="str">
        <f t="shared" si="4"/>
        <v/>
      </c>
    </row>
    <row r="78" spans="2:19" x14ac:dyDescent="0.2">
      <c r="B78" s="211" t="s">
        <v>676</v>
      </c>
      <c r="C78" s="212"/>
      <c r="D78" s="209"/>
      <c r="E78" s="13">
        <v>58</v>
      </c>
      <c r="F78" s="14" t="s">
        <v>118</v>
      </c>
      <c r="G78" s="14" t="s">
        <v>119</v>
      </c>
      <c r="H78" s="416">
        <f>'Table 1'!H78</f>
        <v>357.69499099999996</v>
      </c>
      <c r="I78" s="417"/>
      <c r="J78" s="418"/>
      <c r="K78" s="419" t="str">
        <f t="shared" si="1"/>
        <v/>
      </c>
      <c r="L78" s="418"/>
      <c r="M78" s="417"/>
      <c r="N78" s="418"/>
      <c r="O78" s="417"/>
      <c r="P78" s="418"/>
      <c r="Q78" s="414" t="str">
        <f t="shared" si="2"/>
        <v/>
      </c>
      <c r="R78" s="621" t="str">
        <f t="shared" si="3"/>
        <v/>
      </c>
      <c r="S78" s="621" t="str">
        <f t="shared" si="4"/>
        <v/>
      </c>
    </row>
    <row r="79" spans="2:19" x14ac:dyDescent="0.2">
      <c r="B79" s="211" t="s">
        <v>677</v>
      </c>
      <c r="C79" s="212"/>
      <c r="D79" s="209"/>
      <c r="E79" s="16">
        <v>59</v>
      </c>
      <c r="F79" s="14" t="s">
        <v>120</v>
      </c>
      <c r="G79" s="14" t="s">
        <v>121</v>
      </c>
      <c r="H79" s="416">
        <f>'Table 1'!H79</f>
        <v>167.30978900000002</v>
      </c>
      <c r="I79" s="417"/>
      <c r="J79" s="418"/>
      <c r="K79" s="419" t="str">
        <f t="shared" si="1"/>
        <v/>
      </c>
      <c r="L79" s="418"/>
      <c r="M79" s="417"/>
      <c r="N79" s="418"/>
      <c r="O79" s="417"/>
      <c r="P79" s="418"/>
      <c r="Q79" s="414" t="str">
        <f t="shared" si="2"/>
        <v/>
      </c>
      <c r="R79" s="621" t="str">
        <f t="shared" si="3"/>
        <v/>
      </c>
      <c r="S79" s="621" t="str">
        <f t="shared" si="4"/>
        <v/>
      </c>
    </row>
    <row r="80" spans="2:19" x14ac:dyDescent="0.2">
      <c r="B80" s="211" t="s">
        <v>678</v>
      </c>
      <c r="C80" s="212"/>
      <c r="D80" s="209"/>
      <c r="E80" s="13">
        <v>60</v>
      </c>
      <c r="F80" s="14" t="s">
        <v>122</v>
      </c>
      <c r="G80" s="14" t="s">
        <v>123</v>
      </c>
      <c r="H80" s="416">
        <f>'Table 1'!H80</f>
        <v>6384.7731413900001</v>
      </c>
      <c r="I80" s="417"/>
      <c r="J80" s="418"/>
      <c r="K80" s="419" t="str">
        <f t="shared" si="1"/>
        <v/>
      </c>
      <c r="L80" s="418"/>
      <c r="M80" s="417"/>
      <c r="N80" s="418"/>
      <c r="O80" s="417"/>
      <c r="P80" s="418"/>
      <c r="Q80" s="414" t="str">
        <f t="shared" si="2"/>
        <v/>
      </c>
      <c r="R80" s="621" t="str">
        <f t="shared" si="3"/>
        <v/>
      </c>
      <c r="S80" s="621" t="str">
        <f t="shared" si="4"/>
        <v/>
      </c>
    </row>
    <row r="81" spans="2:19" x14ac:dyDescent="0.2">
      <c r="B81" s="211" t="s">
        <v>679</v>
      </c>
      <c r="C81" s="212"/>
      <c r="D81" s="209"/>
      <c r="E81" s="16">
        <v>61</v>
      </c>
      <c r="F81" s="14" t="s">
        <v>124</v>
      </c>
      <c r="G81" s="14" t="s">
        <v>125</v>
      </c>
      <c r="H81" s="416">
        <f>'Table 1'!H81</f>
        <v>0</v>
      </c>
      <c r="I81" s="417"/>
      <c r="J81" s="418"/>
      <c r="K81" s="419" t="str">
        <f t="shared" si="1"/>
        <v/>
      </c>
      <c r="L81" s="418"/>
      <c r="M81" s="417"/>
      <c r="N81" s="418"/>
      <c r="O81" s="417"/>
      <c r="P81" s="418"/>
      <c r="Q81" s="414" t="str">
        <f t="shared" si="2"/>
        <v/>
      </c>
      <c r="R81" s="621" t="str">
        <f t="shared" si="3"/>
        <v/>
      </c>
      <c r="S81" s="621" t="str">
        <f t="shared" si="4"/>
        <v/>
      </c>
    </row>
    <row r="82" spans="2:19" x14ac:dyDescent="0.2">
      <c r="B82" s="211" t="s">
        <v>680</v>
      </c>
      <c r="C82" s="212"/>
      <c r="D82" s="209"/>
      <c r="E82" s="13">
        <v>62</v>
      </c>
      <c r="F82" s="14" t="s">
        <v>126</v>
      </c>
      <c r="G82" s="14" t="s">
        <v>127</v>
      </c>
      <c r="H82" s="416">
        <f>'Table 1'!H82</f>
        <v>14.616235</v>
      </c>
      <c r="I82" s="417"/>
      <c r="J82" s="418"/>
      <c r="K82" s="419" t="str">
        <f t="shared" si="1"/>
        <v/>
      </c>
      <c r="L82" s="418"/>
      <c r="M82" s="417"/>
      <c r="N82" s="418"/>
      <c r="O82" s="417"/>
      <c r="P82" s="418"/>
      <c r="Q82" s="414" t="str">
        <f t="shared" si="2"/>
        <v/>
      </c>
      <c r="R82" s="621" t="str">
        <f t="shared" si="3"/>
        <v/>
      </c>
      <c r="S82" s="621" t="str">
        <f t="shared" si="4"/>
        <v/>
      </c>
    </row>
    <row r="83" spans="2:19" x14ac:dyDescent="0.2">
      <c r="B83" s="211" t="s">
        <v>681</v>
      </c>
      <c r="C83" s="212"/>
      <c r="D83" s="209"/>
      <c r="E83" s="16">
        <v>63</v>
      </c>
      <c r="F83" s="14" t="s">
        <v>128</v>
      </c>
      <c r="G83" s="14" t="s">
        <v>129</v>
      </c>
      <c r="H83" s="416">
        <f>'Table 1'!H83</f>
        <v>105.55885499999999</v>
      </c>
      <c r="I83" s="417"/>
      <c r="J83" s="418"/>
      <c r="K83" s="419" t="str">
        <f t="shared" si="1"/>
        <v/>
      </c>
      <c r="L83" s="418"/>
      <c r="M83" s="417"/>
      <c r="N83" s="418"/>
      <c r="O83" s="417"/>
      <c r="P83" s="418"/>
      <c r="Q83" s="414" t="str">
        <f t="shared" si="2"/>
        <v/>
      </c>
      <c r="R83" s="621" t="str">
        <f t="shared" si="3"/>
        <v/>
      </c>
      <c r="S83" s="621" t="str">
        <f t="shared" si="4"/>
        <v/>
      </c>
    </row>
    <row r="84" spans="2:19" x14ac:dyDescent="0.2">
      <c r="B84" s="211" t="s">
        <v>682</v>
      </c>
      <c r="C84" s="212"/>
      <c r="D84" s="209"/>
      <c r="E84" s="13">
        <v>64</v>
      </c>
      <c r="F84" s="14" t="s">
        <v>130</v>
      </c>
      <c r="G84" s="14" t="s">
        <v>131</v>
      </c>
      <c r="H84" s="416">
        <f>'Table 1'!H84</f>
        <v>65.605384000000001</v>
      </c>
      <c r="I84" s="417"/>
      <c r="J84" s="418"/>
      <c r="K84" s="419" t="str">
        <f t="shared" si="1"/>
        <v/>
      </c>
      <c r="L84" s="418"/>
      <c r="M84" s="417"/>
      <c r="N84" s="418"/>
      <c r="O84" s="417"/>
      <c r="P84" s="418"/>
      <c r="Q84" s="414" t="str">
        <f t="shared" si="2"/>
        <v/>
      </c>
      <c r="R84" s="621" t="str">
        <f t="shared" si="3"/>
        <v/>
      </c>
      <c r="S84" s="621" t="str">
        <f t="shared" si="4"/>
        <v/>
      </c>
    </row>
    <row r="85" spans="2:19" x14ac:dyDescent="0.2">
      <c r="B85" s="211" t="s">
        <v>683</v>
      </c>
      <c r="C85" s="212"/>
      <c r="D85" s="209"/>
      <c r="E85" s="16">
        <v>65</v>
      </c>
      <c r="F85" s="14" t="s">
        <v>132</v>
      </c>
      <c r="G85" s="14" t="s">
        <v>133</v>
      </c>
      <c r="H85" s="416">
        <f>'Table 1'!H85</f>
        <v>2425.0260790000002</v>
      </c>
      <c r="I85" s="417"/>
      <c r="J85" s="418"/>
      <c r="K85" s="419" t="str">
        <f t="shared" si="1"/>
        <v/>
      </c>
      <c r="L85" s="418"/>
      <c r="M85" s="417"/>
      <c r="N85" s="418"/>
      <c r="O85" s="417"/>
      <c r="P85" s="418"/>
      <c r="Q85" s="414" t="str">
        <f t="shared" ref="Q85:Q148" si="5">IF(AND(COUNTIF(L85:N85,"c")=1,ISNUMBER(K85)),"Res Disc",IF(AND(K85="c",ISNUMBER(L85),ISNUMBER(M85),ISNUMBER(N85)),"Res Disc",IF(AND(H85="c",ISNUMBER(I85),ISNUMBER(J85),ISNUMBER(K85),ISNUMBER(O85),ISNUMBER(P85)),"Res Disc",IF(AND(ISNUMBER(H85),(SUM(COUNTIF(I85:K85,"c"),COUNTIF(O85:P85,"c"))=1)),"Res Disc",""))))</f>
        <v/>
      </c>
      <c r="R85" s="621" t="str">
        <f t="shared" si="3"/>
        <v/>
      </c>
      <c r="S85" s="621" t="str">
        <f t="shared" si="4"/>
        <v/>
      </c>
    </row>
    <row r="86" spans="2:19" x14ac:dyDescent="0.2">
      <c r="B86" s="211" t="s">
        <v>684</v>
      </c>
      <c r="C86" s="212"/>
      <c r="D86" s="209"/>
      <c r="E86" s="13">
        <v>66</v>
      </c>
      <c r="F86" s="14" t="s">
        <v>134</v>
      </c>
      <c r="G86" s="14" t="s">
        <v>135</v>
      </c>
      <c r="H86" s="416">
        <f>'Table 1'!H86</f>
        <v>7</v>
      </c>
      <c r="I86" s="417"/>
      <c r="J86" s="418"/>
      <c r="K86" s="419" t="str">
        <f t="shared" ref="K86:K149" si="6">IF(AND(L86="",M86="",N86=""),"",IF(OR(L86="c",M86="c",N86="c"),"c",SUM(L86:N86)))</f>
        <v/>
      </c>
      <c r="L86" s="418"/>
      <c r="M86" s="417"/>
      <c r="N86" s="418"/>
      <c r="O86" s="417"/>
      <c r="P86" s="418"/>
      <c r="Q86" s="414" t="str">
        <f t="shared" si="5"/>
        <v/>
      </c>
      <c r="R86" s="621" t="str">
        <f t="shared" ref="R86:R150" si="7">IF(Q86&lt;&gt;"","",IF(SUM(COUNTIF(I86:K86,"c"),COUNTIF(O86:P86,"c"))&gt;1,"",IF(OR(AND(H86="c",OR(I86="c",J86="c",K86="c",O86="c",P86="c")),AND(H86&lt;&gt;"",I86="c",J86="c",K86="c",O86="c",P86="c"),AND(H86&lt;&gt;"",I86="",J86="",K86="",O86="",P86="")),"",IF(ABS(SUM(I86:K86,O86:P86)-SUM(H86))&gt;0.9,SUM(I86:K86,O86:P86)-SUM(H86),""))))</f>
        <v/>
      </c>
      <c r="S86" s="621" t="str">
        <f t="shared" ref="S86:S150" si="8">IF(Q86&lt;&gt;"","",IF(OR(AND(K86="c",OR(L86="c",N86="c",M86="c")),AND(K86&lt;&gt;"",L86="c",M86="c",N86="c"),AND(K86&lt;&gt;"",L86="",N86="",M86="")),"",IF(COUNTIF(L86:N86,"c")&gt;1,"",IF(ABS(SUM(L86:N86)-SUM(K86))&gt;0.9,SUM(L86:N86)-SUM(K86),""))))</f>
        <v/>
      </c>
    </row>
    <row r="87" spans="2:19" x14ac:dyDescent="0.2">
      <c r="B87" s="211" t="s">
        <v>685</v>
      </c>
      <c r="C87" s="212"/>
      <c r="D87" s="209"/>
      <c r="E87" s="16">
        <v>67</v>
      </c>
      <c r="F87" s="14" t="s">
        <v>136</v>
      </c>
      <c r="G87" s="14" t="s">
        <v>137</v>
      </c>
      <c r="H87" s="416">
        <f>'Table 1'!H87</f>
        <v>0</v>
      </c>
      <c r="I87" s="417"/>
      <c r="J87" s="418"/>
      <c r="K87" s="419" t="str">
        <f t="shared" si="6"/>
        <v/>
      </c>
      <c r="L87" s="418"/>
      <c r="M87" s="417"/>
      <c r="N87" s="418"/>
      <c r="O87" s="417"/>
      <c r="P87" s="418"/>
      <c r="Q87" s="414" t="str">
        <f t="shared" si="5"/>
        <v/>
      </c>
      <c r="R87" s="621" t="str">
        <f t="shared" si="7"/>
        <v/>
      </c>
      <c r="S87" s="621" t="str">
        <f t="shared" si="8"/>
        <v/>
      </c>
    </row>
    <row r="88" spans="2:19" x14ac:dyDescent="0.2">
      <c r="B88" s="211" t="s">
        <v>686</v>
      </c>
      <c r="C88" s="212"/>
      <c r="D88" s="209"/>
      <c r="E88" s="13">
        <v>68</v>
      </c>
      <c r="F88" s="14" t="s">
        <v>138</v>
      </c>
      <c r="G88" s="14" t="s">
        <v>139</v>
      </c>
      <c r="H88" s="416">
        <f>'Table 1'!H88</f>
        <v>0</v>
      </c>
      <c r="I88" s="417"/>
      <c r="J88" s="418"/>
      <c r="K88" s="419" t="str">
        <f t="shared" si="6"/>
        <v/>
      </c>
      <c r="L88" s="418"/>
      <c r="M88" s="417"/>
      <c r="N88" s="418"/>
      <c r="O88" s="417"/>
      <c r="P88" s="418"/>
      <c r="Q88" s="414" t="str">
        <f t="shared" si="5"/>
        <v/>
      </c>
      <c r="R88" s="621" t="str">
        <f t="shared" si="7"/>
        <v/>
      </c>
      <c r="S88" s="621" t="str">
        <f t="shared" si="8"/>
        <v/>
      </c>
    </row>
    <row r="89" spans="2:19" x14ac:dyDescent="0.2">
      <c r="B89" s="211" t="s">
        <v>687</v>
      </c>
      <c r="C89" s="212"/>
      <c r="D89" s="209"/>
      <c r="E89" s="16">
        <v>69</v>
      </c>
      <c r="F89" s="14" t="s">
        <v>140</v>
      </c>
      <c r="G89" s="14" t="s">
        <v>141</v>
      </c>
      <c r="H89" s="416">
        <f>'Table 1'!H89</f>
        <v>585.08446399999991</v>
      </c>
      <c r="I89" s="417"/>
      <c r="J89" s="418"/>
      <c r="K89" s="419" t="str">
        <f t="shared" si="6"/>
        <v/>
      </c>
      <c r="L89" s="418"/>
      <c r="M89" s="417"/>
      <c r="N89" s="418"/>
      <c r="O89" s="417"/>
      <c r="P89" s="418"/>
      <c r="Q89" s="414" t="str">
        <f t="shared" si="5"/>
        <v/>
      </c>
      <c r="R89" s="621" t="str">
        <f t="shared" si="7"/>
        <v/>
      </c>
      <c r="S89" s="621" t="str">
        <f t="shared" si="8"/>
        <v/>
      </c>
    </row>
    <row r="90" spans="2:19" x14ac:dyDescent="0.2">
      <c r="B90" s="211" t="s">
        <v>824</v>
      </c>
      <c r="C90" s="212"/>
      <c r="D90" s="209"/>
      <c r="E90" s="16">
        <v>70</v>
      </c>
      <c r="F90" s="14" t="s">
        <v>403</v>
      </c>
      <c r="G90" s="14" t="s">
        <v>989</v>
      </c>
      <c r="H90" s="416">
        <f>'Table 1'!H90</f>
        <v>39.598618999999999</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2:19" x14ac:dyDescent="0.2">
      <c r="B91" s="211" t="s">
        <v>688</v>
      </c>
      <c r="C91" s="212"/>
      <c r="D91" s="209"/>
      <c r="E91" s="13">
        <v>71</v>
      </c>
      <c r="F91" s="14" t="s">
        <v>142</v>
      </c>
      <c r="G91" s="14" t="s">
        <v>143</v>
      </c>
      <c r="H91" s="416">
        <f>'Table 1'!H91</f>
        <v>0</v>
      </c>
      <c r="I91" s="417"/>
      <c r="J91" s="418"/>
      <c r="K91" s="419" t="str">
        <f t="shared" si="6"/>
        <v/>
      </c>
      <c r="L91" s="418"/>
      <c r="M91" s="417"/>
      <c r="N91" s="418"/>
      <c r="O91" s="417"/>
      <c r="P91" s="418"/>
      <c r="Q91" s="414" t="str">
        <f t="shared" si="5"/>
        <v/>
      </c>
      <c r="R91" s="621" t="str">
        <f t="shared" si="7"/>
        <v/>
      </c>
      <c r="S91" s="621" t="str">
        <f t="shared" si="8"/>
        <v/>
      </c>
    </row>
    <row r="92" spans="2:19" x14ac:dyDescent="0.2">
      <c r="B92" s="211" t="s">
        <v>689</v>
      </c>
      <c r="C92" s="212"/>
      <c r="D92" s="209"/>
      <c r="E92" s="13">
        <v>72</v>
      </c>
      <c r="F92" s="14" t="s">
        <v>144</v>
      </c>
      <c r="G92" s="14" t="s">
        <v>145</v>
      </c>
      <c r="H92" s="416">
        <f>'Table 1'!H92</f>
        <v>0</v>
      </c>
      <c r="I92" s="417"/>
      <c r="J92" s="418"/>
      <c r="K92" s="419" t="str">
        <f t="shared" si="6"/>
        <v/>
      </c>
      <c r="L92" s="418"/>
      <c r="M92" s="417"/>
      <c r="N92" s="418"/>
      <c r="O92" s="417"/>
      <c r="P92" s="418"/>
      <c r="Q92" s="414" t="str">
        <f t="shared" si="5"/>
        <v/>
      </c>
      <c r="R92" s="621" t="str">
        <f t="shared" si="7"/>
        <v/>
      </c>
      <c r="S92" s="621" t="str">
        <f t="shared" si="8"/>
        <v/>
      </c>
    </row>
    <row r="93" spans="2:19" x14ac:dyDescent="0.2">
      <c r="B93" s="211" t="s">
        <v>690</v>
      </c>
      <c r="C93" s="212"/>
      <c r="D93" s="209"/>
      <c r="E93" s="13">
        <v>73</v>
      </c>
      <c r="F93" s="14" t="s">
        <v>146</v>
      </c>
      <c r="G93" s="14" t="s">
        <v>147</v>
      </c>
      <c r="H93" s="416">
        <f>'Table 1'!H93</f>
        <v>0.14513400000000001</v>
      </c>
      <c r="I93" s="417"/>
      <c r="J93" s="418"/>
      <c r="K93" s="419" t="str">
        <f t="shared" si="6"/>
        <v/>
      </c>
      <c r="L93" s="418"/>
      <c r="M93" s="417"/>
      <c r="N93" s="418"/>
      <c r="O93" s="417"/>
      <c r="P93" s="418"/>
      <c r="Q93" s="414" t="str">
        <f t="shared" si="5"/>
        <v/>
      </c>
      <c r="R93" s="621" t="str">
        <f t="shared" si="7"/>
        <v/>
      </c>
      <c r="S93" s="621" t="str">
        <f t="shared" si="8"/>
        <v/>
      </c>
    </row>
    <row r="94" spans="2:19" x14ac:dyDescent="0.2">
      <c r="B94" s="211" t="s">
        <v>691</v>
      </c>
      <c r="C94" s="212"/>
      <c r="D94" s="209"/>
      <c r="E94" s="13">
        <v>74</v>
      </c>
      <c r="F94" s="14" t="s">
        <v>148</v>
      </c>
      <c r="G94" s="14" t="s">
        <v>149</v>
      </c>
      <c r="H94" s="416">
        <f>'Table 1'!H94</f>
        <v>0</v>
      </c>
      <c r="I94" s="417"/>
      <c r="J94" s="418"/>
      <c r="K94" s="419" t="str">
        <f t="shared" si="6"/>
        <v/>
      </c>
      <c r="L94" s="418"/>
      <c r="M94" s="417"/>
      <c r="N94" s="418"/>
      <c r="O94" s="417"/>
      <c r="P94" s="418"/>
      <c r="Q94" s="414" t="str">
        <f t="shared" si="5"/>
        <v/>
      </c>
      <c r="R94" s="621" t="str">
        <f t="shared" si="7"/>
        <v/>
      </c>
      <c r="S94" s="621" t="str">
        <f t="shared" si="8"/>
        <v/>
      </c>
    </row>
    <row r="95" spans="2:19" x14ac:dyDescent="0.2">
      <c r="B95" s="211" t="s">
        <v>692</v>
      </c>
      <c r="C95" s="212"/>
      <c r="D95" s="209"/>
      <c r="E95" s="13">
        <v>75</v>
      </c>
      <c r="F95" s="14" t="s">
        <v>150</v>
      </c>
      <c r="G95" s="14" t="s">
        <v>151</v>
      </c>
      <c r="H95" s="416">
        <f>'Table 1'!H95</f>
        <v>2184.4527022800003</v>
      </c>
      <c r="I95" s="417"/>
      <c r="J95" s="418"/>
      <c r="K95" s="419" t="str">
        <f t="shared" si="6"/>
        <v/>
      </c>
      <c r="L95" s="418"/>
      <c r="M95" s="417"/>
      <c r="N95" s="418"/>
      <c r="O95" s="417"/>
      <c r="P95" s="418"/>
      <c r="Q95" s="414" t="str">
        <f t="shared" si="5"/>
        <v/>
      </c>
      <c r="R95" s="621" t="str">
        <f t="shared" si="7"/>
        <v/>
      </c>
      <c r="S95" s="621" t="str">
        <f t="shared" si="8"/>
        <v/>
      </c>
    </row>
    <row r="96" spans="2:19" x14ac:dyDescent="0.2">
      <c r="B96" s="211" t="s">
        <v>693</v>
      </c>
      <c r="C96" s="212"/>
      <c r="D96" s="209"/>
      <c r="E96" s="13">
        <v>76</v>
      </c>
      <c r="F96" s="14" t="s">
        <v>152</v>
      </c>
      <c r="G96" s="14" t="s">
        <v>153</v>
      </c>
      <c r="H96" s="416">
        <f>'Table 1'!H96</f>
        <v>72513.932928830007</v>
      </c>
      <c r="I96" s="417"/>
      <c r="J96" s="418"/>
      <c r="K96" s="419" t="str">
        <f t="shared" si="6"/>
        <v/>
      </c>
      <c r="L96" s="418"/>
      <c r="M96" s="417"/>
      <c r="N96" s="418"/>
      <c r="O96" s="417"/>
      <c r="P96" s="418"/>
      <c r="Q96" s="414" t="str">
        <f t="shared" si="5"/>
        <v/>
      </c>
      <c r="R96" s="621" t="str">
        <f t="shared" si="7"/>
        <v/>
      </c>
      <c r="S96" s="621" t="str">
        <f t="shared" si="8"/>
        <v/>
      </c>
    </row>
    <row r="97" spans="2:19" x14ac:dyDescent="0.2">
      <c r="B97" s="211" t="s">
        <v>694</v>
      </c>
      <c r="C97" s="212"/>
      <c r="D97" s="209"/>
      <c r="E97" s="13">
        <v>77</v>
      </c>
      <c r="F97" s="14" t="s">
        <v>154</v>
      </c>
      <c r="G97" s="14" t="s">
        <v>155</v>
      </c>
      <c r="H97" s="416">
        <f>'Table 1'!H97</f>
        <v>0</v>
      </c>
      <c r="I97" s="417"/>
      <c r="J97" s="418"/>
      <c r="K97" s="419" t="str">
        <f t="shared" si="6"/>
        <v/>
      </c>
      <c r="L97" s="418"/>
      <c r="M97" s="417"/>
      <c r="N97" s="418"/>
      <c r="O97" s="417"/>
      <c r="P97" s="418"/>
      <c r="Q97" s="414" t="str">
        <f t="shared" si="5"/>
        <v/>
      </c>
      <c r="R97" s="621" t="str">
        <f t="shared" si="7"/>
        <v/>
      </c>
      <c r="S97" s="621" t="str">
        <f t="shared" si="8"/>
        <v/>
      </c>
    </row>
    <row r="98" spans="2:19" x14ac:dyDescent="0.2">
      <c r="B98" s="211" t="s">
        <v>695</v>
      </c>
      <c r="C98" s="212"/>
      <c r="D98" s="209"/>
      <c r="E98" s="13">
        <v>78</v>
      </c>
      <c r="F98" s="14" t="s">
        <v>156</v>
      </c>
      <c r="G98" s="14" t="s">
        <v>157</v>
      </c>
      <c r="H98" s="416">
        <f>'Table 1'!H98</f>
        <v>0</v>
      </c>
      <c r="I98" s="417"/>
      <c r="J98" s="418"/>
      <c r="K98" s="419" t="str">
        <f t="shared" si="6"/>
        <v/>
      </c>
      <c r="L98" s="418"/>
      <c r="M98" s="417"/>
      <c r="N98" s="418"/>
      <c r="O98" s="417"/>
      <c r="P98" s="418"/>
      <c r="Q98" s="414" t="str">
        <f t="shared" si="5"/>
        <v/>
      </c>
      <c r="R98" s="621" t="str">
        <f t="shared" si="7"/>
        <v/>
      </c>
      <c r="S98" s="621" t="str">
        <f t="shared" si="8"/>
        <v/>
      </c>
    </row>
    <row r="99" spans="2:19" x14ac:dyDescent="0.2">
      <c r="B99" s="211" t="s">
        <v>696</v>
      </c>
      <c r="C99" s="212"/>
      <c r="D99" s="209"/>
      <c r="E99" s="13">
        <v>79</v>
      </c>
      <c r="F99" s="14" t="s">
        <v>158</v>
      </c>
      <c r="G99" s="14" t="s">
        <v>159</v>
      </c>
      <c r="H99" s="416">
        <f>'Table 1'!H99</f>
        <v>0</v>
      </c>
      <c r="I99" s="417"/>
      <c r="J99" s="418"/>
      <c r="K99" s="419" t="str">
        <f t="shared" si="6"/>
        <v/>
      </c>
      <c r="L99" s="418"/>
      <c r="M99" s="417"/>
      <c r="N99" s="418"/>
      <c r="O99" s="417"/>
      <c r="P99" s="418"/>
      <c r="Q99" s="414" t="str">
        <f t="shared" si="5"/>
        <v/>
      </c>
      <c r="R99" s="621" t="str">
        <f t="shared" si="7"/>
        <v/>
      </c>
      <c r="S99" s="621" t="str">
        <f t="shared" si="8"/>
        <v/>
      </c>
    </row>
    <row r="100" spans="2:19" x14ac:dyDescent="0.2">
      <c r="B100" s="211" t="s">
        <v>697</v>
      </c>
      <c r="C100" s="212"/>
      <c r="D100" s="209"/>
      <c r="E100" s="13">
        <v>80</v>
      </c>
      <c r="F100" s="14" t="s">
        <v>160</v>
      </c>
      <c r="G100" s="14" t="s">
        <v>161</v>
      </c>
      <c r="H100" s="416">
        <f>'Table 1'!H100</f>
        <v>0</v>
      </c>
      <c r="I100" s="417"/>
      <c r="J100" s="418"/>
      <c r="K100" s="419" t="str">
        <f t="shared" si="6"/>
        <v/>
      </c>
      <c r="L100" s="418"/>
      <c r="M100" s="417"/>
      <c r="N100" s="418"/>
      <c r="O100" s="417"/>
      <c r="P100" s="418"/>
      <c r="Q100" s="414" t="str">
        <f t="shared" si="5"/>
        <v/>
      </c>
      <c r="R100" s="621" t="str">
        <f t="shared" si="7"/>
        <v/>
      </c>
      <c r="S100" s="621" t="str">
        <f t="shared" si="8"/>
        <v/>
      </c>
    </row>
    <row r="101" spans="2:19" x14ac:dyDescent="0.2">
      <c r="B101" s="211" t="s">
        <v>698</v>
      </c>
      <c r="C101" s="212"/>
      <c r="D101" s="209"/>
      <c r="E101" s="13">
        <v>81</v>
      </c>
      <c r="F101" s="14" t="s">
        <v>162</v>
      </c>
      <c r="G101" s="14" t="s">
        <v>163</v>
      </c>
      <c r="H101" s="416">
        <f>'Table 1'!H101</f>
        <v>0</v>
      </c>
      <c r="I101" s="417"/>
      <c r="J101" s="418"/>
      <c r="K101" s="419" t="str">
        <f t="shared" si="6"/>
        <v/>
      </c>
      <c r="L101" s="418"/>
      <c r="M101" s="417"/>
      <c r="N101" s="418"/>
      <c r="O101" s="417"/>
      <c r="P101" s="418"/>
      <c r="Q101" s="414" t="str">
        <f t="shared" si="5"/>
        <v/>
      </c>
      <c r="R101" s="621" t="str">
        <f t="shared" si="7"/>
        <v/>
      </c>
      <c r="S101" s="621" t="str">
        <f t="shared" si="8"/>
        <v/>
      </c>
    </row>
    <row r="102" spans="2:19" x14ac:dyDescent="0.2">
      <c r="B102" s="211" t="s">
        <v>699</v>
      </c>
      <c r="C102" s="212"/>
      <c r="D102" s="209"/>
      <c r="E102" s="13">
        <v>82</v>
      </c>
      <c r="F102" s="14" t="s">
        <v>164</v>
      </c>
      <c r="G102" s="14" t="s">
        <v>165</v>
      </c>
      <c r="H102" s="416">
        <f>'Table 1'!H102</f>
        <v>31.252437</v>
      </c>
      <c r="I102" s="417"/>
      <c r="J102" s="418"/>
      <c r="K102" s="419" t="str">
        <f t="shared" si="6"/>
        <v/>
      </c>
      <c r="L102" s="418"/>
      <c r="M102" s="417"/>
      <c r="N102" s="418"/>
      <c r="O102" s="417"/>
      <c r="P102" s="418"/>
      <c r="Q102" s="414" t="str">
        <f t="shared" si="5"/>
        <v/>
      </c>
      <c r="R102" s="621" t="str">
        <f t="shared" si="7"/>
        <v/>
      </c>
      <c r="S102" s="621" t="str">
        <f t="shared" si="8"/>
        <v/>
      </c>
    </row>
    <row r="103" spans="2:19" x14ac:dyDescent="0.2">
      <c r="B103" s="211" t="s">
        <v>700</v>
      </c>
      <c r="C103" s="212"/>
      <c r="D103" s="209"/>
      <c r="E103" s="13">
        <v>83</v>
      </c>
      <c r="F103" s="14" t="s">
        <v>166</v>
      </c>
      <c r="G103" s="14" t="s">
        <v>167</v>
      </c>
      <c r="H103" s="416">
        <f>'Table 1'!H103</f>
        <v>47863.426443329998</v>
      </c>
      <c r="I103" s="417"/>
      <c r="J103" s="418"/>
      <c r="K103" s="419" t="str">
        <f t="shared" si="6"/>
        <v/>
      </c>
      <c r="L103" s="418"/>
      <c r="M103" s="417"/>
      <c r="N103" s="418"/>
      <c r="O103" s="417"/>
      <c r="P103" s="418"/>
      <c r="Q103" s="414" t="str">
        <f t="shared" si="5"/>
        <v/>
      </c>
      <c r="R103" s="621" t="str">
        <f t="shared" si="7"/>
        <v/>
      </c>
      <c r="S103" s="621" t="str">
        <f t="shared" si="8"/>
        <v/>
      </c>
    </row>
    <row r="104" spans="2:19" x14ac:dyDescent="0.2">
      <c r="B104" s="211" t="s">
        <v>701</v>
      </c>
      <c r="C104" s="212"/>
      <c r="D104" s="209"/>
      <c r="E104" s="13">
        <v>84</v>
      </c>
      <c r="F104" s="14" t="s">
        <v>168</v>
      </c>
      <c r="G104" s="14" t="s">
        <v>169</v>
      </c>
      <c r="H104" s="416">
        <f>'Table 1'!H104</f>
        <v>377.46321699999999</v>
      </c>
      <c r="I104" s="417"/>
      <c r="J104" s="418"/>
      <c r="K104" s="419" t="str">
        <f t="shared" si="6"/>
        <v/>
      </c>
      <c r="L104" s="418"/>
      <c r="M104" s="417"/>
      <c r="N104" s="418"/>
      <c r="O104" s="417"/>
      <c r="P104" s="418"/>
      <c r="Q104" s="414" t="str">
        <f t="shared" si="5"/>
        <v/>
      </c>
      <c r="R104" s="621" t="str">
        <f t="shared" si="7"/>
        <v/>
      </c>
      <c r="S104" s="621" t="str">
        <f t="shared" si="8"/>
        <v/>
      </c>
    </row>
    <row r="105" spans="2:19" x14ac:dyDescent="0.2">
      <c r="B105" s="211" t="s">
        <v>702</v>
      </c>
      <c r="C105" s="212"/>
      <c r="D105" s="209"/>
      <c r="E105" s="13">
        <v>85</v>
      </c>
      <c r="F105" s="14" t="s">
        <v>170</v>
      </c>
      <c r="G105" s="14" t="s">
        <v>171</v>
      </c>
      <c r="H105" s="416">
        <f>'Table 1'!H105</f>
        <v>23.974087000000001</v>
      </c>
      <c r="I105" s="417"/>
      <c r="J105" s="418"/>
      <c r="K105" s="419" t="str">
        <f t="shared" si="6"/>
        <v/>
      </c>
      <c r="L105" s="418"/>
      <c r="M105" s="417"/>
      <c r="N105" s="418"/>
      <c r="O105" s="417"/>
      <c r="P105" s="418"/>
      <c r="Q105" s="414" t="str">
        <f t="shared" si="5"/>
        <v/>
      </c>
      <c r="R105" s="621" t="str">
        <f t="shared" si="7"/>
        <v/>
      </c>
      <c r="S105" s="621" t="str">
        <f t="shared" si="8"/>
        <v/>
      </c>
    </row>
    <row r="106" spans="2:19" x14ac:dyDescent="0.2">
      <c r="B106" s="211" t="s">
        <v>703</v>
      </c>
      <c r="C106" s="212"/>
      <c r="D106" s="209"/>
      <c r="E106" s="13">
        <v>86</v>
      </c>
      <c r="F106" s="14" t="s">
        <v>172</v>
      </c>
      <c r="G106" s="14" t="s">
        <v>173</v>
      </c>
      <c r="H106" s="416">
        <f>'Table 1'!H106</f>
        <v>1094.43825214</v>
      </c>
      <c r="I106" s="417"/>
      <c r="J106" s="418"/>
      <c r="K106" s="419" t="str">
        <f t="shared" si="6"/>
        <v/>
      </c>
      <c r="L106" s="418"/>
      <c r="M106" s="417"/>
      <c r="N106" s="418"/>
      <c r="O106" s="417"/>
      <c r="P106" s="418"/>
      <c r="Q106" s="414" t="str">
        <f t="shared" si="5"/>
        <v/>
      </c>
      <c r="R106" s="621" t="str">
        <f t="shared" si="7"/>
        <v/>
      </c>
      <c r="S106" s="621" t="str">
        <f t="shared" si="8"/>
        <v/>
      </c>
    </row>
    <row r="107" spans="2:19" x14ac:dyDescent="0.2">
      <c r="B107" s="211" t="s">
        <v>704</v>
      </c>
      <c r="C107" s="212"/>
      <c r="D107" s="209"/>
      <c r="E107" s="13">
        <v>87</v>
      </c>
      <c r="F107" s="14" t="s">
        <v>174</v>
      </c>
      <c r="G107" s="14" t="s">
        <v>175</v>
      </c>
      <c r="H107" s="416">
        <f>'Table 1'!H107</f>
        <v>0</v>
      </c>
      <c r="I107" s="417"/>
      <c r="J107" s="418"/>
      <c r="K107" s="419" t="str">
        <f t="shared" si="6"/>
        <v/>
      </c>
      <c r="L107" s="418"/>
      <c r="M107" s="417"/>
      <c r="N107" s="418"/>
      <c r="O107" s="417"/>
      <c r="P107" s="418"/>
      <c r="Q107" s="414" t="str">
        <f t="shared" si="5"/>
        <v/>
      </c>
      <c r="R107" s="621" t="str">
        <f t="shared" si="7"/>
        <v/>
      </c>
      <c r="S107" s="621" t="str">
        <f t="shared" si="8"/>
        <v/>
      </c>
    </row>
    <row r="108" spans="2:19" x14ac:dyDescent="0.2">
      <c r="B108" s="211" t="s">
        <v>705</v>
      </c>
      <c r="C108" s="212"/>
      <c r="D108" s="209"/>
      <c r="E108" s="13">
        <v>88</v>
      </c>
      <c r="F108" s="14" t="s">
        <v>176</v>
      </c>
      <c r="G108" s="14" t="s">
        <v>177</v>
      </c>
      <c r="H108" s="416">
        <f>'Table 1'!H108</f>
        <v>0</v>
      </c>
      <c r="I108" s="417"/>
      <c r="J108" s="418"/>
      <c r="K108" s="419" t="str">
        <f t="shared" si="6"/>
        <v/>
      </c>
      <c r="L108" s="418"/>
      <c r="M108" s="417"/>
      <c r="N108" s="418"/>
      <c r="O108" s="417"/>
      <c r="P108" s="418"/>
      <c r="Q108" s="414" t="str">
        <f t="shared" si="5"/>
        <v/>
      </c>
      <c r="R108" s="621" t="str">
        <f t="shared" si="7"/>
        <v/>
      </c>
      <c r="S108" s="621" t="str">
        <f t="shared" si="8"/>
        <v/>
      </c>
    </row>
    <row r="109" spans="2:19" x14ac:dyDescent="0.2">
      <c r="B109" s="211" t="s">
        <v>706</v>
      </c>
      <c r="C109" s="212"/>
      <c r="D109" s="209"/>
      <c r="E109" s="13">
        <v>89</v>
      </c>
      <c r="F109" s="14" t="s">
        <v>178</v>
      </c>
      <c r="G109" s="14" t="s">
        <v>179</v>
      </c>
      <c r="H109" s="416">
        <f>'Table 1'!H109</f>
        <v>0</v>
      </c>
      <c r="I109" s="417"/>
      <c r="J109" s="418"/>
      <c r="K109" s="419" t="str">
        <f t="shared" si="6"/>
        <v/>
      </c>
      <c r="L109" s="418"/>
      <c r="M109" s="417"/>
      <c r="N109" s="418"/>
      <c r="O109" s="417"/>
      <c r="P109" s="418"/>
      <c r="Q109" s="414" t="str">
        <f t="shared" si="5"/>
        <v/>
      </c>
      <c r="R109" s="621" t="str">
        <f t="shared" si="7"/>
        <v/>
      </c>
      <c r="S109" s="621" t="str">
        <f t="shared" si="8"/>
        <v/>
      </c>
    </row>
    <row r="110" spans="2:19" x14ac:dyDescent="0.2">
      <c r="B110" s="211" t="s">
        <v>707</v>
      </c>
      <c r="C110" s="212"/>
      <c r="D110" s="209"/>
      <c r="E110" s="13">
        <v>90</v>
      </c>
      <c r="F110" s="14" t="s">
        <v>180</v>
      </c>
      <c r="G110" s="14" t="s">
        <v>181</v>
      </c>
      <c r="H110" s="416">
        <f>'Table 1'!H110</f>
        <v>0</v>
      </c>
      <c r="I110" s="417"/>
      <c r="J110" s="418"/>
      <c r="K110" s="419" t="str">
        <f t="shared" si="6"/>
        <v/>
      </c>
      <c r="L110" s="418"/>
      <c r="M110" s="417"/>
      <c r="N110" s="418"/>
      <c r="O110" s="417"/>
      <c r="P110" s="418"/>
      <c r="Q110" s="414" t="str">
        <f t="shared" si="5"/>
        <v/>
      </c>
      <c r="R110" s="621" t="str">
        <f t="shared" si="7"/>
        <v/>
      </c>
      <c r="S110" s="621" t="str">
        <f t="shared" si="8"/>
        <v/>
      </c>
    </row>
    <row r="111" spans="2:19" x14ac:dyDescent="0.2">
      <c r="B111" s="211" t="s">
        <v>708</v>
      </c>
      <c r="C111" s="212"/>
      <c r="D111" s="209"/>
      <c r="E111" s="13">
        <v>91</v>
      </c>
      <c r="F111" s="14" t="s">
        <v>182</v>
      </c>
      <c r="G111" s="14" t="s">
        <v>183</v>
      </c>
      <c r="H111" s="416">
        <f>'Table 1'!H111</f>
        <v>16.572204899999999</v>
      </c>
      <c r="I111" s="417"/>
      <c r="J111" s="418"/>
      <c r="K111" s="419" t="str">
        <f t="shared" si="6"/>
        <v/>
      </c>
      <c r="L111" s="418"/>
      <c r="M111" s="417"/>
      <c r="N111" s="418"/>
      <c r="O111" s="417"/>
      <c r="P111" s="418"/>
      <c r="Q111" s="414" t="str">
        <f t="shared" si="5"/>
        <v/>
      </c>
      <c r="R111" s="621" t="str">
        <f t="shared" si="7"/>
        <v/>
      </c>
      <c r="S111" s="621" t="str">
        <f t="shared" si="8"/>
        <v/>
      </c>
    </row>
    <row r="112" spans="2:19" x14ac:dyDescent="0.2">
      <c r="B112" s="211" t="s">
        <v>709</v>
      </c>
      <c r="C112" s="212"/>
      <c r="D112" s="209"/>
      <c r="E112" s="13">
        <v>92</v>
      </c>
      <c r="F112" s="14" t="s">
        <v>184</v>
      </c>
      <c r="G112" s="14" t="s">
        <v>185</v>
      </c>
      <c r="H112" s="416">
        <f>'Table 1'!H112</f>
        <v>999.29670484999997</v>
      </c>
      <c r="I112" s="417"/>
      <c r="J112" s="418"/>
      <c r="K112" s="419" t="str">
        <f t="shared" si="6"/>
        <v/>
      </c>
      <c r="L112" s="418"/>
      <c r="M112" s="417"/>
      <c r="N112" s="418"/>
      <c r="O112" s="417"/>
      <c r="P112" s="418"/>
      <c r="Q112" s="414" t="str">
        <f t="shared" si="5"/>
        <v/>
      </c>
      <c r="R112" s="621" t="str">
        <f t="shared" si="7"/>
        <v/>
      </c>
      <c r="S112" s="621" t="str">
        <f t="shared" si="8"/>
        <v/>
      </c>
    </row>
    <row r="113" spans="2:19" x14ac:dyDescent="0.2">
      <c r="B113" s="211" t="s">
        <v>710</v>
      </c>
      <c r="C113" s="212"/>
      <c r="D113" s="209"/>
      <c r="E113" s="13">
        <v>93</v>
      </c>
      <c r="F113" s="14" t="s">
        <v>186</v>
      </c>
      <c r="G113" s="14" t="s">
        <v>187</v>
      </c>
      <c r="H113" s="416">
        <f>'Table 1'!H113</f>
        <v>0</v>
      </c>
      <c r="I113" s="417"/>
      <c r="J113" s="418"/>
      <c r="K113" s="419" t="str">
        <f t="shared" si="6"/>
        <v/>
      </c>
      <c r="L113" s="418"/>
      <c r="M113" s="417"/>
      <c r="N113" s="418"/>
      <c r="O113" s="417"/>
      <c r="P113" s="418"/>
      <c r="Q113" s="414" t="str">
        <f t="shared" si="5"/>
        <v/>
      </c>
      <c r="R113" s="621" t="str">
        <f t="shared" si="7"/>
        <v/>
      </c>
      <c r="S113" s="621" t="str">
        <f t="shared" si="8"/>
        <v/>
      </c>
    </row>
    <row r="114" spans="2:19" x14ac:dyDescent="0.2">
      <c r="B114" s="211" t="s">
        <v>711</v>
      </c>
      <c r="C114" s="212"/>
      <c r="D114" s="209"/>
      <c r="E114" s="13">
        <v>94</v>
      </c>
      <c r="F114" s="14" t="s">
        <v>188</v>
      </c>
      <c r="G114" s="14" t="s">
        <v>189</v>
      </c>
      <c r="H114" s="416">
        <f>'Table 1'!H114</f>
        <v>0</v>
      </c>
      <c r="I114" s="417"/>
      <c r="J114" s="418"/>
      <c r="K114" s="419" t="str">
        <f t="shared" si="6"/>
        <v/>
      </c>
      <c r="L114" s="418"/>
      <c r="M114" s="417"/>
      <c r="N114" s="418"/>
      <c r="O114" s="417"/>
      <c r="P114" s="418"/>
      <c r="Q114" s="414" t="str">
        <f t="shared" si="5"/>
        <v/>
      </c>
      <c r="R114" s="621" t="str">
        <f t="shared" si="7"/>
        <v/>
      </c>
      <c r="S114" s="621" t="str">
        <f t="shared" si="8"/>
        <v/>
      </c>
    </row>
    <row r="115" spans="2:19" x14ac:dyDescent="0.2">
      <c r="B115" s="211" t="s">
        <v>712</v>
      </c>
      <c r="C115" s="212"/>
      <c r="D115" s="209"/>
      <c r="E115" s="13">
        <v>95</v>
      </c>
      <c r="F115" s="14" t="s">
        <v>190</v>
      </c>
      <c r="G115" s="14" t="s">
        <v>191</v>
      </c>
      <c r="H115" s="416">
        <f>'Table 1'!H115</f>
        <v>0</v>
      </c>
      <c r="I115" s="417"/>
      <c r="J115" s="418"/>
      <c r="K115" s="419" t="str">
        <f t="shared" si="6"/>
        <v/>
      </c>
      <c r="L115" s="418"/>
      <c r="M115" s="417"/>
      <c r="N115" s="418"/>
      <c r="O115" s="417"/>
      <c r="P115" s="418"/>
      <c r="Q115" s="414" t="str">
        <f t="shared" si="5"/>
        <v/>
      </c>
      <c r="R115" s="621" t="str">
        <f t="shared" si="7"/>
        <v/>
      </c>
      <c r="S115" s="621" t="str">
        <f t="shared" si="8"/>
        <v/>
      </c>
    </row>
    <row r="116" spans="2:19" x14ac:dyDescent="0.2">
      <c r="B116" s="211" t="s">
        <v>713</v>
      </c>
      <c r="C116" s="212"/>
      <c r="D116" s="209"/>
      <c r="E116" s="13">
        <v>96</v>
      </c>
      <c r="F116" s="14" t="s">
        <v>192</v>
      </c>
      <c r="G116" s="14" t="s">
        <v>193</v>
      </c>
      <c r="H116" s="416">
        <f>'Table 1'!H116</f>
        <v>0</v>
      </c>
      <c r="I116" s="417"/>
      <c r="J116" s="418"/>
      <c r="K116" s="419" t="str">
        <f t="shared" si="6"/>
        <v/>
      </c>
      <c r="L116" s="418"/>
      <c r="M116" s="417"/>
      <c r="N116" s="418"/>
      <c r="O116" s="417"/>
      <c r="P116" s="418"/>
      <c r="Q116" s="414" t="str">
        <f t="shared" si="5"/>
        <v/>
      </c>
      <c r="R116" s="621" t="str">
        <f t="shared" si="7"/>
        <v/>
      </c>
      <c r="S116" s="621" t="str">
        <f t="shared" si="8"/>
        <v/>
      </c>
    </row>
    <row r="117" spans="2:19" x14ac:dyDescent="0.2">
      <c r="B117" s="211" t="s">
        <v>714</v>
      </c>
      <c r="C117" s="212"/>
      <c r="D117" s="209"/>
      <c r="E117" s="13">
        <v>97</v>
      </c>
      <c r="F117" s="14" t="s">
        <v>194</v>
      </c>
      <c r="G117" s="14" t="s">
        <v>195</v>
      </c>
      <c r="H117" s="416">
        <f>'Table 1'!H117</f>
        <v>0</v>
      </c>
      <c r="I117" s="417"/>
      <c r="J117" s="418"/>
      <c r="K117" s="419" t="str">
        <f t="shared" si="6"/>
        <v/>
      </c>
      <c r="L117" s="418"/>
      <c r="M117" s="417"/>
      <c r="N117" s="418"/>
      <c r="O117" s="417"/>
      <c r="P117" s="418"/>
      <c r="Q117" s="414" t="str">
        <f t="shared" si="5"/>
        <v/>
      </c>
      <c r="R117" s="621" t="str">
        <f t="shared" si="7"/>
        <v/>
      </c>
      <c r="S117" s="621" t="str">
        <f t="shared" si="8"/>
        <v/>
      </c>
    </row>
    <row r="118" spans="2:19" x14ac:dyDescent="0.2">
      <c r="B118" s="211" t="s">
        <v>716</v>
      </c>
      <c r="C118" s="212"/>
      <c r="D118" s="209"/>
      <c r="E118" s="13">
        <v>98</v>
      </c>
      <c r="F118" s="14" t="s">
        <v>197</v>
      </c>
      <c r="G118" s="14" t="s">
        <v>198</v>
      </c>
      <c r="H118" s="416">
        <f>'Table 1'!H118</f>
        <v>53.196901999999994</v>
      </c>
      <c r="I118" s="417"/>
      <c r="J118" s="418"/>
      <c r="K118" s="419" t="str">
        <f t="shared" si="6"/>
        <v/>
      </c>
      <c r="L118" s="418"/>
      <c r="M118" s="417"/>
      <c r="N118" s="418"/>
      <c r="O118" s="417"/>
      <c r="P118" s="418"/>
      <c r="Q118" s="414" t="str">
        <f t="shared" si="5"/>
        <v/>
      </c>
      <c r="R118" s="621" t="str">
        <f t="shared" si="7"/>
        <v/>
      </c>
      <c r="S118" s="621" t="str">
        <f t="shared" si="8"/>
        <v/>
      </c>
    </row>
    <row r="119" spans="2:19" x14ac:dyDescent="0.2">
      <c r="B119" s="211" t="s">
        <v>717</v>
      </c>
      <c r="C119" s="212"/>
      <c r="D119" s="209"/>
      <c r="E119" s="13">
        <v>99</v>
      </c>
      <c r="F119" s="14" t="s">
        <v>199</v>
      </c>
      <c r="G119" s="14" t="s">
        <v>200</v>
      </c>
      <c r="H119" s="416">
        <f>'Table 1'!H119</f>
        <v>10.29299928</v>
      </c>
      <c r="I119" s="417"/>
      <c r="J119" s="418"/>
      <c r="K119" s="419" t="str">
        <f t="shared" si="6"/>
        <v/>
      </c>
      <c r="L119" s="418"/>
      <c r="M119" s="417"/>
      <c r="N119" s="418"/>
      <c r="O119" s="417"/>
      <c r="P119" s="418"/>
      <c r="Q119" s="414" t="str">
        <f t="shared" si="5"/>
        <v/>
      </c>
      <c r="R119" s="621" t="str">
        <f t="shared" si="7"/>
        <v/>
      </c>
      <c r="S119" s="621" t="str">
        <f t="shared" si="8"/>
        <v/>
      </c>
    </row>
    <row r="120" spans="2:19" x14ac:dyDescent="0.2">
      <c r="B120" s="211" t="s">
        <v>718</v>
      </c>
      <c r="C120" s="212"/>
      <c r="D120" s="209"/>
      <c r="E120" s="13">
        <v>100</v>
      </c>
      <c r="F120" s="14" t="s">
        <v>201</v>
      </c>
      <c r="G120" s="14" t="s">
        <v>202</v>
      </c>
      <c r="H120" s="416">
        <f>'Table 1'!H120</f>
        <v>18823.95341319</v>
      </c>
      <c r="I120" s="417"/>
      <c r="J120" s="418"/>
      <c r="K120" s="419" t="str">
        <f t="shared" si="6"/>
        <v/>
      </c>
      <c r="L120" s="418"/>
      <c r="M120" s="417"/>
      <c r="N120" s="418"/>
      <c r="O120" s="417"/>
      <c r="P120" s="418"/>
      <c r="Q120" s="414" t="str">
        <f t="shared" si="5"/>
        <v/>
      </c>
      <c r="R120" s="621" t="str">
        <f t="shared" si="7"/>
        <v/>
      </c>
      <c r="S120" s="621" t="str">
        <f t="shared" si="8"/>
        <v/>
      </c>
    </row>
    <row r="121" spans="2:19" x14ac:dyDescent="0.2">
      <c r="B121" s="211" t="s">
        <v>719</v>
      </c>
      <c r="C121" s="212"/>
      <c r="D121" s="209"/>
      <c r="E121" s="13">
        <v>101</v>
      </c>
      <c r="F121" s="14" t="s">
        <v>203</v>
      </c>
      <c r="G121" s="14" t="s">
        <v>204</v>
      </c>
      <c r="H121" s="416">
        <f>'Table 1'!H121</f>
        <v>3935.2656774799998</v>
      </c>
      <c r="I121" s="417"/>
      <c r="J121" s="418"/>
      <c r="K121" s="419" t="str">
        <f t="shared" si="6"/>
        <v/>
      </c>
      <c r="L121" s="418"/>
      <c r="M121" s="417"/>
      <c r="N121" s="418"/>
      <c r="O121" s="417"/>
      <c r="P121" s="418"/>
      <c r="Q121" s="414" t="str">
        <f t="shared" si="5"/>
        <v/>
      </c>
      <c r="R121" s="621" t="str">
        <f t="shared" si="7"/>
        <v/>
      </c>
      <c r="S121" s="621" t="str">
        <f t="shared" si="8"/>
        <v/>
      </c>
    </row>
    <row r="122" spans="2:19" x14ac:dyDescent="0.2">
      <c r="B122" s="211" t="s">
        <v>720</v>
      </c>
      <c r="C122" s="212"/>
      <c r="D122" s="209"/>
      <c r="E122" s="13">
        <v>102</v>
      </c>
      <c r="F122" s="14" t="s">
        <v>205</v>
      </c>
      <c r="G122" s="14" t="s">
        <v>206</v>
      </c>
      <c r="H122" s="416">
        <f>'Table 1'!H122</f>
        <v>35.578234999999999</v>
      </c>
      <c r="I122" s="417"/>
      <c r="J122" s="418"/>
      <c r="K122" s="419" t="str">
        <f t="shared" si="6"/>
        <v/>
      </c>
      <c r="L122" s="418"/>
      <c r="M122" s="417"/>
      <c r="N122" s="418"/>
      <c r="O122" s="417"/>
      <c r="P122" s="418"/>
      <c r="Q122" s="414" t="str">
        <f t="shared" si="5"/>
        <v/>
      </c>
      <c r="R122" s="621" t="str">
        <f t="shared" si="7"/>
        <v/>
      </c>
      <c r="S122" s="621" t="str">
        <f t="shared" si="8"/>
        <v/>
      </c>
    </row>
    <row r="123" spans="2:19" x14ac:dyDescent="0.2">
      <c r="B123" s="211" t="s">
        <v>721</v>
      </c>
      <c r="C123" s="212"/>
      <c r="D123" s="209"/>
      <c r="E123" s="13">
        <v>103</v>
      </c>
      <c r="F123" s="14" t="s">
        <v>207</v>
      </c>
      <c r="G123" s="14" t="s">
        <v>208</v>
      </c>
      <c r="H123" s="416">
        <f>'Table 1'!H123</f>
        <v>169.791855</v>
      </c>
      <c r="I123" s="417"/>
      <c r="J123" s="418"/>
      <c r="K123" s="419" t="str">
        <f t="shared" si="6"/>
        <v/>
      </c>
      <c r="L123" s="418"/>
      <c r="M123" s="417"/>
      <c r="N123" s="418"/>
      <c r="O123" s="417"/>
      <c r="P123" s="418"/>
      <c r="Q123" s="414" t="str">
        <f t="shared" si="5"/>
        <v/>
      </c>
      <c r="R123" s="621" t="str">
        <f t="shared" si="7"/>
        <v/>
      </c>
      <c r="S123" s="621" t="str">
        <f t="shared" si="8"/>
        <v/>
      </c>
    </row>
    <row r="124" spans="2:19" x14ac:dyDescent="0.2">
      <c r="B124" s="211" t="s">
        <v>722</v>
      </c>
      <c r="C124" s="212"/>
      <c r="D124" s="209"/>
      <c r="E124" s="13">
        <v>104</v>
      </c>
      <c r="F124" s="14" t="s">
        <v>209</v>
      </c>
      <c r="G124" s="14" t="s">
        <v>210</v>
      </c>
      <c r="H124" s="416">
        <f>'Table 1'!H124</f>
        <v>70276.137716450001</v>
      </c>
      <c r="I124" s="417"/>
      <c r="J124" s="418"/>
      <c r="K124" s="419" t="str">
        <f t="shared" si="6"/>
        <v/>
      </c>
      <c r="L124" s="418"/>
      <c r="M124" s="417"/>
      <c r="N124" s="418"/>
      <c r="O124" s="417"/>
      <c r="P124" s="418"/>
      <c r="Q124" s="414" t="str">
        <f t="shared" si="5"/>
        <v/>
      </c>
      <c r="R124" s="621" t="str">
        <f t="shared" si="7"/>
        <v/>
      </c>
      <c r="S124" s="621" t="str">
        <f t="shared" si="8"/>
        <v/>
      </c>
    </row>
    <row r="125" spans="2:19" x14ac:dyDescent="0.2">
      <c r="B125" s="211" t="s">
        <v>723</v>
      </c>
      <c r="C125" s="212"/>
      <c r="D125" s="209"/>
      <c r="E125" s="13">
        <v>105</v>
      </c>
      <c r="F125" s="14" t="s">
        <v>211</v>
      </c>
      <c r="G125" s="14" t="s">
        <v>212</v>
      </c>
      <c r="H125" s="416">
        <f>'Table 1'!H125</f>
        <v>18.230960700000001</v>
      </c>
      <c r="I125" s="417"/>
      <c r="J125" s="418"/>
      <c r="K125" s="419" t="str">
        <f t="shared" si="6"/>
        <v/>
      </c>
      <c r="L125" s="418"/>
      <c r="M125" s="417"/>
      <c r="N125" s="418"/>
      <c r="O125" s="417"/>
      <c r="P125" s="418"/>
      <c r="Q125" s="414" t="str">
        <f t="shared" si="5"/>
        <v/>
      </c>
      <c r="R125" s="621" t="str">
        <f t="shared" si="7"/>
        <v/>
      </c>
      <c r="S125" s="621" t="str">
        <f t="shared" si="8"/>
        <v/>
      </c>
    </row>
    <row r="126" spans="2:19" x14ac:dyDescent="0.2">
      <c r="B126" s="211" t="s">
        <v>724</v>
      </c>
      <c r="C126" s="212"/>
      <c r="D126" s="209"/>
      <c r="E126" s="13">
        <v>106</v>
      </c>
      <c r="F126" s="14" t="s">
        <v>213</v>
      </c>
      <c r="G126" s="14" t="s">
        <v>214</v>
      </c>
      <c r="H126" s="416">
        <f>'Table 1'!H126</f>
        <v>5070.7826694100004</v>
      </c>
      <c r="I126" s="417"/>
      <c r="J126" s="418"/>
      <c r="K126" s="419" t="str">
        <f t="shared" si="6"/>
        <v/>
      </c>
      <c r="L126" s="418"/>
      <c r="M126" s="417"/>
      <c r="N126" s="418"/>
      <c r="O126" s="417"/>
      <c r="P126" s="418"/>
      <c r="Q126" s="414" t="str">
        <f t="shared" si="5"/>
        <v/>
      </c>
      <c r="R126" s="621" t="str">
        <f t="shared" si="7"/>
        <v/>
      </c>
      <c r="S126" s="621" t="str">
        <f t="shared" si="8"/>
        <v/>
      </c>
    </row>
    <row r="127" spans="2:19" x14ac:dyDescent="0.2">
      <c r="B127" s="211" t="s">
        <v>725</v>
      </c>
      <c r="C127" s="212"/>
      <c r="D127" s="209"/>
      <c r="E127" s="13">
        <v>107</v>
      </c>
      <c r="F127" s="14" t="s">
        <v>215</v>
      </c>
      <c r="G127" s="14" t="s">
        <v>216</v>
      </c>
      <c r="H127" s="416">
        <f>'Table 1'!H127</f>
        <v>29771.125452299999</v>
      </c>
      <c r="I127" s="417"/>
      <c r="J127" s="418"/>
      <c r="K127" s="419" t="str">
        <f t="shared" si="6"/>
        <v/>
      </c>
      <c r="L127" s="418"/>
      <c r="M127" s="417"/>
      <c r="N127" s="418"/>
      <c r="O127" s="417"/>
      <c r="P127" s="418"/>
      <c r="Q127" s="414" t="str">
        <f t="shared" si="5"/>
        <v/>
      </c>
      <c r="R127" s="621" t="str">
        <f t="shared" si="7"/>
        <v/>
      </c>
      <c r="S127" s="621" t="str">
        <f t="shared" si="8"/>
        <v/>
      </c>
    </row>
    <row r="128" spans="2:19" x14ac:dyDescent="0.2">
      <c r="B128" s="211" t="s">
        <v>726</v>
      </c>
      <c r="C128" s="212"/>
      <c r="D128" s="209"/>
      <c r="E128" s="13">
        <v>108</v>
      </c>
      <c r="F128" s="14" t="s">
        <v>217</v>
      </c>
      <c r="G128" s="14" t="s">
        <v>218</v>
      </c>
      <c r="H128" s="416">
        <f>'Table 1'!H128</f>
        <v>117.82422500000001</v>
      </c>
      <c r="I128" s="417"/>
      <c r="J128" s="418"/>
      <c r="K128" s="419" t="str">
        <f t="shared" si="6"/>
        <v/>
      </c>
      <c r="L128" s="418"/>
      <c r="M128" s="417"/>
      <c r="N128" s="418"/>
      <c r="O128" s="417"/>
      <c r="P128" s="418"/>
      <c r="Q128" s="414" t="str">
        <f t="shared" si="5"/>
        <v/>
      </c>
      <c r="R128" s="621" t="str">
        <f t="shared" si="7"/>
        <v/>
      </c>
      <c r="S128" s="621" t="str">
        <f t="shared" si="8"/>
        <v/>
      </c>
    </row>
    <row r="129" spans="2:19" x14ac:dyDescent="0.2">
      <c r="B129" s="211" t="s">
        <v>727</v>
      </c>
      <c r="C129" s="212"/>
      <c r="D129" s="209"/>
      <c r="E129" s="13">
        <v>109</v>
      </c>
      <c r="F129" s="14" t="s">
        <v>219</v>
      </c>
      <c r="G129" s="14" t="s">
        <v>220</v>
      </c>
      <c r="H129" s="416">
        <f>'Table 1'!H129</f>
        <v>149845.09928505</v>
      </c>
      <c r="I129" s="417"/>
      <c r="J129" s="418"/>
      <c r="K129" s="419" t="str">
        <f t="shared" si="6"/>
        <v/>
      </c>
      <c r="L129" s="418"/>
      <c r="M129" s="417"/>
      <c r="N129" s="418"/>
      <c r="O129" s="417"/>
      <c r="P129" s="418"/>
      <c r="Q129" s="414" t="str">
        <f t="shared" si="5"/>
        <v/>
      </c>
      <c r="R129" s="621" t="str">
        <f t="shared" si="7"/>
        <v/>
      </c>
      <c r="S129" s="621" t="str">
        <f t="shared" si="8"/>
        <v/>
      </c>
    </row>
    <row r="130" spans="2:19" x14ac:dyDescent="0.2">
      <c r="B130" s="211" t="s">
        <v>728</v>
      </c>
      <c r="C130" s="212"/>
      <c r="D130" s="209"/>
      <c r="E130" s="13">
        <v>110</v>
      </c>
      <c r="F130" s="14" t="s">
        <v>221</v>
      </c>
      <c r="G130" s="14" t="s">
        <v>222</v>
      </c>
      <c r="H130" s="416">
        <f>'Table 1'!H130</f>
        <v>665.76678472999993</v>
      </c>
      <c r="I130" s="417"/>
      <c r="J130" s="418"/>
      <c r="K130" s="419" t="str">
        <f t="shared" si="6"/>
        <v/>
      </c>
      <c r="L130" s="418"/>
      <c r="M130" s="417"/>
      <c r="N130" s="418"/>
      <c r="O130" s="417"/>
      <c r="P130" s="418"/>
      <c r="Q130" s="414" t="str">
        <f t="shared" si="5"/>
        <v/>
      </c>
      <c r="R130" s="621" t="str">
        <f t="shared" si="7"/>
        <v/>
      </c>
      <c r="S130" s="621" t="str">
        <f t="shared" si="8"/>
        <v/>
      </c>
    </row>
    <row r="131" spans="2:19" x14ac:dyDescent="0.2">
      <c r="B131" s="211" t="s">
        <v>729</v>
      </c>
      <c r="C131" s="212"/>
      <c r="D131" s="209"/>
      <c r="E131" s="13">
        <v>111</v>
      </c>
      <c r="F131" s="14" t="s">
        <v>223</v>
      </c>
      <c r="G131" s="14" t="s">
        <v>224</v>
      </c>
      <c r="H131" s="416">
        <f>'Table 1'!H131</f>
        <v>12.699618000000001</v>
      </c>
      <c r="I131" s="417"/>
      <c r="J131" s="418"/>
      <c r="K131" s="419" t="str">
        <f t="shared" si="6"/>
        <v/>
      </c>
      <c r="L131" s="418"/>
      <c r="M131" s="417"/>
      <c r="N131" s="418"/>
      <c r="O131" s="417"/>
      <c r="P131" s="418"/>
      <c r="Q131" s="414" t="str">
        <f t="shared" si="5"/>
        <v/>
      </c>
      <c r="R131" s="621" t="str">
        <f t="shared" si="7"/>
        <v/>
      </c>
      <c r="S131" s="621" t="str">
        <f t="shared" si="8"/>
        <v/>
      </c>
    </row>
    <row r="132" spans="2:19" x14ac:dyDescent="0.2">
      <c r="B132" s="211" t="s">
        <v>730</v>
      </c>
      <c r="C132" s="212"/>
      <c r="D132" s="209"/>
      <c r="E132" s="13">
        <v>112</v>
      </c>
      <c r="F132" s="14" t="s">
        <v>225</v>
      </c>
      <c r="G132" s="14" t="s">
        <v>226</v>
      </c>
      <c r="H132" s="416">
        <f>'Table 1'!H132</f>
        <v>124.92709200000002</v>
      </c>
      <c r="I132" s="417"/>
      <c r="J132" s="418"/>
      <c r="K132" s="419" t="str">
        <f t="shared" si="6"/>
        <v/>
      </c>
      <c r="L132" s="418"/>
      <c r="M132" s="417"/>
      <c r="N132" s="418"/>
      <c r="O132" s="417"/>
      <c r="P132" s="418"/>
      <c r="Q132" s="414" t="str">
        <f t="shared" si="5"/>
        <v/>
      </c>
      <c r="R132" s="621" t="str">
        <f t="shared" si="7"/>
        <v/>
      </c>
      <c r="S132" s="621" t="str">
        <f t="shared" si="8"/>
        <v/>
      </c>
    </row>
    <row r="133" spans="2:19" x14ac:dyDescent="0.2">
      <c r="B133" s="211" t="s">
        <v>731</v>
      </c>
      <c r="C133" s="212"/>
      <c r="D133" s="209"/>
      <c r="E133" s="13">
        <v>113</v>
      </c>
      <c r="F133" s="14" t="s">
        <v>227</v>
      </c>
      <c r="G133" s="14" t="s">
        <v>228</v>
      </c>
      <c r="H133" s="416">
        <f>'Table 1'!H133</f>
        <v>127.661709</v>
      </c>
      <c r="I133" s="417"/>
      <c r="J133" s="418"/>
      <c r="K133" s="419" t="str">
        <f t="shared" si="6"/>
        <v/>
      </c>
      <c r="L133" s="418"/>
      <c r="M133" s="417"/>
      <c r="N133" s="418"/>
      <c r="O133" s="417"/>
      <c r="P133" s="418"/>
      <c r="Q133" s="414" t="str">
        <f t="shared" si="5"/>
        <v/>
      </c>
      <c r="R133" s="621" t="str">
        <f t="shared" si="7"/>
        <v/>
      </c>
      <c r="S133" s="621" t="str">
        <f t="shared" si="8"/>
        <v/>
      </c>
    </row>
    <row r="134" spans="2:19" x14ac:dyDescent="0.2">
      <c r="B134" s="211" t="s">
        <v>732</v>
      </c>
      <c r="C134" s="212"/>
      <c r="D134" s="209"/>
      <c r="E134" s="13">
        <v>114</v>
      </c>
      <c r="F134" s="14" t="s">
        <v>229</v>
      </c>
      <c r="G134" s="14" t="s">
        <v>230</v>
      </c>
      <c r="H134" s="416">
        <f>'Table 1'!H134</f>
        <v>0</v>
      </c>
      <c r="I134" s="417"/>
      <c r="J134" s="418"/>
      <c r="K134" s="419" t="str">
        <f t="shared" si="6"/>
        <v/>
      </c>
      <c r="L134" s="418"/>
      <c r="M134" s="417"/>
      <c r="N134" s="418"/>
      <c r="O134" s="417"/>
      <c r="P134" s="418"/>
      <c r="Q134" s="414" t="str">
        <f t="shared" si="5"/>
        <v/>
      </c>
      <c r="R134" s="621" t="str">
        <f t="shared" si="7"/>
        <v/>
      </c>
      <c r="S134" s="621" t="str">
        <f t="shared" si="8"/>
        <v/>
      </c>
    </row>
    <row r="135" spans="2:19" x14ac:dyDescent="0.2">
      <c r="B135" s="211" t="s">
        <v>733</v>
      </c>
      <c r="C135" s="212"/>
      <c r="D135" s="209"/>
      <c r="E135" s="13">
        <v>115</v>
      </c>
      <c r="F135" s="14" t="s">
        <v>231</v>
      </c>
      <c r="G135" s="14" t="s">
        <v>949</v>
      </c>
      <c r="H135" s="416">
        <f>'Table 1'!H135</f>
        <v>0</v>
      </c>
      <c r="I135" s="417"/>
      <c r="J135" s="418"/>
      <c r="K135" s="419" t="str">
        <f t="shared" si="6"/>
        <v/>
      </c>
      <c r="L135" s="418"/>
      <c r="M135" s="417"/>
      <c r="N135" s="418"/>
      <c r="O135" s="417"/>
      <c r="P135" s="418"/>
      <c r="Q135" s="414" t="str">
        <f t="shared" si="5"/>
        <v/>
      </c>
      <c r="R135" s="621" t="str">
        <f t="shared" si="7"/>
        <v/>
      </c>
      <c r="S135" s="621" t="str">
        <f t="shared" si="8"/>
        <v/>
      </c>
    </row>
    <row r="136" spans="2:19" x14ac:dyDescent="0.2">
      <c r="B136" s="211" t="s">
        <v>734</v>
      </c>
      <c r="C136" s="212"/>
      <c r="D136" s="209"/>
      <c r="E136" s="13">
        <v>116</v>
      </c>
      <c r="F136" s="14" t="s">
        <v>232</v>
      </c>
      <c r="G136" s="14" t="s">
        <v>950</v>
      </c>
      <c r="H136" s="416">
        <f>'Table 1'!H136</f>
        <v>6400.4808986299995</v>
      </c>
      <c r="I136" s="417"/>
      <c r="J136" s="418"/>
      <c r="K136" s="419" t="str">
        <f t="shared" si="6"/>
        <v/>
      </c>
      <c r="L136" s="418"/>
      <c r="M136" s="417"/>
      <c r="N136" s="418"/>
      <c r="O136" s="417"/>
      <c r="P136" s="418"/>
      <c r="Q136" s="414" t="str">
        <f t="shared" si="5"/>
        <v/>
      </c>
      <c r="R136" s="621" t="str">
        <f t="shared" si="7"/>
        <v/>
      </c>
      <c r="S136" s="621" t="str">
        <f t="shared" si="8"/>
        <v/>
      </c>
    </row>
    <row r="137" spans="2:19" x14ac:dyDescent="0.2">
      <c r="B137" s="211" t="s">
        <v>735</v>
      </c>
      <c r="C137" s="212"/>
      <c r="D137" s="209"/>
      <c r="E137" s="13">
        <v>117</v>
      </c>
      <c r="F137" s="14" t="s">
        <v>942</v>
      </c>
      <c r="G137" s="14" t="s">
        <v>514</v>
      </c>
      <c r="H137" s="416">
        <f>'Table 1'!H137</f>
        <v>0</v>
      </c>
      <c r="I137" s="417"/>
      <c r="J137" s="418"/>
      <c r="K137" s="419" t="str">
        <f t="shared" si="6"/>
        <v/>
      </c>
      <c r="L137" s="418"/>
      <c r="M137" s="417"/>
      <c r="N137" s="418"/>
      <c r="O137" s="417"/>
      <c r="P137" s="418"/>
      <c r="Q137" s="414" t="str">
        <f t="shared" si="5"/>
        <v/>
      </c>
      <c r="R137" s="621" t="str">
        <f t="shared" si="7"/>
        <v/>
      </c>
      <c r="S137" s="621" t="str">
        <f t="shared" si="8"/>
        <v/>
      </c>
    </row>
    <row r="138" spans="2:19" x14ac:dyDescent="0.2">
      <c r="B138" s="211" t="s">
        <v>736</v>
      </c>
      <c r="C138" s="212"/>
      <c r="D138" s="209"/>
      <c r="E138" s="13">
        <v>118</v>
      </c>
      <c r="F138" s="14" t="s">
        <v>233</v>
      </c>
      <c r="G138" s="14" t="s">
        <v>234</v>
      </c>
      <c r="H138" s="416">
        <f>'Table 1'!H138</f>
        <v>71.444791699999996</v>
      </c>
      <c r="I138" s="417"/>
      <c r="J138" s="418"/>
      <c r="K138" s="419" t="str">
        <f t="shared" si="6"/>
        <v/>
      </c>
      <c r="L138" s="418"/>
      <c r="M138" s="417"/>
      <c r="N138" s="418"/>
      <c r="O138" s="417"/>
      <c r="P138" s="418"/>
      <c r="Q138" s="414" t="str">
        <f t="shared" si="5"/>
        <v/>
      </c>
      <c r="R138" s="621" t="str">
        <f t="shared" si="7"/>
        <v/>
      </c>
      <c r="S138" s="621" t="str">
        <f t="shared" si="8"/>
        <v/>
      </c>
    </row>
    <row r="139" spans="2:19" x14ac:dyDescent="0.2">
      <c r="B139" s="211" t="s">
        <v>737</v>
      </c>
      <c r="C139" s="212"/>
      <c r="D139" s="209"/>
      <c r="E139" s="13">
        <v>119</v>
      </c>
      <c r="F139" s="14" t="s">
        <v>235</v>
      </c>
      <c r="G139" s="14" t="s">
        <v>236</v>
      </c>
      <c r="H139" s="416">
        <f>'Table 1'!H139</f>
        <v>0</v>
      </c>
      <c r="I139" s="417"/>
      <c r="J139" s="418"/>
      <c r="K139" s="419" t="str">
        <f t="shared" si="6"/>
        <v/>
      </c>
      <c r="L139" s="418"/>
      <c r="M139" s="417"/>
      <c r="N139" s="418"/>
      <c r="O139" s="417"/>
      <c r="P139" s="418"/>
      <c r="Q139" s="414" t="str">
        <f t="shared" si="5"/>
        <v/>
      </c>
      <c r="R139" s="621" t="str">
        <f t="shared" si="7"/>
        <v/>
      </c>
      <c r="S139" s="621" t="str">
        <f t="shared" si="8"/>
        <v/>
      </c>
    </row>
    <row r="140" spans="2:19" x14ac:dyDescent="0.2">
      <c r="B140" s="211" t="s">
        <v>738</v>
      </c>
      <c r="C140" s="212"/>
      <c r="D140" s="209"/>
      <c r="E140" s="13">
        <v>120</v>
      </c>
      <c r="F140" s="14" t="s">
        <v>237</v>
      </c>
      <c r="G140" s="14" t="s">
        <v>238</v>
      </c>
      <c r="H140" s="416">
        <f>'Table 1'!H140</f>
        <v>0</v>
      </c>
      <c r="I140" s="417"/>
      <c r="J140" s="418"/>
      <c r="K140" s="419" t="str">
        <f t="shared" si="6"/>
        <v/>
      </c>
      <c r="L140" s="418"/>
      <c r="M140" s="417"/>
      <c r="N140" s="418"/>
      <c r="O140" s="417"/>
      <c r="P140" s="418"/>
      <c r="Q140" s="414" t="str">
        <f t="shared" si="5"/>
        <v/>
      </c>
      <c r="R140" s="621" t="str">
        <f t="shared" si="7"/>
        <v/>
      </c>
      <c r="S140" s="621" t="str">
        <f t="shared" si="8"/>
        <v/>
      </c>
    </row>
    <row r="141" spans="2:19" x14ac:dyDescent="0.2">
      <c r="B141" s="211" t="s">
        <v>739</v>
      </c>
      <c r="C141" s="212"/>
      <c r="D141" s="209"/>
      <c r="E141" s="13">
        <v>121</v>
      </c>
      <c r="F141" s="14" t="s">
        <v>239</v>
      </c>
      <c r="G141" s="14" t="s">
        <v>240</v>
      </c>
      <c r="H141" s="416">
        <f>'Table 1'!H141</f>
        <v>4.3220000000000001E-2</v>
      </c>
      <c r="I141" s="417"/>
      <c r="J141" s="418"/>
      <c r="K141" s="419" t="str">
        <f t="shared" si="6"/>
        <v/>
      </c>
      <c r="L141" s="418"/>
      <c r="M141" s="417"/>
      <c r="N141" s="418"/>
      <c r="O141" s="417"/>
      <c r="P141" s="418"/>
      <c r="Q141" s="414" t="str">
        <f t="shared" si="5"/>
        <v/>
      </c>
      <c r="R141" s="621" t="str">
        <f t="shared" si="7"/>
        <v/>
      </c>
      <c r="S141" s="621" t="str">
        <f t="shared" si="8"/>
        <v/>
      </c>
    </row>
    <row r="142" spans="2:19" x14ac:dyDescent="0.2">
      <c r="B142" s="211" t="s">
        <v>740</v>
      </c>
      <c r="C142" s="212"/>
      <c r="D142" s="209"/>
      <c r="E142" s="13">
        <v>122</v>
      </c>
      <c r="F142" s="14" t="s">
        <v>241</v>
      </c>
      <c r="G142" s="14" t="s">
        <v>242</v>
      </c>
      <c r="H142" s="416">
        <f>'Table 1'!H142</f>
        <v>84.946939</v>
      </c>
      <c r="I142" s="417"/>
      <c r="J142" s="418"/>
      <c r="K142" s="419" t="str">
        <f t="shared" si="6"/>
        <v/>
      </c>
      <c r="L142" s="418"/>
      <c r="M142" s="417"/>
      <c r="N142" s="418"/>
      <c r="O142" s="417"/>
      <c r="P142" s="418"/>
      <c r="Q142" s="414" t="str">
        <f t="shared" si="5"/>
        <v/>
      </c>
      <c r="R142" s="621" t="str">
        <f t="shared" si="7"/>
        <v/>
      </c>
      <c r="S142" s="621" t="str">
        <f t="shared" si="8"/>
        <v/>
      </c>
    </row>
    <row r="143" spans="2:19" x14ac:dyDescent="0.2">
      <c r="B143" s="211" t="s">
        <v>741</v>
      </c>
      <c r="C143" s="212"/>
      <c r="D143" s="209"/>
      <c r="E143" s="13">
        <v>123</v>
      </c>
      <c r="F143" s="14" t="s">
        <v>243</v>
      </c>
      <c r="G143" s="14" t="s">
        <v>244</v>
      </c>
      <c r="H143" s="416">
        <f>'Table 1'!H143</f>
        <v>0</v>
      </c>
      <c r="I143" s="417"/>
      <c r="J143" s="418"/>
      <c r="K143" s="419" t="str">
        <f t="shared" si="6"/>
        <v/>
      </c>
      <c r="L143" s="418"/>
      <c r="M143" s="417"/>
      <c r="N143" s="418"/>
      <c r="O143" s="417"/>
      <c r="P143" s="418"/>
      <c r="Q143" s="414" t="str">
        <f t="shared" si="5"/>
        <v/>
      </c>
      <c r="R143" s="621" t="str">
        <f t="shared" si="7"/>
        <v/>
      </c>
      <c r="S143" s="621" t="str">
        <f t="shared" si="8"/>
        <v/>
      </c>
    </row>
    <row r="144" spans="2:19" x14ac:dyDescent="0.2">
      <c r="B144" s="211" t="s">
        <v>742</v>
      </c>
      <c r="C144" s="212"/>
      <c r="D144" s="209"/>
      <c r="E144" s="13">
        <v>124</v>
      </c>
      <c r="F144" s="14" t="s">
        <v>245</v>
      </c>
      <c r="G144" s="14" t="s">
        <v>246</v>
      </c>
      <c r="H144" s="416">
        <f>'Table 1'!H144</f>
        <v>40.370713600000002</v>
      </c>
      <c r="I144" s="417"/>
      <c r="J144" s="418"/>
      <c r="K144" s="419" t="str">
        <f t="shared" si="6"/>
        <v/>
      </c>
      <c r="L144" s="418"/>
      <c r="M144" s="417"/>
      <c r="N144" s="418"/>
      <c r="O144" s="417"/>
      <c r="P144" s="418"/>
      <c r="Q144" s="414" t="str">
        <f t="shared" si="5"/>
        <v/>
      </c>
      <c r="R144" s="621" t="str">
        <f t="shared" si="7"/>
        <v/>
      </c>
      <c r="S144" s="621" t="str">
        <f t="shared" si="8"/>
        <v/>
      </c>
    </row>
    <row r="145" spans="2:19" x14ac:dyDescent="0.2">
      <c r="B145" s="211" t="s">
        <v>743</v>
      </c>
      <c r="C145" s="212"/>
      <c r="D145" s="209"/>
      <c r="E145" s="13">
        <v>125</v>
      </c>
      <c r="F145" s="14" t="s">
        <v>247</v>
      </c>
      <c r="G145" s="14" t="s">
        <v>248</v>
      </c>
      <c r="H145" s="416">
        <f>'Table 1'!H145</f>
        <v>0</v>
      </c>
      <c r="I145" s="417"/>
      <c r="J145" s="418"/>
      <c r="K145" s="419" t="str">
        <f t="shared" si="6"/>
        <v/>
      </c>
      <c r="L145" s="418"/>
      <c r="M145" s="417"/>
      <c r="N145" s="418"/>
      <c r="O145" s="417"/>
      <c r="P145" s="418"/>
      <c r="Q145" s="414" t="str">
        <f t="shared" si="5"/>
        <v/>
      </c>
      <c r="R145" s="621" t="str">
        <f t="shared" si="7"/>
        <v/>
      </c>
      <c r="S145" s="621" t="str">
        <f t="shared" si="8"/>
        <v/>
      </c>
    </row>
    <row r="146" spans="2:19" x14ac:dyDescent="0.2">
      <c r="B146" s="211" t="s">
        <v>744</v>
      </c>
      <c r="C146" s="212"/>
      <c r="D146" s="209"/>
      <c r="E146" s="13">
        <v>126</v>
      </c>
      <c r="F146" s="14" t="s">
        <v>249</v>
      </c>
      <c r="G146" s="14" t="s">
        <v>250</v>
      </c>
      <c r="H146" s="416">
        <f>'Table 1'!H146</f>
        <v>1701.1911729999999</v>
      </c>
      <c r="I146" s="417"/>
      <c r="J146" s="418"/>
      <c r="K146" s="419" t="str">
        <f t="shared" si="6"/>
        <v/>
      </c>
      <c r="L146" s="418"/>
      <c r="M146" s="417"/>
      <c r="N146" s="418"/>
      <c r="O146" s="417"/>
      <c r="P146" s="418"/>
      <c r="Q146" s="414" t="str">
        <f t="shared" si="5"/>
        <v/>
      </c>
      <c r="R146" s="621" t="str">
        <f t="shared" si="7"/>
        <v/>
      </c>
      <c r="S146" s="621" t="str">
        <f t="shared" si="8"/>
        <v/>
      </c>
    </row>
    <row r="147" spans="2:19" x14ac:dyDescent="0.2">
      <c r="B147" s="211" t="s">
        <v>745</v>
      </c>
      <c r="C147" s="212"/>
      <c r="D147" s="209"/>
      <c r="E147" s="13">
        <v>127</v>
      </c>
      <c r="F147" s="14" t="s">
        <v>251</v>
      </c>
      <c r="G147" s="14" t="s">
        <v>252</v>
      </c>
      <c r="H147" s="416">
        <f>'Table 1'!H147</f>
        <v>8.0375380000000014</v>
      </c>
      <c r="I147" s="417"/>
      <c r="J147" s="418"/>
      <c r="K147" s="419" t="str">
        <f t="shared" si="6"/>
        <v/>
      </c>
      <c r="L147" s="418"/>
      <c r="M147" s="417"/>
      <c r="N147" s="418"/>
      <c r="O147" s="417"/>
      <c r="P147" s="418"/>
      <c r="Q147" s="414" t="str">
        <f t="shared" si="5"/>
        <v/>
      </c>
      <c r="R147" s="621" t="str">
        <f t="shared" si="7"/>
        <v/>
      </c>
      <c r="S147" s="621" t="str">
        <f t="shared" si="8"/>
        <v/>
      </c>
    </row>
    <row r="148" spans="2:19" x14ac:dyDescent="0.2">
      <c r="B148" s="211" t="s">
        <v>746</v>
      </c>
      <c r="C148" s="212"/>
      <c r="D148" s="209"/>
      <c r="E148" s="13">
        <v>128</v>
      </c>
      <c r="F148" s="14" t="s">
        <v>253</v>
      </c>
      <c r="G148" s="14" t="s">
        <v>254</v>
      </c>
      <c r="H148" s="416">
        <f>'Table 1'!H148</f>
        <v>32311.156338620003</v>
      </c>
      <c r="I148" s="417"/>
      <c r="J148" s="418"/>
      <c r="K148" s="419" t="str">
        <f t="shared" si="6"/>
        <v/>
      </c>
      <c r="L148" s="418"/>
      <c r="M148" s="417"/>
      <c r="N148" s="418"/>
      <c r="O148" s="417"/>
      <c r="P148" s="418"/>
      <c r="Q148" s="414" t="str">
        <f t="shared" si="5"/>
        <v/>
      </c>
      <c r="R148" s="621" t="str">
        <f t="shared" si="7"/>
        <v/>
      </c>
      <c r="S148" s="621" t="str">
        <f t="shared" si="8"/>
        <v/>
      </c>
    </row>
    <row r="149" spans="2:19" x14ac:dyDescent="0.2">
      <c r="B149" s="211" t="s">
        <v>749</v>
      </c>
      <c r="C149" s="212"/>
      <c r="D149" s="209"/>
      <c r="E149" s="13">
        <v>129</v>
      </c>
      <c r="F149" s="14" t="s">
        <v>257</v>
      </c>
      <c r="G149" s="14" t="s">
        <v>258</v>
      </c>
      <c r="H149" s="416">
        <f>'Table 1'!H149</f>
        <v>24.458956000000001</v>
      </c>
      <c r="I149" s="417"/>
      <c r="J149" s="418"/>
      <c r="K149" s="419" t="str">
        <f t="shared" si="6"/>
        <v/>
      </c>
      <c r="L149" s="418"/>
      <c r="M149" s="417"/>
      <c r="N149" s="418"/>
      <c r="O149" s="417"/>
      <c r="P149" s="418"/>
      <c r="Q149" s="414" t="str">
        <f t="shared" ref="Q149:Q213" si="9">IF(AND(COUNTIF(L149:N149,"c")=1,ISNUMBER(K149)),"Res Disc",IF(AND(K149="c",ISNUMBER(L149),ISNUMBER(M149),ISNUMBER(N149)),"Res Disc",IF(AND(H149="c",ISNUMBER(I149),ISNUMBER(J149),ISNUMBER(K149),ISNUMBER(O149),ISNUMBER(P149)),"Res Disc",IF(AND(ISNUMBER(H149),(SUM(COUNTIF(I149:K149,"c"),COUNTIF(O149:P149,"c"))=1)),"Res Disc",""))))</f>
        <v/>
      </c>
      <c r="R149" s="621" t="str">
        <f t="shared" si="7"/>
        <v/>
      </c>
      <c r="S149" s="621" t="str">
        <f t="shared" si="8"/>
        <v/>
      </c>
    </row>
    <row r="150" spans="2:19" x14ac:dyDescent="0.2">
      <c r="B150" s="211" t="s">
        <v>750</v>
      </c>
      <c r="C150" s="212"/>
      <c r="D150" s="209"/>
      <c r="E150" s="13">
        <v>130</v>
      </c>
      <c r="F150" s="14" t="s">
        <v>259</v>
      </c>
      <c r="G150" s="14" t="s">
        <v>260</v>
      </c>
      <c r="H150" s="416">
        <f>'Table 1'!H150</f>
        <v>0</v>
      </c>
      <c r="I150" s="417"/>
      <c r="J150" s="418"/>
      <c r="K150" s="419" t="str">
        <f t="shared" ref="K150:K214" si="10">IF(AND(L150="",M150="",N150=""),"",IF(OR(L150="c",M150="c",N150="c"),"c",SUM(L150:N150)))</f>
        <v/>
      </c>
      <c r="L150" s="418"/>
      <c r="M150" s="417"/>
      <c r="N150" s="418"/>
      <c r="O150" s="417"/>
      <c r="P150" s="418"/>
      <c r="Q150" s="414" t="str">
        <f t="shared" si="9"/>
        <v/>
      </c>
      <c r="R150" s="621" t="str">
        <f t="shared" si="7"/>
        <v/>
      </c>
      <c r="S150" s="621" t="str">
        <f t="shared" si="8"/>
        <v/>
      </c>
    </row>
    <row r="151" spans="2:19" x14ac:dyDescent="0.2">
      <c r="B151" s="211" t="s">
        <v>751</v>
      </c>
      <c r="C151" s="212"/>
      <c r="D151" s="209"/>
      <c r="E151" s="13">
        <v>131</v>
      </c>
      <c r="F151" s="14" t="s">
        <v>261</v>
      </c>
      <c r="G151" s="14" t="s">
        <v>262</v>
      </c>
      <c r="H151" s="416">
        <f>'Table 1'!H151</f>
        <v>758.57439699999998</v>
      </c>
      <c r="I151" s="417"/>
      <c r="J151" s="418"/>
      <c r="K151" s="419" t="str">
        <f t="shared" si="10"/>
        <v/>
      </c>
      <c r="L151" s="418"/>
      <c r="M151" s="417"/>
      <c r="N151" s="418"/>
      <c r="O151" s="417"/>
      <c r="P151" s="418"/>
      <c r="Q151" s="414" t="str">
        <f t="shared" si="9"/>
        <v/>
      </c>
      <c r="R151" s="621" t="str">
        <f t="shared" ref="R151:R214" si="11">IF(Q151&lt;&gt;"","",IF(SUM(COUNTIF(I151:K151,"c"),COUNTIF(O151:P151,"c"))&gt;1,"",IF(OR(AND(H151="c",OR(I151="c",J151="c",K151="c",O151="c",P151="c")),AND(H151&lt;&gt;"",I151="c",J151="c",K151="c",O151="c",P151="c"),AND(H151&lt;&gt;"",I151="",J151="",K151="",O151="",P151="")),"",IF(ABS(SUM(I151:K151,O151:P151)-SUM(H151))&gt;0.9,SUM(I151:K151,O151:P151)-SUM(H151),""))))</f>
        <v/>
      </c>
      <c r="S151" s="621" t="str">
        <f t="shared" ref="S151:S214" si="12">IF(Q151&lt;&gt;"","",IF(OR(AND(K151="c",OR(L151="c",N151="c",M151="c")),AND(K151&lt;&gt;"",L151="c",M151="c",N151="c"),AND(K151&lt;&gt;"",L151="",N151="",M151="")),"",IF(COUNTIF(L151:N151,"c")&gt;1,"",IF(ABS(SUM(L151:N151)-SUM(K151))&gt;0.9,SUM(L151:N151)-SUM(K151),""))))</f>
        <v/>
      </c>
    </row>
    <row r="152" spans="2:19" x14ac:dyDescent="0.2">
      <c r="B152" s="211" t="s">
        <v>752</v>
      </c>
      <c r="C152" s="212"/>
      <c r="D152" s="209"/>
      <c r="E152" s="13">
        <v>132</v>
      </c>
      <c r="F152" s="14" t="s">
        <v>263</v>
      </c>
      <c r="G152" s="14" t="s">
        <v>264</v>
      </c>
      <c r="H152" s="416">
        <f>'Table 1'!H152</f>
        <v>5.1611609999999999</v>
      </c>
      <c r="I152" s="417"/>
      <c r="J152" s="418"/>
      <c r="K152" s="419" t="str">
        <f t="shared" si="10"/>
        <v/>
      </c>
      <c r="L152" s="418"/>
      <c r="M152" s="417"/>
      <c r="N152" s="418"/>
      <c r="O152" s="417"/>
      <c r="P152" s="418"/>
      <c r="Q152" s="414" t="str">
        <f t="shared" si="9"/>
        <v/>
      </c>
      <c r="R152" s="621" t="str">
        <f t="shared" si="11"/>
        <v/>
      </c>
      <c r="S152" s="621" t="str">
        <f t="shared" si="12"/>
        <v/>
      </c>
    </row>
    <row r="153" spans="2:19" x14ac:dyDescent="0.2">
      <c r="B153" s="211" t="s">
        <v>753</v>
      </c>
      <c r="C153" s="212"/>
      <c r="D153" s="209"/>
      <c r="E153" s="13">
        <v>133</v>
      </c>
      <c r="F153" s="14" t="s">
        <v>265</v>
      </c>
      <c r="G153" s="14" t="s">
        <v>266</v>
      </c>
      <c r="H153" s="416">
        <f>'Table 1'!H153</f>
        <v>0</v>
      </c>
      <c r="I153" s="417"/>
      <c r="J153" s="418"/>
      <c r="K153" s="419" t="str">
        <f t="shared" si="10"/>
        <v/>
      </c>
      <c r="L153" s="418"/>
      <c r="M153" s="417"/>
      <c r="N153" s="418"/>
      <c r="O153" s="417"/>
      <c r="P153" s="418"/>
      <c r="Q153" s="414" t="str">
        <f t="shared" si="9"/>
        <v/>
      </c>
      <c r="R153" s="621" t="str">
        <f t="shared" si="11"/>
        <v/>
      </c>
      <c r="S153" s="621" t="str">
        <f t="shared" si="12"/>
        <v/>
      </c>
    </row>
    <row r="154" spans="2:19" x14ac:dyDescent="0.2">
      <c r="B154" s="211" t="s">
        <v>754</v>
      </c>
      <c r="C154" s="212"/>
      <c r="D154" s="209"/>
      <c r="E154" s="13">
        <v>134</v>
      </c>
      <c r="F154" s="14" t="s">
        <v>267</v>
      </c>
      <c r="G154" s="14" t="s">
        <v>268</v>
      </c>
      <c r="H154" s="416">
        <f>'Table 1'!H154</f>
        <v>444.30812100000003</v>
      </c>
      <c r="I154" s="417"/>
      <c r="J154" s="418"/>
      <c r="K154" s="419" t="str">
        <f t="shared" si="10"/>
        <v/>
      </c>
      <c r="L154" s="418"/>
      <c r="M154" s="417"/>
      <c r="N154" s="418"/>
      <c r="O154" s="417"/>
      <c r="P154" s="418"/>
      <c r="Q154" s="414" t="str">
        <f t="shared" si="9"/>
        <v/>
      </c>
      <c r="R154" s="621" t="str">
        <f t="shared" si="11"/>
        <v/>
      </c>
      <c r="S154" s="621" t="str">
        <f t="shared" si="12"/>
        <v/>
      </c>
    </row>
    <row r="155" spans="2:19" x14ac:dyDescent="0.2">
      <c r="B155" s="211" t="s">
        <v>755</v>
      </c>
      <c r="C155" s="212"/>
      <c r="D155" s="209"/>
      <c r="E155" s="13">
        <v>135</v>
      </c>
      <c r="F155" s="14" t="s">
        <v>269</v>
      </c>
      <c r="G155" s="14" t="s">
        <v>270</v>
      </c>
      <c r="H155" s="416">
        <f>'Table 1'!H155</f>
        <v>37.16628145</v>
      </c>
      <c r="I155" s="417"/>
      <c r="J155" s="418"/>
      <c r="K155" s="419" t="str">
        <f t="shared" si="10"/>
        <v/>
      </c>
      <c r="L155" s="418"/>
      <c r="M155" s="417"/>
      <c r="N155" s="418"/>
      <c r="O155" s="417"/>
      <c r="P155" s="418"/>
      <c r="Q155" s="414" t="str">
        <f t="shared" si="9"/>
        <v/>
      </c>
      <c r="R155" s="621" t="str">
        <f t="shared" si="11"/>
        <v/>
      </c>
      <c r="S155" s="621" t="str">
        <f t="shared" si="12"/>
        <v/>
      </c>
    </row>
    <row r="156" spans="2:19" x14ac:dyDescent="0.2">
      <c r="B156" s="211" t="s">
        <v>756</v>
      </c>
      <c r="C156" s="212"/>
      <c r="D156" s="209"/>
      <c r="E156" s="13">
        <v>136</v>
      </c>
      <c r="F156" s="14" t="s">
        <v>271</v>
      </c>
      <c r="G156" s="14" t="s">
        <v>272</v>
      </c>
      <c r="H156" s="416">
        <f>'Table 1'!H156</f>
        <v>0</v>
      </c>
      <c r="I156" s="417"/>
      <c r="J156" s="418"/>
      <c r="K156" s="419" t="str">
        <f t="shared" si="10"/>
        <v/>
      </c>
      <c r="L156" s="418"/>
      <c r="M156" s="417"/>
      <c r="N156" s="418"/>
      <c r="O156" s="417"/>
      <c r="P156" s="418"/>
      <c r="Q156" s="414" t="str">
        <f t="shared" si="9"/>
        <v/>
      </c>
      <c r="R156" s="621" t="str">
        <f t="shared" si="11"/>
        <v/>
      </c>
      <c r="S156" s="621" t="str">
        <f t="shared" si="12"/>
        <v/>
      </c>
    </row>
    <row r="157" spans="2:19" x14ac:dyDescent="0.2">
      <c r="B157" s="211" t="s">
        <v>757</v>
      </c>
      <c r="C157" s="212"/>
      <c r="D157" s="209"/>
      <c r="E157" s="13">
        <v>137</v>
      </c>
      <c r="F157" s="14" t="s">
        <v>273</v>
      </c>
      <c r="G157" s="14" t="s">
        <v>274</v>
      </c>
      <c r="H157" s="416">
        <f>'Table 1'!H157</f>
        <v>0</v>
      </c>
      <c r="I157" s="417"/>
      <c r="J157" s="418"/>
      <c r="K157" s="419" t="str">
        <f t="shared" si="10"/>
        <v/>
      </c>
      <c r="L157" s="418"/>
      <c r="M157" s="417"/>
      <c r="N157" s="418"/>
      <c r="O157" s="417"/>
      <c r="P157" s="418"/>
      <c r="Q157" s="414" t="str">
        <f t="shared" si="9"/>
        <v/>
      </c>
      <c r="R157" s="621" t="str">
        <f t="shared" si="11"/>
        <v/>
      </c>
      <c r="S157" s="621" t="str">
        <f t="shared" si="12"/>
        <v/>
      </c>
    </row>
    <row r="158" spans="2:19" x14ac:dyDescent="0.2">
      <c r="B158" s="211" t="s">
        <v>758</v>
      </c>
      <c r="C158" s="212"/>
      <c r="D158" s="209"/>
      <c r="E158" s="13">
        <v>138</v>
      </c>
      <c r="F158" s="14" t="s">
        <v>275</v>
      </c>
      <c r="G158" s="14" t="s">
        <v>276</v>
      </c>
      <c r="H158" s="416">
        <f>'Table 1'!H158</f>
        <v>9894.6055629999992</v>
      </c>
      <c r="I158" s="417"/>
      <c r="J158" s="418"/>
      <c r="K158" s="419" t="str">
        <f t="shared" si="10"/>
        <v/>
      </c>
      <c r="L158" s="418"/>
      <c r="M158" s="417"/>
      <c r="N158" s="418"/>
      <c r="O158" s="417"/>
      <c r="P158" s="418"/>
      <c r="Q158" s="414" t="str">
        <f t="shared" si="9"/>
        <v/>
      </c>
      <c r="R158" s="621" t="str">
        <f t="shared" si="11"/>
        <v/>
      </c>
      <c r="S158" s="621" t="str">
        <f t="shared" si="12"/>
        <v/>
      </c>
    </row>
    <row r="159" spans="2:19" x14ac:dyDescent="0.2">
      <c r="B159" s="211" t="s">
        <v>759</v>
      </c>
      <c r="C159" s="212"/>
      <c r="D159" s="209"/>
      <c r="E159" s="13">
        <v>139</v>
      </c>
      <c r="F159" s="14" t="s">
        <v>277</v>
      </c>
      <c r="G159" s="14" t="s">
        <v>278</v>
      </c>
      <c r="H159" s="416">
        <f>'Table 1'!H159</f>
        <v>0</v>
      </c>
      <c r="I159" s="417"/>
      <c r="J159" s="418"/>
      <c r="K159" s="419" t="str">
        <f t="shared" si="10"/>
        <v/>
      </c>
      <c r="L159" s="418"/>
      <c r="M159" s="417"/>
      <c r="N159" s="418"/>
      <c r="O159" s="417"/>
      <c r="P159" s="418"/>
      <c r="Q159" s="414" t="str">
        <f t="shared" si="9"/>
        <v/>
      </c>
      <c r="R159" s="621" t="str">
        <f t="shared" si="11"/>
        <v/>
      </c>
      <c r="S159" s="621" t="str">
        <f t="shared" si="12"/>
        <v/>
      </c>
    </row>
    <row r="160" spans="2:19" x14ac:dyDescent="0.2">
      <c r="B160" s="211" t="s">
        <v>760</v>
      </c>
      <c r="C160" s="212"/>
      <c r="D160" s="209"/>
      <c r="E160" s="13">
        <v>140</v>
      </c>
      <c r="F160" s="14" t="s">
        <v>279</v>
      </c>
      <c r="G160" s="14" t="s">
        <v>280</v>
      </c>
      <c r="H160" s="416">
        <f>'Table 1'!H160</f>
        <v>9021.9262520400007</v>
      </c>
      <c r="I160" s="417"/>
      <c r="J160" s="418"/>
      <c r="K160" s="419" t="str">
        <f t="shared" si="10"/>
        <v/>
      </c>
      <c r="L160" s="418"/>
      <c r="M160" s="417"/>
      <c r="N160" s="418"/>
      <c r="O160" s="417"/>
      <c r="P160" s="418"/>
      <c r="Q160" s="414" t="str">
        <f t="shared" si="9"/>
        <v/>
      </c>
      <c r="R160" s="621" t="str">
        <f t="shared" si="11"/>
        <v/>
      </c>
      <c r="S160" s="621" t="str">
        <f t="shared" si="12"/>
        <v/>
      </c>
    </row>
    <row r="161" spans="2:19" x14ac:dyDescent="0.2">
      <c r="B161" s="211" t="s">
        <v>761</v>
      </c>
      <c r="C161" s="212"/>
      <c r="D161" s="209"/>
      <c r="E161" s="13">
        <v>141</v>
      </c>
      <c r="F161" s="14" t="s">
        <v>281</v>
      </c>
      <c r="G161" s="14" t="s">
        <v>282</v>
      </c>
      <c r="H161" s="416">
        <f>'Table 1'!H161</f>
        <v>0</v>
      </c>
      <c r="I161" s="417"/>
      <c r="J161" s="418"/>
      <c r="K161" s="419" t="str">
        <f t="shared" si="10"/>
        <v/>
      </c>
      <c r="L161" s="418"/>
      <c r="M161" s="417"/>
      <c r="N161" s="418"/>
      <c r="O161" s="417"/>
      <c r="P161" s="418"/>
      <c r="Q161" s="414" t="str">
        <f t="shared" si="9"/>
        <v/>
      </c>
      <c r="R161" s="621" t="str">
        <f t="shared" si="11"/>
        <v/>
      </c>
      <c r="S161" s="621" t="str">
        <f t="shared" si="12"/>
        <v/>
      </c>
    </row>
    <row r="162" spans="2:19" x14ac:dyDescent="0.2">
      <c r="B162" s="211" t="s">
        <v>762</v>
      </c>
      <c r="C162" s="212"/>
      <c r="D162" s="209"/>
      <c r="E162" s="13">
        <v>142</v>
      </c>
      <c r="F162" s="14" t="s">
        <v>283</v>
      </c>
      <c r="G162" s="14" t="s">
        <v>284</v>
      </c>
      <c r="H162" s="416">
        <f>'Table 1'!H162</f>
        <v>9.1087729999999993</v>
      </c>
      <c r="I162" s="417"/>
      <c r="J162" s="418"/>
      <c r="K162" s="419" t="str">
        <f t="shared" si="10"/>
        <v/>
      </c>
      <c r="L162" s="418"/>
      <c r="M162" s="417"/>
      <c r="N162" s="418"/>
      <c r="O162" s="417"/>
      <c r="P162" s="418"/>
      <c r="Q162" s="414" t="str">
        <f t="shared" si="9"/>
        <v/>
      </c>
      <c r="R162" s="621" t="str">
        <f t="shared" si="11"/>
        <v/>
      </c>
      <c r="S162" s="621" t="str">
        <f t="shared" si="12"/>
        <v/>
      </c>
    </row>
    <row r="163" spans="2:19" x14ac:dyDescent="0.2">
      <c r="B163" s="211" t="s">
        <v>763</v>
      </c>
      <c r="C163" s="212"/>
      <c r="D163" s="209"/>
      <c r="E163" s="13">
        <v>143</v>
      </c>
      <c r="F163" s="14" t="s">
        <v>285</v>
      </c>
      <c r="G163" s="14" t="s">
        <v>286</v>
      </c>
      <c r="H163" s="416">
        <f>'Table 1'!H163</f>
        <v>2.567987</v>
      </c>
      <c r="I163" s="417"/>
      <c r="J163" s="418"/>
      <c r="K163" s="419" t="str">
        <f t="shared" si="10"/>
        <v/>
      </c>
      <c r="L163" s="418"/>
      <c r="M163" s="417"/>
      <c r="N163" s="418"/>
      <c r="O163" s="417"/>
      <c r="P163" s="418"/>
      <c r="Q163" s="414" t="str">
        <f t="shared" si="9"/>
        <v/>
      </c>
      <c r="R163" s="621" t="str">
        <f t="shared" si="11"/>
        <v/>
      </c>
      <c r="S163" s="621" t="str">
        <f t="shared" si="12"/>
        <v/>
      </c>
    </row>
    <row r="164" spans="2:19" x14ac:dyDescent="0.2">
      <c r="B164" s="211" t="s">
        <v>764</v>
      </c>
      <c r="C164" s="212"/>
      <c r="D164" s="209"/>
      <c r="E164" s="13">
        <v>144</v>
      </c>
      <c r="F164" s="14" t="s">
        <v>287</v>
      </c>
      <c r="G164" s="14" t="s">
        <v>288</v>
      </c>
      <c r="H164" s="416">
        <f>'Table 1'!H164</f>
        <v>4.7308780000000006</v>
      </c>
      <c r="I164" s="417"/>
      <c r="J164" s="418"/>
      <c r="K164" s="419" t="str">
        <f t="shared" si="10"/>
        <v/>
      </c>
      <c r="L164" s="418"/>
      <c r="M164" s="417"/>
      <c r="N164" s="418"/>
      <c r="O164" s="417"/>
      <c r="P164" s="418"/>
      <c r="Q164" s="414" t="str">
        <f t="shared" si="9"/>
        <v/>
      </c>
      <c r="R164" s="621" t="str">
        <f t="shared" si="11"/>
        <v/>
      </c>
      <c r="S164" s="621" t="str">
        <f t="shared" si="12"/>
        <v/>
      </c>
    </row>
    <row r="165" spans="2:19" x14ac:dyDescent="0.2">
      <c r="B165" s="211" t="s">
        <v>765</v>
      </c>
      <c r="C165" s="212"/>
      <c r="D165" s="209"/>
      <c r="E165" s="13">
        <v>145</v>
      </c>
      <c r="F165" s="14" t="s">
        <v>289</v>
      </c>
      <c r="G165" s="15" t="s">
        <v>290</v>
      </c>
      <c r="H165" s="416">
        <f>'Table 1'!H165</f>
        <v>0</v>
      </c>
      <c r="I165" s="417"/>
      <c r="J165" s="418"/>
      <c r="K165" s="419" t="str">
        <f t="shared" si="10"/>
        <v/>
      </c>
      <c r="L165" s="418"/>
      <c r="M165" s="417"/>
      <c r="N165" s="418"/>
      <c r="O165" s="417"/>
      <c r="P165" s="418"/>
      <c r="Q165" s="414" t="str">
        <f t="shared" si="9"/>
        <v/>
      </c>
      <c r="R165" s="621" t="str">
        <f t="shared" si="11"/>
        <v/>
      </c>
      <c r="S165" s="621" t="str">
        <f t="shared" si="12"/>
        <v/>
      </c>
    </row>
    <row r="166" spans="2:19" x14ac:dyDescent="0.2">
      <c r="B166" s="211" t="s">
        <v>766</v>
      </c>
      <c r="C166" s="212"/>
      <c r="D166" s="209"/>
      <c r="E166" s="13">
        <v>146</v>
      </c>
      <c r="F166" s="14" t="s">
        <v>291</v>
      </c>
      <c r="G166" s="14" t="s">
        <v>292</v>
      </c>
      <c r="H166" s="416">
        <f>'Table 1'!H166</f>
        <v>0</v>
      </c>
      <c r="I166" s="417"/>
      <c r="J166" s="418"/>
      <c r="K166" s="419" t="str">
        <f t="shared" si="10"/>
        <v/>
      </c>
      <c r="L166" s="418"/>
      <c r="M166" s="417"/>
      <c r="N166" s="418"/>
      <c r="O166" s="417"/>
      <c r="P166" s="418"/>
      <c r="Q166" s="414" t="str">
        <f t="shared" si="9"/>
        <v/>
      </c>
      <c r="R166" s="621" t="str">
        <f t="shared" si="11"/>
        <v/>
      </c>
      <c r="S166" s="621" t="str">
        <f t="shared" si="12"/>
        <v/>
      </c>
    </row>
    <row r="167" spans="2:19" x14ac:dyDescent="0.2">
      <c r="B167" s="211" t="s">
        <v>767</v>
      </c>
      <c r="C167" s="212"/>
      <c r="D167" s="209"/>
      <c r="E167" s="13">
        <v>147</v>
      </c>
      <c r="F167" s="14" t="s">
        <v>293</v>
      </c>
      <c r="G167" s="14" t="s">
        <v>294</v>
      </c>
      <c r="H167" s="416">
        <f>'Table 1'!H167</f>
        <v>235.67689619999999</v>
      </c>
      <c r="I167" s="417"/>
      <c r="J167" s="418"/>
      <c r="K167" s="419" t="str">
        <f t="shared" si="10"/>
        <v/>
      </c>
      <c r="L167" s="418"/>
      <c r="M167" s="417"/>
      <c r="N167" s="418"/>
      <c r="O167" s="417"/>
      <c r="P167" s="418"/>
      <c r="Q167" s="414" t="str">
        <f t="shared" si="9"/>
        <v/>
      </c>
      <c r="R167" s="621" t="str">
        <f t="shared" si="11"/>
        <v/>
      </c>
      <c r="S167" s="621" t="str">
        <f t="shared" si="12"/>
        <v/>
      </c>
    </row>
    <row r="168" spans="2:19" x14ac:dyDescent="0.2">
      <c r="B168" s="211" t="s">
        <v>768</v>
      </c>
      <c r="C168" s="212"/>
      <c r="D168" s="209"/>
      <c r="E168" s="13">
        <v>148</v>
      </c>
      <c r="F168" s="14" t="s">
        <v>295</v>
      </c>
      <c r="G168" s="14" t="s">
        <v>296</v>
      </c>
      <c r="H168" s="416">
        <f>'Table 1'!H168</f>
        <v>0</v>
      </c>
      <c r="I168" s="417"/>
      <c r="J168" s="418"/>
      <c r="K168" s="419" t="str">
        <f t="shared" si="10"/>
        <v/>
      </c>
      <c r="L168" s="418"/>
      <c r="M168" s="417"/>
      <c r="N168" s="418"/>
      <c r="O168" s="417"/>
      <c r="P168" s="418"/>
      <c r="Q168" s="414" t="str">
        <f t="shared" si="9"/>
        <v/>
      </c>
      <c r="R168" s="621" t="str">
        <f t="shared" si="11"/>
        <v/>
      </c>
      <c r="S168" s="621" t="str">
        <f t="shared" si="12"/>
        <v/>
      </c>
    </row>
    <row r="169" spans="2:19" x14ac:dyDescent="0.2">
      <c r="B169" s="211" t="s">
        <v>769</v>
      </c>
      <c r="C169" s="212"/>
      <c r="D169" s="209"/>
      <c r="E169" s="13">
        <v>149</v>
      </c>
      <c r="F169" s="14" t="s">
        <v>297</v>
      </c>
      <c r="G169" s="14" t="s">
        <v>298</v>
      </c>
      <c r="H169" s="416">
        <f>'Table 1'!H169</f>
        <v>2.0444800000000001</v>
      </c>
      <c r="I169" s="417"/>
      <c r="J169" s="418"/>
      <c r="K169" s="419" t="str">
        <f t="shared" si="10"/>
        <v/>
      </c>
      <c r="L169" s="418"/>
      <c r="M169" s="417"/>
      <c r="N169" s="418"/>
      <c r="O169" s="417"/>
      <c r="P169" s="418"/>
      <c r="Q169" s="414" t="str">
        <f t="shared" si="9"/>
        <v/>
      </c>
      <c r="R169" s="621" t="str">
        <f t="shared" si="11"/>
        <v/>
      </c>
      <c r="S169" s="621" t="str">
        <f t="shared" si="12"/>
        <v/>
      </c>
    </row>
    <row r="170" spans="2:19" x14ac:dyDescent="0.2">
      <c r="B170" s="211" t="s">
        <v>770</v>
      </c>
      <c r="C170" s="212"/>
      <c r="D170" s="209"/>
      <c r="E170" s="13">
        <v>150</v>
      </c>
      <c r="F170" s="14" t="s">
        <v>299</v>
      </c>
      <c r="G170" s="14" t="s">
        <v>300</v>
      </c>
      <c r="H170" s="416">
        <f>'Table 1'!H170</f>
        <v>0.95170399999999999</v>
      </c>
      <c r="I170" s="417"/>
      <c r="J170" s="418"/>
      <c r="K170" s="419" t="str">
        <f t="shared" si="10"/>
        <v/>
      </c>
      <c r="L170" s="418"/>
      <c r="M170" s="417"/>
      <c r="N170" s="418"/>
      <c r="O170" s="417"/>
      <c r="P170" s="418"/>
      <c r="Q170" s="414" t="str">
        <f t="shared" si="9"/>
        <v/>
      </c>
      <c r="R170" s="621" t="str">
        <f t="shared" si="11"/>
        <v/>
      </c>
      <c r="S170" s="621" t="str">
        <f t="shared" si="12"/>
        <v/>
      </c>
    </row>
    <row r="171" spans="2:19" x14ac:dyDescent="0.2">
      <c r="B171" s="211" t="s">
        <v>771</v>
      </c>
      <c r="C171" s="212"/>
      <c r="D171" s="209"/>
      <c r="E171" s="13">
        <v>151</v>
      </c>
      <c r="F171" s="14" t="s">
        <v>301</v>
      </c>
      <c r="G171" s="14" t="s">
        <v>302</v>
      </c>
      <c r="H171" s="416">
        <f>'Table 1'!H171</f>
        <v>0</v>
      </c>
      <c r="I171" s="417"/>
      <c r="J171" s="418"/>
      <c r="K171" s="419" t="str">
        <f t="shared" si="10"/>
        <v/>
      </c>
      <c r="L171" s="418"/>
      <c r="M171" s="417"/>
      <c r="N171" s="418"/>
      <c r="O171" s="417"/>
      <c r="P171" s="418"/>
      <c r="Q171" s="414" t="str">
        <f t="shared" si="9"/>
        <v/>
      </c>
      <c r="R171" s="621" t="str">
        <f t="shared" si="11"/>
        <v/>
      </c>
      <c r="S171" s="621" t="str">
        <f t="shared" si="12"/>
        <v/>
      </c>
    </row>
    <row r="172" spans="2:19" x14ac:dyDescent="0.2">
      <c r="B172" s="211" t="s">
        <v>772</v>
      </c>
      <c r="C172" s="212"/>
      <c r="D172" s="209"/>
      <c r="E172" s="13">
        <v>152</v>
      </c>
      <c r="F172" s="14" t="s">
        <v>303</v>
      </c>
      <c r="G172" s="14" t="s">
        <v>304</v>
      </c>
      <c r="H172" s="416">
        <f>'Table 1'!H172</f>
        <v>0</v>
      </c>
      <c r="I172" s="417"/>
      <c r="J172" s="418"/>
      <c r="K172" s="419" t="str">
        <f t="shared" si="10"/>
        <v/>
      </c>
      <c r="L172" s="418"/>
      <c r="M172" s="417"/>
      <c r="N172" s="418"/>
      <c r="O172" s="417"/>
      <c r="P172" s="418"/>
      <c r="Q172" s="414" t="str">
        <f t="shared" si="9"/>
        <v/>
      </c>
      <c r="R172" s="621" t="str">
        <f t="shared" si="11"/>
        <v/>
      </c>
      <c r="S172" s="621" t="str">
        <f t="shared" si="12"/>
        <v/>
      </c>
    </row>
    <row r="173" spans="2:19" x14ac:dyDescent="0.2">
      <c r="B173" s="211" t="s">
        <v>773</v>
      </c>
      <c r="C173" s="212"/>
      <c r="D173" s="209"/>
      <c r="E173" s="13">
        <v>153</v>
      </c>
      <c r="F173" s="14" t="s">
        <v>305</v>
      </c>
      <c r="G173" s="14" t="s">
        <v>306</v>
      </c>
      <c r="H173" s="416">
        <f>'Table 1'!H173</f>
        <v>22737.59461362</v>
      </c>
      <c r="I173" s="417"/>
      <c r="J173" s="418"/>
      <c r="K173" s="419" t="str">
        <f t="shared" si="10"/>
        <v/>
      </c>
      <c r="L173" s="418"/>
      <c r="M173" s="417"/>
      <c r="N173" s="418"/>
      <c r="O173" s="417"/>
      <c r="P173" s="418"/>
      <c r="Q173" s="414" t="str">
        <f t="shared" si="9"/>
        <v/>
      </c>
      <c r="R173" s="621" t="str">
        <f t="shared" si="11"/>
        <v/>
      </c>
      <c r="S173" s="621" t="str">
        <f t="shared" si="12"/>
        <v/>
      </c>
    </row>
    <row r="174" spans="2:19" x14ac:dyDescent="0.2">
      <c r="B174" s="211" t="s">
        <v>774</v>
      </c>
      <c r="C174" s="212"/>
      <c r="D174" s="209"/>
      <c r="E174" s="13">
        <v>154</v>
      </c>
      <c r="F174" s="14" t="s">
        <v>307</v>
      </c>
      <c r="G174" s="14" t="s">
        <v>308</v>
      </c>
      <c r="H174" s="416">
        <f>'Table 1'!H174</f>
        <v>0</v>
      </c>
      <c r="I174" s="417"/>
      <c r="J174" s="418"/>
      <c r="K174" s="419" t="str">
        <f t="shared" si="10"/>
        <v/>
      </c>
      <c r="L174" s="418"/>
      <c r="M174" s="417"/>
      <c r="N174" s="418"/>
      <c r="O174" s="417"/>
      <c r="P174" s="418"/>
      <c r="Q174" s="414" t="str">
        <f t="shared" si="9"/>
        <v/>
      </c>
      <c r="R174" s="621" t="str">
        <f t="shared" si="11"/>
        <v/>
      </c>
      <c r="S174" s="621" t="str">
        <f t="shared" si="12"/>
        <v/>
      </c>
    </row>
    <row r="175" spans="2:19" x14ac:dyDescent="0.2">
      <c r="B175" s="211" t="s">
        <v>775</v>
      </c>
      <c r="C175" s="212"/>
      <c r="D175" s="209"/>
      <c r="E175" s="13">
        <v>155</v>
      </c>
      <c r="F175" s="14" t="s">
        <v>309</v>
      </c>
      <c r="G175" s="14" t="s">
        <v>310</v>
      </c>
      <c r="H175" s="416">
        <f>'Table 1'!H175</f>
        <v>696.70754399999998</v>
      </c>
      <c r="I175" s="417"/>
      <c r="J175" s="418"/>
      <c r="K175" s="419" t="str">
        <f t="shared" si="10"/>
        <v/>
      </c>
      <c r="L175" s="418"/>
      <c r="M175" s="417"/>
      <c r="N175" s="418"/>
      <c r="O175" s="417"/>
      <c r="P175" s="418"/>
      <c r="Q175" s="414" t="str">
        <f t="shared" si="9"/>
        <v/>
      </c>
      <c r="R175" s="621" t="str">
        <f t="shared" si="11"/>
        <v/>
      </c>
      <c r="S175" s="621" t="str">
        <f t="shared" si="12"/>
        <v/>
      </c>
    </row>
    <row r="176" spans="2:19" x14ac:dyDescent="0.2">
      <c r="B176" s="211" t="s">
        <v>776</v>
      </c>
      <c r="C176" s="212"/>
      <c r="D176" s="209"/>
      <c r="E176" s="13">
        <v>156</v>
      </c>
      <c r="F176" s="14" t="s">
        <v>311</v>
      </c>
      <c r="G176" s="14" t="s">
        <v>312</v>
      </c>
      <c r="H176" s="416">
        <f>'Table 1'!H176</f>
        <v>0</v>
      </c>
      <c r="I176" s="417"/>
      <c r="J176" s="418"/>
      <c r="K176" s="419" t="str">
        <f t="shared" si="10"/>
        <v/>
      </c>
      <c r="L176" s="418"/>
      <c r="M176" s="417"/>
      <c r="N176" s="418"/>
      <c r="O176" s="417"/>
      <c r="P176" s="418"/>
      <c r="Q176" s="414" t="str">
        <f t="shared" si="9"/>
        <v/>
      </c>
      <c r="R176" s="621" t="str">
        <f t="shared" si="11"/>
        <v/>
      </c>
      <c r="S176" s="621" t="str">
        <f t="shared" si="12"/>
        <v/>
      </c>
    </row>
    <row r="177" spans="1:19" x14ac:dyDescent="0.2">
      <c r="B177" s="211" t="s">
        <v>777</v>
      </c>
      <c r="C177" s="212"/>
      <c r="D177" s="209"/>
      <c r="E177" s="13">
        <v>157</v>
      </c>
      <c r="F177" s="14" t="s">
        <v>313</v>
      </c>
      <c r="G177" s="14" t="s">
        <v>314</v>
      </c>
      <c r="H177" s="416">
        <f>'Table 1'!H177</f>
        <v>33.533259000000001</v>
      </c>
      <c r="I177" s="417"/>
      <c r="J177" s="418"/>
      <c r="K177" s="419" t="str">
        <f t="shared" si="10"/>
        <v/>
      </c>
      <c r="L177" s="418"/>
      <c r="M177" s="417"/>
      <c r="N177" s="418"/>
      <c r="O177" s="417"/>
      <c r="P177" s="418"/>
      <c r="Q177" s="414" t="str">
        <f t="shared" si="9"/>
        <v/>
      </c>
      <c r="R177" s="621" t="str">
        <f t="shared" si="11"/>
        <v/>
      </c>
      <c r="S177" s="621" t="str">
        <f t="shared" si="12"/>
        <v/>
      </c>
    </row>
    <row r="178" spans="1:19" x14ac:dyDescent="0.2">
      <c r="B178" s="211" t="s">
        <v>778</v>
      </c>
      <c r="C178" s="212"/>
      <c r="D178" s="209"/>
      <c r="E178" s="13">
        <v>158</v>
      </c>
      <c r="F178" s="14" t="s">
        <v>315</v>
      </c>
      <c r="G178" s="14" t="s">
        <v>316</v>
      </c>
      <c r="H178" s="416">
        <f>'Table 1'!H178</f>
        <v>487.84757864999995</v>
      </c>
      <c r="I178" s="417"/>
      <c r="J178" s="418"/>
      <c r="K178" s="419" t="str">
        <f t="shared" si="10"/>
        <v/>
      </c>
      <c r="L178" s="418"/>
      <c r="M178" s="417"/>
      <c r="N178" s="418"/>
      <c r="O178" s="417"/>
      <c r="P178" s="418"/>
      <c r="Q178" s="414" t="str">
        <f t="shared" si="9"/>
        <v/>
      </c>
      <c r="R178" s="621" t="str">
        <f t="shared" si="11"/>
        <v/>
      </c>
      <c r="S178" s="621" t="str">
        <f t="shared" si="12"/>
        <v/>
      </c>
    </row>
    <row r="179" spans="1:19" x14ac:dyDescent="0.2">
      <c r="B179" s="211" t="s">
        <v>779</v>
      </c>
      <c r="C179" s="212"/>
      <c r="D179" s="209"/>
      <c r="E179" s="13">
        <v>159</v>
      </c>
      <c r="F179" s="14" t="s">
        <v>317</v>
      </c>
      <c r="G179" s="14" t="s">
        <v>318</v>
      </c>
      <c r="H179" s="416">
        <f>'Table 1'!H179</f>
        <v>0</v>
      </c>
      <c r="I179" s="417"/>
      <c r="J179" s="418"/>
      <c r="K179" s="419" t="str">
        <f t="shared" si="10"/>
        <v/>
      </c>
      <c r="L179" s="418"/>
      <c r="M179" s="417"/>
      <c r="N179" s="418"/>
      <c r="O179" s="417"/>
      <c r="P179" s="418"/>
      <c r="Q179" s="414" t="str">
        <f t="shared" si="9"/>
        <v/>
      </c>
      <c r="R179" s="621" t="str">
        <f t="shared" si="11"/>
        <v/>
      </c>
      <c r="S179" s="621" t="str">
        <f t="shared" si="12"/>
        <v/>
      </c>
    </row>
    <row r="180" spans="1:19" x14ac:dyDescent="0.2">
      <c r="B180" s="211" t="s">
        <v>780</v>
      </c>
      <c r="C180" s="212"/>
      <c r="D180" s="209"/>
      <c r="E180" s="13">
        <v>160</v>
      </c>
      <c r="F180" s="14" t="s">
        <v>319</v>
      </c>
      <c r="G180" s="14" t="s">
        <v>320</v>
      </c>
      <c r="H180" s="416">
        <f>'Table 1'!H180</f>
        <v>0</v>
      </c>
      <c r="I180" s="417"/>
      <c r="J180" s="418"/>
      <c r="K180" s="419" t="str">
        <f t="shared" si="10"/>
        <v/>
      </c>
      <c r="L180" s="418"/>
      <c r="M180" s="417"/>
      <c r="N180" s="418"/>
      <c r="O180" s="417"/>
      <c r="P180" s="418"/>
      <c r="Q180" s="414" t="str">
        <f t="shared" si="9"/>
        <v/>
      </c>
      <c r="R180" s="621" t="str">
        <f t="shared" si="11"/>
        <v/>
      </c>
      <c r="S180" s="621" t="str">
        <f t="shared" si="12"/>
        <v/>
      </c>
    </row>
    <row r="181" spans="1:19" x14ac:dyDescent="0.2">
      <c r="A181" s="291"/>
      <c r="B181" s="211" t="s">
        <v>748</v>
      </c>
      <c r="C181" s="212"/>
      <c r="D181" s="209"/>
      <c r="E181" s="13">
        <v>161</v>
      </c>
      <c r="F181" s="14" t="s">
        <v>256</v>
      </c>
      <c r="G181" s="14" t="s">
        <v>966</v>
      </c>
      <c r="H181" s="416">
        <f>'Table 1'!H181</f>
        <v>0</v>
      </c>
      <c r="I181" s="417"/>
      <c r="J181" s="418"/>
      <c r="K181" s="419" t="str">
        <f t="shared" si="10"/>
        <v/>
      </c>
      <c r="L181" s="418"/>
      <c r="M181" s="417"/>
      <c r="N181" s="418"/>
      <c r="O181" s="417"/>
      <c r="P181" s="418"/>
      <c r="Q181" s="414"/>
      <c r="R181" s="621" t="str">
        <f t="shared" si="11"/>
        <v/>
      </c>
      <c r="S181" s="621" t="str">
        <f t="shared" si="12"/>
        <v/>
      </c>
    </row>
    <row r="182" spans="1:19" x14ac:dyDescent="0.2">
      <c r="B182" s="211" t="s">
        <v>781</v>
      </c>
      <c r="C182" s="212"/>
      <c r="D182" s="209"/>
      <c r="E182" s="13">
        <v>162</v>
      </c>
      <c r="F182" s="14" t="s">
        <v>321</v>
      </c>
      <c r="G182" s="14" t="s">
        <v>322</v>
      </c>
      <c r="H182" s="416">
        <f>'Table 1'!H182</f>
        <v>3498.62753634</v>
      </c>
      <c r="I182" s="417"/>
      <c r="J182" s="418"/>
      <c r="K182" s="419" t="str">
        <f t="shared" si="10"/>
        <v/>
      </c>
      <c r="L182" s="418"/>
      <c r="M182" s="417"/>
      <c r="N182" s="418"/>
      <c r="O182" s="417"/>
      <c r="P182" s="418"/>
      <c r="Q182" s="414" t="str">
        <f t="shared" si="9"/>
        <v/>
      </c>
      <c r="R182" s="621" t="str">
        <f t="shared" si="11"/>
        <v/>
      </c>
      <c r="S182" s="621" t="str">
        <f t="shared" si="12"/>
        <v/>
      </c>
    </row>
    <row r="183" spans="1:19" x14ac:dyDescent="0.2">
      <c r="B183" s="211" t="s">
        <v>782</v>
      </c>
      <c r="C183" s="212"/>
      <c r="D183" s="209"/>
      <c r="E183" s="13">
        <v>163</v>
      </c>
      <c r="F183" s="14" t="s">
        <v>323</v>
      </c>
      <c r="G183" s="14" t="s">
        <v>324</v>
      </c>
      <c r="H183" s="416">
        <f>'Table 1'!H183</f>
        <v>151.57661899999999</v>
      </c>
      <c r="I183" s="417"/>
      <c r="J183" s="418"/>
      <c r="K183" s="419" t="str">
        <f t="shared" si="10"/>
        <v/>
      </c>
      <c r="L183" s="418"/>
      <c r="M183" s="417"/>
      <c r="N183" s="418"/>
      <c r="O183" s="417"/>
      <c r="P183" s="418"/>
      <c r="Q183" s="414" t="str">
        <f t="shared" si="9"/>
        <v/>
      </c>
      <c r="R183" s="621" t="str">
        <f t="shared" si="11"/>
        <v/>
      </c>
      <c r="S183" s="621" t="str">
        <f t="shared" si="12"/>
        <v/>
      </c>
    </row>
    <row r="184" spans="1:19" x14ac:dyDescent="0.2">
      <c r="B184" s="211" t="s">
        <v>783</v>
      </c>
      <c r="C184" s="212"/>
      <c r="D184" s="209"/>
      <c r="E184" s="13">
        <v>164</v>
      </c>
      <c r="F184" s="14" t="s">
        <v>325</v>
      </c>
      <c r="G184" s="14" t="s">
        <v>326</v>
      </c>
      <c r="H184" s="416">
        <f>'Table 1'!H184</f>
        <v>24.248173999999999</v>
      </c>
      <c r="I184" s="417"/>
      <c r="J184" s="418"/>
      <c r="K184" s="419" t="str">
        <f t="shared" si="10"/>
        <v/>
      </c>
      <c r="L184" s="418"/>
      <c r="M184" s="417"/>
      <c r="N184" s="418"/>
      <c r="O184" s="417"/>
      <c r="P184" s="418"/>
      <c r="Q184" s="414" t="str">
        <f t="shared" si="9"/>
        <v/>
      </c>
      <c r="R184" s="621" t="str">
        <f t="shared" si="11"/>
        <v/>
      </c>
      <c r="S184" s="621" t="str">
        <f t="shared" si="12"/>
        <v/>
      </c>
    </row>
    <row r="185" spans="1:19" x14ac:dyDescent="0.2">
      <c r="B185" s="211" t="s">
        <v>784</v>
      </c>
      <c r="C185" s="212"/>
      <c r="D185" s="209"/>
      <c r="E185" s="13">
        <v>165</v>
      </c>
      <c r="F185" s="14" t="s">
        <v>327</v>
      </c>
      <c r="G185" s="14" t="s">
        <v>328</v>
      </c>
      <c r="H185" s="416">
        <f>'Table 1'!H185</f>
        <v>0</v>
      </c>
      <c r="I185" s="417"/>
      <c r="J185" s="418"/>
      <c r="K185" s="419" t="str">
        <f t="shared" si="10"/>
        <v/>
      </c>
      <c r="L185" s="418"/>
      <c r="M185" s="417"/>
      <c r="N185" s="418"/>
      <c r="O185" s="417"/>
      <c r="P185" s="418"/>
      <c r="Q185" s="414" t="str">
        <f t="shared" si="9"/>
        <v/>
      </c>
      <c r="R185" s="621" t="str">
        <f t="shared" si="11"/>
        <v/>
      </c>
      <c r="S185" s="621" t="str">
        <f t="shared" si="12"/>
        <v/>
      </c>
    </row>
    <row r="186" spans="1:19" x14ac:dyDescent="0.2">
      <c r="B186" s="211" t="s">
        <v>785</v>
      </c>
      <c r="C186" s="212"/>
      <c r="D186" s="209"/>
      <c r="E186" s="13">
        <v>166</v>
      </c>
      <c r="F186" s="14" t="s">
        <v>329</v>
      </c>
      <c r="G186" s="14" t="s">
        <v>330</v>
      </c>
      <c r="H186" s="416">
        <f>'Table 1'!H186</f>
        <v>173.16307258000001</v>
      </c>
      <c r="I186" s="417"/>
      <c r="J186" s="418"/>
      <c r="K186" s="419" t="str">
        <f t="shared" si="10"/>
        <v/>
      </c>
      <c r="L186" s="418"/>
      <c r="M186" s="417"/>
      <c r="N186" s="418"/>
      <c r="O186" s="417"/>
      <c r="P186" s="418"/>
      <c r="Q186" s="414" t="str">
        <f t="shared" si="9"/>
        <v/>
      </c>
      <c r="R186" s="621" t="str">
        <f t="shared" si="11"/>
        <v/>
      </c>
      <c r="S186" s="621" t="str">
        <f t="shared" si="12"/>
        <v/>
      </c>
    </row>
    <row r="187" spans="1:19" x14ac:dyDescent="0.2">
      <c r="B187" s="211" t="s">
        <v>786</v>
      </c>
      <c r="C187" s="212"/>
      <c r="D187" s="209"/>
      <c r="E187" s="13">
        <v>167</v>
      </c>
      <c r="F187" s="14" t="s">
        <v>331</v>
      </c>
      <c r="G187" s="14" t="s">
        <v>332</v>
      </c>
      <c r="H187" s="416">
        <f>'Table 1'!H187</f>
        <v>0</v>
      </c>
      <c r="I187" s="417"/>
      <c r="J187" s="418"/>
      <c r="K187" s="419" t="str">
        <f t="shared" si="10"/>
        <v/>
      </c>
      <c r="L187" s="418"/>
      <c r="M187" s="417"/>
      <c r="N187" s="418"/>
      <c r="O187" s="417"/>
      <c r="P187" s="418"/>
      <c r="Q187" s="414" t="str">
        <f t="shared" si="9"/>
        <v/>
      </c>
      <c r="R187" s="621" t="str">
        <f t="shared" si="11"/>
        <v/>
      </c>
      <c r="S187" s="621" t="str">
        <f t="shared" si="12"/>
        <v/>
      </c>
    </row>
    <row r="188" spans="1:19" x14ac:dyDescent="0.2">
      <c r="B188" s="211" t="s">
        <v>787</v>
      </c>
      <c r="C188" s="212"/>
      <c r="D188" s="209"/>
      <c r="E188" s="13">
        <v>168</v>
      </c>
      <c r="F188" s="14" t="s">
        <v>333</v>
      </c>
      <c r="G188" s="14" t="s">
        <v>334</v>
      </c>
      <c r="H188" s="416">
        <f>'Table 1'!H188</f>
        <v>9.0689150000000005</v>
      </c>
      <c r="I188" s="417"/>
      <c r="J188" s="418"/>
      <c r="K188" s="419" t="str">
        <f t="shared" si="10"/>
        <v/>
      </c>
      <c r="L188" s="418"/>
      <c r="M188" s="417"/>
      <c r="N188" s="418"/>
      <c r="O188" s="417"/>
      <c r="P188" s="418"/>
      <c r="Q188" s="414" t="str">
        <f t="shared" si="9"/>
        <v/>
      </c>
      <c r="R188" s="621" t="str">
        <f t="shared" si="11"/>
        <v/>
      </c>
      <c r="S188" s="621" t="str">
        <f t="shared" si="12"/>
        <v/>
      </c>
    </row>
    <row r="189" spans="1:19" x14ac:dyDescent="0.2">
      <c r="B189" s="211" t="s">
        <v>788</v>
      </c>
      <c r="C189" s="212"/>
      <c r="D189" s="209"/>
      <c r="E189" s="13">
        <v>169</v>
      </c>
      <c r="F189" s="14" t="s">
        <v>335</v>
      </c>
      <c r="G189" s="14" t="s">
        <v>336</v>
      </c>
      <c r="H189" s="416">
        <f>'Table 1'!H189</f>
        <v>567.29203881000001</v>
      </c>
      <c r="I189" s="417"/>
      <c r="J189" s="418"/>
      <c r="K189" s="419" t="str">
        <f t="shared" si="10"/>
        <v/>
      </c>
      <c r="L189" s="418"/>
      <c r="M189" s="417"/>
      <c r="N189" s="418"/>
      <c r="O189" s="417"/>
      <c r="P189" s="418"/>
      <c r="Q189" s="414" t="str">
        <f t="shared" si="9"/>
        <v/>
      </c>
      <c r="R189" s="621" t="str">
        <f t="shared" si="11"/>
        <v/>
      </c>
      <c r="S189" s="621" t="str">
        <f t="shared" si="12"/>
        <v/>
      </c>
    </row>
    <row r="190" spans="1:19" x14ac:dyDescent="0.2">
      <c r="B190" s="211" t="s">
        <v>789</v>
      </c>
      <c r="C190" s="212"/>
      <c r="D190" s="209"/>
      <c r="E190" s="13">
        <v>170</v>
      </c>
      <c r="F190" s="14" t="s">
        <v>337</v>
      </c>
      <c r="G190" s="14" t="s">
        <v>338</v>
      </c>
      <c r="H190" s="416">
        <f>'Table 1'!H190</f>
        <v>531.33915135999996</v>
      </c>
      <c r="I190" s="417"/>
      <c r="J190" s="418"/>
      <c r="K190" s="419" t="str">
        <f t="shared" si="10"/>
        <v/>
      </c>
      <c r="L190" s="418"/>
      <c r="M190" s="417"/>
      <c r="N190" s="418"/>
      <c r="O190" s="417"/>
      <c r="P190" s="418"/>
      <c r="Q190" s="414" t="str">
        <f t="shared" si="9"/>
        <v/>
      </c>
      <c r="R190" s="621" t="str">
        <f t="shared" si="11"/>
        <v/>
      </c>
      <c r="S190" s="621" t="str">
        <f t="shared" si="12"/>
        <v/>
      </c>
    </row>
    <row r="191" spans="1:19" x14ac:dyDescent="0.2">
      <c r="B191" s="211" t="s">
        <v>790</v>
      </c>
      <c r="C191" s="212"/>
      <c r="D191" s="209"/>
      <c r="E191" s="13">
        <v>171</v>
      </c>
      <c r="F191" s="14" t="s">
        <v>339</v>
      </c>
      <c r="G191" s="14" t="s">
        <v>340</v>
      </c>
      <c r="H191" s="416">
        <f>'Table 1'!H191</f>
        <v>0</v>
      </c>
      <c r="I191" s="417"/>
      <c r="J191" s="418"/>
      <c r="K191" s="419" t="str">
        <f t="shared" si="10"/>
        <v/>
      </c>
      <c r="L191" s="418"/>
      <c r="M191" s="417"/>
      <c r="N191" s="418"/>
      <c r="O191" s="417"/>
      <c r="P191" s="418"/>
      <c r="Q191" s="414" t="str">
        <f t="shared" si="9"/>
        <v/>
      </c>
      <c r="R191" s="621" t="str">
        <f t="shared" si="11"/>
        <v/>
      </c>
      <c r="S191" s="621" t="str">
        <f t="shared" si="12"/>
        <v/>
      </c>
    </row>
    <row r="192" spans="1:19" x14ac:dyDescent="0.2">
      <c r="B192" s="211" t="s">
        <v>791</v>
      </c>
      <c r="C192" s="212"/>
      <c r="D192" s="209"/>
      <c r="E192" s="13">
        <v>172</v>
      </c>
      <c r="F192" s="14" t="s">
        <v>341</v>
      </c>
      <c r="G192" s="14" t="s">
        <v>342</v>
      </c>
      <c r="H192" s="416">
        <f>'Table 1'!H192</f>
        <v>404.77554845999998</v>
      </c>
      <c r="I192" s="417"/>
      <c r="J192" s="418"/>
      <c r="K192" s="419" t="str">
        <f t="shared" si="10"/>
        <v/>
      </c>
      <c r="L192" s="418"/>
      <c r="M192" s="417"/>
      <c r="N192" s="418"/>
      <c r="O192" s="417"/>
      <c r="P192" s="418"/>
      <c r="Q192" s="414" t="str">
        <f t="shared" si="9"/>
        <v/>
      </c>
      <c r="R192" s="621" t="str">
        <f t="shared" si="11"/>
        <v/>
      </c>
      <c r="S192" s="621" t="str">
        <f t="shared" si="12"/>
        <v/>
      </c>
    </row>
    <row r="193" spans="2:19" x14ac:dyDescent="0.2">
      <c r="B193" s="211" t="s">
        <v>792</v>
      </c>
      <c r="C193" s="212"/>
      <c r="D193" s="209"/>
      <c r="E193" s="13">
        <v>173</v>
      </c>
      <c r="F193" s="14" t="s">
        <v>343</v>
      </c>
      <c r="G193" s="14" t="s">
        <v>344</v>
      </c>
      <c r="H193" s="416">
        <f>'Table 1'!H193</f>
        <v>138.24189372000001</v>
      </c>
      <c r="I193" s="417"/>
      <c r="J193" s="418"/>
      <c r="K193" s="419" t="str">
        <f t="shared" si="10"/>
        <v/>
      </c>
      <c r="L193" s="418"/>
      <c r="M193" s="417"/>
      <c r="N193" s="418"/>
      <c r="O193" s="417"/>
      <c r="P193" s="418"/>
      <c r="Q193" s="414" t="str">
        <f t="shared" si="9"/>
        <v/>
      </c>
      <c r="R193" s="621" t="str">
        <f t="shared" si="11"/>
        <v/>
      </c>
      <c r="S193" s="621" t="str">
        <f t="shared" si="12"/>
        <v/>
      </c>
    </row>
    <row r="194" spans="2:19" x14ac:dyDescent="0.2">
      <c r="B194" s="211" t="s">
        <v>793</v>
      </c>
      <c r="C194" s="212"/>
      <c r="D194" s="209"/>
      <c r="E194" s="13">
        <v>174</v>
      </c>
      <c r="F194" s="14" t="s">
        <v>345</v>
      </c>
      <c r="G194" s="14" t="s">
        <v>346</v>
      </c>
      <c r="H194" s="416">
        <f>'Table 1'!H194</f>
        <v>862.86574000000007</v>
      </c>
      <c r="I194" s="417"/>
      <c r="J194" s="418"/>
      <c r="K194" s="419" t="str">
        <f t="shared" si="10"/>
        <v/>
      </c>
      <c r="L194" s="418"/>
      <c r="M194" s="417"/>
      <c r="N194" s="418"/>
      <c r="O194" s="417"/>
      <c r="P194" s="418"/>
      <c r="Q194" s="414" t="str">
        <f t="shared" si="9"/>
        <v/>
      </c>
      <c r="R194" s="621" t="str">
        <f t="shared" si="11"/>
        <v/>
      </c>
      <c r="S194" s="621" t="str">
        <f t="shared" si="12"/>
        <v/>
      </c>
    </row>
    <row r="195" spans="2:19" x14ac:dyDescent="0.2">
      <c r="B195" s="211" t="s">
        <v>794</v>
      </c>
      <c r="C195" s="212"/>
      <c r="D195" s="209"/>
      <c r="E195" s="13">
        <v>175</v>
      </c>
      <c r="F195" s="14" t="s">
        <v>347</v>
      </c>
      <c r="G195" s="14" t="s">
        <v>348</v>
      </c>
      <c r="H195" s="416">
        <f>'Table 1'!H195</f>
        <v>807.91835575999994</v>
      </c>
      <c r="I195" s="417"/>
      <c r="J195" s="418"/>
      <c r="K195" s="419" t="str">
        <f t="shared" si="10"/>
        <v/>
      </c>
      <c r="L195" s="418"/>
      <c r="M195" s="417"/>
      <c r="N195" s="418"/>
      <c r="O195" s="417"/>
      <c r="P195" s="418"/>
      <c r="Q195" s="414" t="str">
        <f t="shared" si="9"/>
        <v/>
      </c>
      <c r="R195" s="621" t="str">
        <f t="shared" si="11"/>
        <v/>
      </c>
      <c r="S195" s="621" t="str">
        <f t="shared" si="12"/>
        <v/>
      </c>
    </row>
    <row r="196" spans="2:19" x14ac:dyDescent="0.2">
      <c r="B196" s="211" t="s">
        <v>795</v>
      </c>
      <c r="C196" s="212"/>
      <c r="D196" s="209"/>
      <c r="E196" s="13">
        <v>176</v>
      </c>
      <c r="F196" s="14" t="s">
        <v>349</v>
      </c>
      <c r="G196" s="14" t="s">
        <v>350</v>
      </c>
      <c r="H196" s="416">
        <f>'Table 1'!H196</f>
        <v>0</v>
      </c>
      <c r="I196" s="417"/>
      <c r="J196" s="418"/>
      <c r="K196" s="419" t="str">
        <f t="shared" si="10"/>
        <v/>
      </c>
      <c r="L196" s="418"/>
      <c r="M196" s="417"/>
      <c r="N196" s="418"/>
      <c r="O196" s="417"/>
      <c r="P196" s="418"/>
      <c r="Q196" s="414" t="str">
        <f t="shared" si="9"/>
        <v/>
      </c>
      <c r="R196" s="621" t="str">
        <f t="shared" si="11"/>
        <v/>
      </c>
      <c r="S196" s="621" t="str">
        <f t="shared" si="12"/>
        <v/>
      </c>
    </row>
    <row r="197" spans="2:19" x14ac:dyDescent="0.2">
      <c r="B197" s="211" t="s">
        <v>796</v>
      </c>
      <c r="C197" s="212"/>
      <c r="D197" s="209"/>
      <c r="E197" s="13">
        <v>177</v>
      </c>
      <c r="F197" s="14" t="s">
        <v>351</v>
      </c>
      <c r="G197" s="14" t="s">
        <v>352</v>
      </c>
      <c r="H197" s="416">
        <f>'Table 1'!H197</f>
        <v>149.92858984</v>
      </c>
      <c r="I197" s="417"/>
      <c r="J197" s="418"/>
      <c r="K197" s="419" t="str">
        <f t="shared" si="10"/>
        <v/>
      </c>
      <c r="L197" s="418"/>
      <c r="M197" s="417"/>
      <c r="N197" s="418"/>
      <c r="O197" s="417"/>
      <c r="P197" s="418"/>
      <c r="Q197" s="414" t="str">
        <f t="shared" si="9"/>
        <v/>
      </c>
      <c r="R197" s="621" t="str">
        <f t="shared" si="11"/>
        <v/>
      </c>
      <c r="S197" s="621" t="str">
        <f t="shared" si="12"/>
        <v/>
      </c>
    </row>
    <row r="198" spans="2:19" x14ac:dyDescent="0.2">
      <c r="B198" s="211" t="s">
        <v>797</v>
      </c>
      <c r="C198" s="212"/>
      <c r="D198" s="209"/>
      <c r="E198" s="13">
        <v>178</v>
      </c>
      <c r="F198" s="14" t="s">
        <v>353</v>
      </c>
      <c r="G198" s="14" t="s">
        <v>354</v>
      </c>
      <c r="H198" s="416">
        <f>'Table 1'!H198</f>
        <v>4140.9920783600001</v>
      </c>
      <c r="I198" s="417"/>
      <c r="J198" s="418"/>
      <c r="K198" s="419" t="str">
        <f t="shared" si="10"/>
        <v/>
      </c>
      <c r="L198" s="418"/>
      <c r="M198" s="417"/>
      <c r="N198" s="418"/>
      <c r="O198" s="417"/>
      <c r="P198" s="418"/>
      <c r="Q198" s="414" t="str">
        <f t="shared" si="9"/>
        <v/>
      </c>
      <c r="R198" s="621" t="str">
        <f t="shared" si="11"/>
        <v/>
      </c>
      <c r="S198" s="621" t="str">
        <f t="shared" si="12"/>
        <v/>
      </c>
    </row>
    <row r="199" spans="2:19" x14ac:dyDescent="0.2">
      <c r="B199" s="211" t="s">
        <v>798</v>
      </c>
      <c r="C199" s="212"/>
      <c r="D199" s="209"/>
      <c r="E199" s="13">
        <v>179</v>
      </c>
      <c r="F199" s="14" t="s">
        <v>355</v>
      </c>
      <c r="G199" s="14" t="s">
        <v>356</v>
      </c>
      <c r="H199" s="416">
        <f>'Table 1'!H199</f>
        <v>25.399967</v>
      </c>
      <c r="I199" s="417"/>
      <c r="J199" s="418"/>
      <c r="K199" s="419" t="str">
        <f t="shared" si="10"/>
        <v/>
      </c>
      <c r="L199" s="418"/>
      <c r="M199" s="417"/>
      <c r="N199" s="418"/>
      <c r="O199" s="417"/>
      <c r="P199" s="418"/>
      <c r="Q199" s="414" t="str">
        <f t="shared" si="9"/>
        <v/>
      </c>
      <c r="R199" s="621" t="str">
        <f t="shared" si="11"/>
        <v/>
      </c>
      <c r="S199" s="621" t="str">
        <f t="shared" si="12"/>
        <v/>
      </c>
    </row>
    <row r="200" spans="2:19" x14ac:dyDescent="0.2">
      <c r="B200" s="211" t="s">
        <v>804</v>
      </c>
      <c r="C200" s="212"/>
      <c r="D200" s="209"/>
      <c r="E200" s="13">
        <v>180</v>
      </c>
      <c r="F200" s="14" t="s">
        <v>367</v>
      </c>
      <c r="G200" s="14" t="s">
        <v>368</v>
      </c>
      <c r="H200" s="416">
        <f>'Table 1'!H200</f>
        <v>0.62790000000000001</v>
      </c>
      <c r="I200" s="417"/>
      <c r="J200" s="418"/>
      <c r="K200" s="419" t="str">
        <f t="shared" si="10"/>
        <v/>
      </c>
      <c r="L200" s="418"/>
      <c r="M200" s="417"/>
      <c r="N200" s="418"/>
      <c r="O200" s="417"/>
      <c r="P200" s="418"/>
      <c r="Q200" s="414" t="str">
        <f t="shared" si="9"/>
        <v/>
      </c>
      <c r="R200" s="621" t="str">
        <f t="shared" si="11"/>
        <v/>
      </c>
      <c r="S200" s="621" t="str">
        <f t="shared" si="12"/>
        <v/>
      </c>
    </row>
    <row r="201" spans="2:19" x14ac:dyDescent="0.2">
      <c r="B201" s="211" t="s">
        <v>805</v>
      </c>
      <c r="C201" s="212"/>
      <c r="D201" s="209"/>
      <c r="E201" s="13">
        <v>181</v>
      </c>
      <c r="F201" s="14" t="s">
        <v>369</v>
      </c>
      <c r="G201" s="14" t="s">
        <v>370</v>
      </c>
      <c r="H201" s="416">
        <f>'Table 1'!H201</f>
        <v>0</v>
      </c>
      <c r="I201" s="417"/>
      <c r="J201" s="418"/>
      <c r="K201" s="419" t="str">
        <f t="shared" si="10"/>
        <v/>
      </c>
      <c r="L201" s="418"/>
      <c r="M201" s="417"/>
      <c r="N201" s="418"/>
      <c r="O201" s="417"/>
      <c r="P201" s="418"/>
      <c r="Q201" s="414" t="str">
        <f t="shared" si="9"/>
        <v/>
      </c>
      <c r="R201" s="621" t="str">
        <f t="shared" si="11"/>
        <v/>
      </c>
      <c r="S201" s="621" t="str">
        <f t="shared" si="12"/>
        <v/>
      </c>
    </row>
    <row r="202" spans="2:19" x14ac:dyDescent="0.2">
      <c r="B202" s="211" t="s">
        <v>806</v>
      </c>
      <c r="C202" s="212"/>
      <c r="D202" s="209"/>
      <c r="E202" s="13">
        <v>182</v>
      </c>
      <c r="F202" s="14" t="s">
        <v>371</v>
      </c>
      <c r="G202" s="14" t="s">
        <v>372</v>
      </c>
      <c r="H202" s="416">
        <f>'Table 1'!H202</f>
        <v>0</v>
      </c>
      <c r="I202" s="417"/>
      <c r="J202" s="418"/>
      <c r="K202" s="419" t="str">
        <f t="shared" si="10"/>
        <v/>
      </c>
      <c r="L202" s="418"/>
      <c r="M202" s="417"/>
      <c r="N202" s="418"/>
      <c r="O202" s="417"/>
      <c r="P202" s="418"/>
      <c r="Q202" s="414" t="str">
        <f t="shared" si="9"/>
        <v/>
      </c>
      <c r="R202" s="621" t="str">
        <f t="shared" si="11"/>
        <v/>
      </c>
      <c r="S202" s="621" t="str">
        <f t="shared" si="12"/>
        <v/>
      </c>
    </row>
    <row r="203" spans="2:19" x14ac:dyDescent="0.2">
      <c r="B203" s="211" t="s">
        <v>807</v>
      </c>
      <c r="C203" s="212"/>
      <c r="D203" s="209"/>
      <c r="E203" s="13">
        <v>183</v>
      </c>
      <c r="F203" s="14" t="s">
        <v>373</v>
      </c>
      <c r="G203" s="14" t="s">
        <v>374</v>
      </c>
      <c r="H203" s="416">
        <f>'Table 1'!H203</f>
        <v>1394.4265912199999</v>
      </c>
      <c r="I203" s="417"/>
      <c r="J203" s="418"/>
      <c r="K203" s="419" t="str">
        <f t="shared" si="10"/>
        <v/>
      </c>
      <c r="L203" s="418"/>
      <c r="M203" s="417"/>
      <c r="N203" s="418"/>
      <c r="O203" s="417"/>
      <c r="P203" s="418"/>
      <c r="Q203" s="414" t="str">
        <f t="shared" si="9"/>
        <v/>
      </c>
      <c r="R203" s="621" t="str">
        <f t="shared" si="11"/>
        <v/>
      </c>
      <c r="S203" s="621" t="str">
        <f t="shared" si="12"/>
        <v/>
      </c>
    </row>
    <row r="204" spans="2:19" x14ac:dyDescent="0.2">
      <c r="B204" s="211" t="s">
        <v>808</v>
      </c>
      <c r="C204" s="212"/>
      <c r="D204" s="209"/>
      <c r="E204" s="13">
        <v>184</v>
      </c>
      <c r="F204" s="14" t="s">
        <v>375</v>
      </c>
      <c r="G204" s="14" t="s">
        <v>376</v>
      </c>
      <c r="H204" s="416">
        <f>'Table 1'!H204</f>
        <v>35.951268999999996</v>
      </c>
      <c r="I204" s="417"/>
      <c r="J204" s="418"/>
      <c r="K204" s="419" t="str">
        <f t="shared" si="10"/>
        <v/>
      </c>
      <c r="L204" s="418"/>
      <c r="M204" s="417"/>
      <c r="N204" s="418"/>
      <c r="O204" s="417"/>
      <c r="P204" s="418"/>
      <c r="Q204" s="414" t="str">
        <f t="shared" si="9"/>
        <v/>
      </c>
      <c r="R204" s="621" t="str">
        <f t="shared" si="11"/>
        <v/>
      </c>
      <c r="S204" s="621" t="str">
        <f t="shared" si="12"/>
        <v/>
      </c>
    </row>
    <row r="205" spans="2:19" x14ac:dyDescent="0.2">
      <c r="B205" s="211" t="s">
        <v>809</v>
      </c>
      <c r="C205" s="212"/>
      <c r="D205" s="209"/>
      <c r="E205" s="13">
        <v>185</v>
      </c>
      <c r="F205" s="14" t="s">
        <v>377</v>
      </c>
      <c r="G205" s="15" t="s">
        <v>378</v>
      </c>
      <c r="H205" s="416">
        <f>'Table 1'!H205</f>
        <v>6.8977440000000003</v>
      </c>
      <c r="I205" s="417"/>
      <c r="J205" s="418"/>
      <c r="K205" s="419" t="str">
        <f t="shared" si="10"/>
        <v/>
      </c>
      <c r="L205" s="418"/>
      <c r="M205" s="417"/>
      <c r="N205" s="418"/>
      <c r="O205" s="417"/>
      <c r="P205" s="418"/>
      <c r="Q205" s="414" t="str">
        <f t="shared" si="9"/>
        <v/>
      </c>
      <c r="R205" s="621" t="str">
        <f t="shared" si="11"/>
        <v/>
      </c>
      <c r="S205" s="621" t="str">
        <f t="shared" si="12"/>
        <v/>
      </c>
    </row>
    <row r="206" spans="2:19" x14ac:dyDescent="0.2">
      <c r="B206" s="211" t="s">
        <v>810</v>
      </c>
      <c r="C206" s="212"/>
      <c r="D206" s="209"/>
      <c r="E206" s="13">
        <v>186</v>
      </c>
      <c r="F206" s="14" t="s">
        <v>379</v>
      </c>
      <c r="G206" s="14" t="s">
        <v>380</v>
      </c>
      <c r="H206" s="416">
        <f>'Table 1'!H206</f>
        <v>0</v>
      </c>
      <c r="I206" s="417"/>
      <c r="J206" s="418"/>
      <c r="K206" s="419" t="str">
        <f t="shared" si="10"/>
        <v/>
      </c>
      <c r="L206" s="418"/>
      <c r="M206" s="417"/>
      <c r="N206" s="418"/>
      <c r="O206" s="417"/>
      <c r="P206" s="418"/>
      <c r="Q206" s="414" t="str">
        <f t="shared" si="9"/>
        <v/>
      </c>
      <c r="R206" s="621" t="str">
        <f t="shared" si="11"/>
        <v/>
      </c>
      <c r="S206" s="621" t="str">
        <f t="shared" si="12"/>
        <v/>
      </c>
    </row>
    <row r="207" spans="2:19" x14ac:dyDescent="0.2">
      <c r="B207" s="211" t="s">
        <v>811</v>
      </c>
      <c r="C207" s="212"/>
      <c r="D207" s="209"/>
      <c r="E207" s="13">
        <v>187</v>
      </c>
      <c r="F207" s="14" t="s">
        <v>381</v>
      </c>
      <c r="G207" s="14" t="s">
        <v>382</v>
      </c>
      <c r="H207" s="416">
        <f>'Table 1'!H207</f>
        <v>0</v>
      </c>
      <c r="I207" s="417"/>
      <c r="J207" s="418"/>
      <c r="K207" s="419" t="str">
        <f t="shared" si="10"/>
        <v/>
      </c>
      <c r="L207" s="418"/>
      <c r="M207" s="417"/>
      <c r="N207" s="418"/>
      <c r="O207" s="417"/>
      <c r="P207" s="418"/>
      <c r="Q207" s="414" t="str">
        <f t="shared" si="9"/>
        <v/>
      </c>
      <c r="R207" s="621" t="str">
        <f t="shared" si="11"/>
        <v/>
      </c>
      <c r="S207" s="621" t="str">
        <f t="shared" si="12"/>
        <v/>
      </c>
    </row>
    <row r="208" spans="2:19" x14ac:dyDescent="0.2">
      <c r="B208" s="211" t="s">
        <v>812</v>
      </c>
      <c r="C208" s="212"/>
      <c r="D208" s="209"/>
      <c r="E208" s="13">
        <v>188</v>
      </c>
      <c r="F208" s="14" t="s">
        <v>383</v>
      </c>
      <c r="G208" s="14" t="s">
        <v>384</v>
      </c>
      <c r="H208" s="416">
        <f>'Table 1'!H208</f>
        <v>8735.0001076400004</v>
      </c>
      <c r="I208" s="417"/>
      <c r="J208" s="418"/>
      <c r="K208" s="419" t="str">
        <f t="shared" si="10"/>
        <v/>
      </c>
      <c r="L208" s="418"/>
      <c r="M208" s="417"/>
      <c r="N208" s="418"/>
      <c r="O208" s="417"/>
      <c r="P208" s="418"/>
      <c r="Q208" s="414" t="str">
        <f t="shared" si="9"/>
        <v/>
      </c>
      <c r="R208" s="621" t="str">
        <f t="shared" si="11"/>
        <v/>
      </c>
      <c r="S208" s="621" t="str">
        <f t="shared" si="12"/>
        <v/>
      </c>
    </row>
    <row r="209" spans="2:19" x14ac:dyDescent="0.2">
      <c r="B209" s="211" t="s">
        <v>813</v>
      </c>
      <c r="C209" s="212"/>
      <c r="D209" s="209"/>
      <c r="E209" s="13">
        <v>189</v>
      </c>
      <c r="F209" s="33" t="s">
        <v>510</v>
      </c>
      <c r="G209" s="33" t="s">
        <v>511</v>
      </c>
      <c r="H209" s="416">
        <f>'Table 1'!H209</f>
        <v>0</v>
      </c>
      <c r="I209" s="417"/>
      <c r="J209" s="418"/>
      <c r="K209" s="419" t="str">
        <f t="shared" si="10"/>
        <v/>
      </c>
      <c r="L209" s="418"/>
      <c r="M209" s="417"/>
      <c r="N209" s="418"/>
      <c r="O209" s="417"/>
      <c r="P209" s="418"/>
      <c r="Q209" s="414" t="str">
        <f t="shared" si="9"/>
        <v/>
      </c>
      <c r="R209" s="621" t="str">
        <f t="shared" si="11"/>
        <v/>
      </c>
      <c r="S209" s="621" t="str">
        <f t="shared" si="12"/>
        <v/>
      </c>
    </row>
    <row r="210" spans="2:19" x14ac:dyDescent="0.2">
      <c r="B210" s="211" t="s">
        <v>814</v>
      </c>
      <c r="C210" s="212"/>
      <c r="D210" s="209"/>
      <c r="E210" s="13">
        <v>190</v>
      </c>
      <c r="F210" s="14" t="s">
        <v>385</v>
      </c>
      <c r="G210" s="14" t="s">
        <v>386</v>
      </c>
      <c r="H210" s="416">
        <f>'Table 1'!H210</f>
        <v>0.15330935999999998</v>
      </c>
      <c r="I210" s="417"/>
      <c r="J210" s="418"/>
      <c r="K210" s="419" t="str">
        <f t="shared" si="10"/>
        <v/>
      </c>
      <c r="L210" s="418"/>
      <c r="M210" s="417"/>
      <c r="N210" s="418"/>
      <c r="O210" s="417"/>
      <c r="P210" s="418"/>
      <c r="Q210" s="414" t="str">
        <f t="shared" si="9"/>
        <v/>
      </c>
      <c r="R210" s="621" t="str">
        <f t="shared" si="11"/>
        <v/>
      </c>
      <c r="S210" s="621" t="str">
        <f t="shared" si="12"/>
        <v/>
      </c>
    </row>
    <row r="211" spans="2:19" x14ac:dyDescent="0.2">
      <c r="B211" s="211" t="s">
        <v>815</v>
      </c>
      <c r="C211" s="212"/>
      <c r="D211" s="209"/>
      <c r="E211" s="13">
        <v>191</v>
      </c>
      <c r="F211" s="14" t="s">
        <v>387</v>
      </c>
      <c r="G211" s="14" t="s">
        <v>388</v>
      </c>
      <c r="H211" s="416">
        <f>'Table 1'!H211</f>
        <v>7.6995050000000003</v>
      </c>
      <c r="I211" s="417"/>
      <c r="J211" s="418"/>
      <c r="K211" s="419" t="str">
        <f t="shared" si="10"/>
        <v/>
      </c>
      <c r="L211" s="418"/>
      <c r="M211" s="417"/>
      <c r="N211" s="418"/>
      <c r="O211" s="417"/>
      <c r="P211" s="418"/>
      <c r="Q211" s="414" t="str">
        <f t="shared" si="9"/>
        <v/>
      </c>
      <c r="R211" s="621" t="str">
        <f t="shared" si="11"/>
        <v/>
      </c>
      <c r="S211" s="621" t="str">
        <f t="shared" si="12"/>
        <v/>
      </c>
    </row>
    <row r="212" spans="2:19" x14ac:dyDescent="0.2">
      <c r="B212" s="211" t="s">
        <v>816</v>
      </c>
      <c r="C212" s="212"/>
      <c r="D212" s="209"/>
      <c r="E212" s="13">
        <v>192</v>
      </c>
      <c r="F212" s="14" t="s">
        <v>389</v>
      </c>
      <c r="G212" s="14" t="s">
        <v>390</v>
      </c>
      <c r="H212" s="416">
        <f>'Table 1'!H212</f>
        <v>0</v>
      </c>
      <c r="I212" s="417"/>
      <c r="J212" s="418"/>
      <c r="K212" s="419" t="str">
        <f t="shared" si="10"/>
        <v/>
      </c>
      <c r="L212" s="418"/>
      <c r="M212" s="417"/>
      <c r="N212" s="418"/>
      <c r="O212" s="417"/>
      <c r="P212" s="418"/>
      <c r="Q212" s="414" t="str">
        <f t="shared" si="9"/>
        <v/>
      </c>
      <c r="R212" s="621" t="str">
        <f t="shared" si="11"/>
        <v/>
      </c>
      <c r="S212" s="621" t="str">
        <f t="shared" si="12"/>
        <v/>
      </c>
    </row>
    <row r="213" spans="2:19" x14ac:dyDescent="0.2">
      <c r="B213" s="211" t="s">
        <v>817</v>
      </c>
      <c r="C213" s="212"/>
      <c r="D213" s="209"/>
      <c r="E213" s="13">
        <v>193</v>
      </c>
      <c r="F213" s="14" t="s">
        <v>391</v>
      </c>
      <c r="G213" s="14" t="s">
        <v>392</v>
      </c>
      <c r="H213" s="416">
        <f>'Table 1'!H213</f>
        <v>0</v>
      </c>
      <c r="I213" s="417"/>
      <c r="J213" s="418"/>
      <c r="K213" s="419" t="str">
        <f t="shared" si="10"/>
        <v/>
      </c>
      <c r="L213" s="418"/>
      <c r="M213" s="417"/>
      <c r="N213" s="418"/>
      <c r="O213" s="417"/>
      <c r="P213" s="418"/>
      <c r="Q213" s="414" t="str">
        <f t="shared" si="9"/>
        <v/>
      </c>
      <c r="R213" s="621" t="str">
        <f t="shared" si="11"/>
        <v/>
      </c>
      <c r="S213" s="621" t="str">
        <f t="shared" si="12"/>
        <v/>
      </c>
    </row>
    <row r="214" spans="2:19" x14ac:dyDescent="0.2">
      <c r="B214" s="211" t="s">
        <v>818</v>
      </c>
      <c r="C214" s="212"/>
      <c r="D214" s="209"/>
      <c r="E214" s="13">
        <v>194</v>
      </c>
      <c r="F214" s="14" t="s">
        <v>393</v>
      </c>
      <c r="G214" s="14" t="s">
        <v>394</v>
      </c>
      <c r="H214" s="416">
        <f>'Table 1'!H214</f>
        <v>2554.8859261399998</v>
      </c>
      <c r="I214" s="417"/>
      <c r="J214" s="418"/>
      <c r="K214" s="419" t="str">
        <f t="shared" si="10"/>
        <v/>
      </c>
      <c r="L214" s="418"/>
      <c r="M214" s="417"/>
      <c r="N214" s="418"/>
      <c r="O214" s="417"/>
      <c r="P214" s="418"/>
      <c r="Q214" s="414" t="str">
        <f t="shared" ref="Q214:Q261" si="13">IF(AND(COUNTIF(L214:N214,"c")=1,ISNUMBER(K214)),"Res Disc",IF(AND(K214="c",ISNUMBER(L214),ISNUMBER(M214),ISNUMBER(N214)),"Res Disc",IF(AND(H214="c",ISNUMBER(I214),ISNUMBER(J214),ISNUMBER(K214),ISNUMBER(O214),ISNUMBER(P214)),"Res Disc",IF(AND(ISNUMBER(H214),(SUM(COUNTIF(I214:K214,"c"),COUNTIF(O214:P214,"c"))=1)),"Res Disc",""))))</f>
        <v/>
      </c>
      <c r="R214" s="621" t="str">
        <f t="shared" si="11"/>
        <v/>
      </c>
      <c r="S214" s="621" t="str">
        <f t="shared" si="12"/>
        <v/>
      </c>
    </row>
    <row r="215" spans="2:19" x14ac:dyDescent="0.2">
      <c r="B215" s="211" t="s">
        <v>819</v>
      </c>
      <c r="C215" s="212"/>
      <c r="D215" s="209"/>
      <c r="E215" s="13">
        <v>195</v>
      </c>
      <c r="F215" s="14" t="s">
        <v>544</v>
      </c>
      <c r="G215" s="160" t="s">
        <v>545</v>
      </c>
      <c r="H215" s="416">
        <f>'Table 1'!H215</f>
        <v>0</v>
      </c>
      <c r="I215" s="417"/>
      <c r="J215" s="418"/>
      <c r="K215" s="419" t="str">
        <f t="shared" ref="K215:K264" si="14">IF(AND(L215="",M215="",N215=""),"",IF(OR(L215="c",M215="c",N215="c"),"c",SUM(L215:N215)))</f>
        <v/>
      </c>
      <c r="L215" s="418"/>
      <c r="M215" s="417"/>
      <c r="N215" s="418"/>
      <c r="O215" s="417"/>
      <c r="P215" s="418"/>
      <c r="Q215" s="414" t="str">
        <f t="shared" si="13"/>
        <v/>
      </c>
      <c r="R215" s="621" t="str">
        <f t="shared" ref="R215:R264" si="15">IF(Q215&lt;&gt;"","",IF(SUM(COUNTIF(I215:K215,"c"),COUNTIF(O215:P215,"c"))&gt;1,"",IF(OR(AND(H215="c",OR(I215="c",J215="c",K215="c",O215="c",P215="c")),AND(H215&lt;&gt;"",I215="c",J215="c",K215="c",O215="c",P215="c"),AND(H215&lt;&gt;"",I215="",J215="",K215="",O215="",P215="")),"",IF(ABS(SUM(I215:K215,O215:P215)-SUM(H215))&gt;0.9,SUM(I215:K215,O215:P215)-SUM(H215),""))))</f>
        <v/>
      </c>
      <c r="S215" s="621" t="str">
        <f t="shared" ref="S215:S261" si="16">IF(Q215&lt;&gt;"","",IF(OR(AND(K215="c",OR(L215="c",N215="c",M215="c")),AND(K215&lt;&gt;"",L215="c",M215="c",N215="c"),AND(K215&lt;&gt;"",L215="",N215="",M215="")),"",IF(COUNTIF(L215:N215,"c")&gt;1,"",IF(ABS(SUM(L215:N215)-SUM(K215))&gt;0.9,SUM(L215:N215)-SUM(K215),""))))</f>
        <v/>
      </c>
    </row>
    <row r="216" spans="2:19" x14ac:dyDescent="0.2">
      <c r="B216" s="211" t="s">
        <v>820</v>
      </c>
      <c r="C216" s="212"/>
      <c r="D216" s="209"/>
      <c r="E216" s="13">
        <v>196</v>
      </c>
      <c r="F216" s="14" t="s">
        <v>395</v>
      </c>
      <c r="G216" s="14" t="s">
        <v>396</v>
      </c>
      <c r="H216" s="416">
        <f>'Table 1'!H216</f>
        <v>7963.2834355500008</v>
      </c>
      <c r="I216" s="417"/>
      <c r="J216" s="418"/>
      <c r="K216" s="419" t="str">
        <f t="shared" si="14"/>
        <v/>
      </c>
      <c r="L216" s="418"/>
      <c r="M216" s="417"/>
      <c r="N216" s="418"/>
      <c r="O216" s="417"/>
      <c r="P216" s="418"/>
      <c r="Q216" s="414" t="str">
        <f t="shared" si="13"/>
        <v/>
      </c>
      <c r="R216" s="621" t="str">
        <f t="shared" si="15"/>
        <v/>
      </c>
      <c r="S216" s="621" t="str">
        <f t="shared" si="16"/>
        <v/>
      </c>
    </row>
    <row r="217" spans="2:19" x14ac:dyDescent="0.2">
      <c r="B217" s="211" t="s">
        <v>821</v>
      </c>
      <c r="C217" s="212"/>
      <c r="D217" s="209"/>
      <c r="E217" s="13">
        <v>197</v>
      </c>
      <c r="F217" s="14" t="s">
        <v>397</v>
      </c>
      <c r="G217" s="14" t="s">
        <v>398</v>
      </c>
      <c r="H217" s="416">
        <f>'Table 1'!H217</f>
        <v>6.3394935099999996</v>
      </c>
      <c r="I217" s="417"/>
      <c r="J217" s="418"/>
      <c r="K217" s="419" t="str">
        <f t="shared" si="14"/>
        <v/>
      </c>
      <c r="L217" s="418"/>
      <c r="M217" s="417"/>
      <c r="N217" s="418"/>
      <c r="O217" s="417"/>
      <c r="P217" s="418"/>
      <c r="Q217" s="414" t="str">
        <f t="shared" si="13"/>
        <v/>
      </c>
      <c r="R217" s="621" t="str">
        <f t="shared" si="15"/>
        <v/>
      </c>
      <c r="S217" s="621" t="str">
        <f t="shared" si="16"/>
        <v/>
      </c>
    </row>
    <row r="218" spans="2:19" x14ac:dyDescent="0.2">
      <c r="B218" s="211" t="s">
        <v>799</v>
      </c>
      <c r="C218" s="212"/>
      <c r="D218" s="209"/>
      <c r="E218" s="13">
        <v>198</v>
      </c>
      <c r="F218" s="14" t="s">
        <v>357</v>
      </c>
      <c r="G218" s="14" t="s">
        <v>358</v>
      </c>
      <c r="H218" s="416">
        <f>'Table 1'!H218</f>
        <v>0</v>
      </c>
      <c r="I218" s="417"/>
      <c r="J218" s="418"/>
      <c r="K218" s="419" t="str">
        <f t="shared" si="14"/>
        <v/>
      </c>
      <c r="L218" s="418"/>
      <c r="M218" s="417"/>
      <c r="N218" s="418"/>
      <c r="O218" s="417"/>
      <c r="P218" s="418"/>
      <c r="Q218" s="414" t="str">
        <f t="shared" si="13"/>
        <v/>
      </c>
      <c r="R218" s="621" t="str">
        <f t="shared" si="15"/>
        <v/>
      </c>
      <c r="S218" s="621" t="str">
        <f t="shared" si="16"/>
        <v/>
      </c>
    </row>
    <row r="219" spans="2:19" x14ac:dyDescent="0.2">
      <c r="B219" s="211" t="s">
        <v>800</v>
      </c>
      <c r="C219" s="212"/>
      <c r="D219" s="209"/>
      <c r="E219" s="13">
        <v>199</v>
      </c>
      <c r="F219" s="14" t="s">
        <v>359</v>
      </c>
      <c r="G219" s="14" t="s">
        <v>360</v>
      </c>
      <c r="H219" s="416">
        <f>'Table 1'!H219</f>
        <v>0</v>
      </c>
      <c r="I219" s="417"/>
      <c r="J219" s="418"/>
      <c r="K219" s="419" t="str">
        <f t="shared" si="14"/>
        <v/>
      </c>
      <c r="L219" s="418"/>
      <c r="M219" s="417"/>
      <c r="N219" s="418"/>
      <c r="O219" s="417"/>
      <c r="P219" s="418"/>
      <c r="Q219" s="414" t="str">
        <f t="shared" si="13"/>
        <v/>
      </c>
      <c r="R219" s="621" t="str">
        <f t="shared" si="15"/>
        <v/>
      </c>
      <c r="S219" s="621" t="str">
        <f t="shared" si="16"/>
        <v/>
      </c>
    </row>
    <row r="220" spans="2:19" x14ac:dyDescent="0.2">
      <c r="B220" s="211" t="s">
        <v>801</v>
      </c>
      <c r="C220" s="212"/>
      <c r="D220" s="209"/>
      <c r="E220" s="13">
        <v>200</v>
      </c>
      <c r="F220" s="14" t="s">
        <v>361</v>
      </c>
      <c r="G220" s="14" t="s">
        <v>362</v>
      </c>
      <c r="H220" s="416">
        <f>'Table 1'!H220</f>
        <v>11</v>
      </c>
      <c r="I220" s="417"/>
      <c r="J220" s="418"/>
      <c r="K220" s="419" t="str">
        <f t="shared" si="14"/>
        <v/>
      </c>
      <c r="L220" s="418"/>
      <c r="M220" s="417"/>
      <c r="N220" s="418"/>
      <c r="O220" s="417"/>
      <c r="P220" s="418"/>
      <c r="Q220" s="414" t="str">
        <f t="shared" si="13"/>
        <v/>
      </c>
      <c r="R220" s="621" t="str">
        <f t="shared" si="15"/>
        <v/>
      </c>
      <c r="S220" s="621" t="str">
        <f t="shared" si="16"/>
        <v/>
      </c>
    </row>
    <row r="221" spans="2:19" x14ac:dyDescent="0.2">
      <c r="B221" s="211" t="s">
        <v>802</v>
      </c>
      <c r="C221" s="212"/>
      <c r="D221" s="209"/>
      <c r="E221" s="13">
        <v>201</v>
      </c>
      <c r="F221" s="14" t="s">
        <v>363</v>
      </c>
      <c r="G221" s="14" t="s">
        <v>364</v>
      </c>
      <c r="H221" s="416">
        <f>'Table 1'!H221</f>
        <v>0</v>
      </c>
      <c r="I221" s="417"/>
      <c r="J221" s="418"/>
      <c r="K221" s="419" t="str">
        <f t="shared" si="14"/>
        <v/>
      </c>
      <c r="L221" s="418"/>
      <c r="M221" s="417"/>
      <c r="N221" s="418"/>
      <c r="O221" s="417"/>
      <c r="P221" s="418"/>
      <c r="Q221" s="414" t="str">
        <f t="shared" si="13"/>
        <v/>
      </c>
      <c r="R221" s="621" t="str">
        <f t="shared" si="15"/>
        <v/>
      </c>
      <c r="S221" s="621" t="str">
        <f t="shared" si="16"/>
        <v/>
      </c>
    </row>
    <row r="222" spans="2:19" x14ac:dyDescent="0.2">
      <c r="B222" s="211" t="s">
        <v>803</v>
      </c>
      <c r="C222" s="212"/>
      <c r="D222" s="209"/>
      <c r="E222" s="13">
        <v>202</v>
      </c>
      <c r="F222" s="14" t="s">
        <v>365</v>
      </c>
      <c r="G222" s="14" t="s">
        <v>366</v>
      </c>
      <c r="H222" s="416">
        <f>'Table 1'!H222</f>
        <v>0</v>
      </c>
      <c r="I222" s="421"/>
      <c r="J222" s="418"/>
      <c r="K222" s="419" t="str">
        <f t="shared" si="14"/>
        <v/>
      </c>
      <c r="L222" s="418"/>
      <c r="M222" s="418"/>
      <c r="N222" s="418"/>
      <c r="O222" s="422"/>
      <c r="P222" s="418"/>
      <c r="Q222" s="414" t="str">
        <f t="shared" si="13"/>
        <v/>
      </c>
      <c r="R222" s="621" t="str">
        <f t="shared" si="15"/>
        <v/>
      </c>
      <c r="S222" s="621" t="str">
        <f t="shared" si="16"/>
        <v/>
      </c>
    </row>
    <row r="223" spans="2:19" x14ac:dyDescent="0.2">
      <c r="B223" s="211" t="s">
        <v>822</v>
      </c>
      <c r="C223" s="212"/>
      <c r="D223" s="209"/>
      <c r="E223" s="13">
        <v>203</v>
      </c>
      <c r="F223" s="14" t="s">
        <v>399</v>
      </c>
      <c r="G223" s="14" t="s">
        <v>400</v>
      </c>
      <c r="H223" s="416">
        <f>'Table 1'!H223</f>
        <v>39.032398000000001</v>
      </c>
      <c r="I223" s="421"/>
      <c r="J223" s="418"/>
      <c r="K223" s="419" t="str">
        <f t="shared" si="14"/>
        <v/>
      </c>
      <c r="L223" s="418"/>
      <c r="M223" s="418"/>
      <c r="N223" s="418"/>
      <c r="O223" s="422"/>
      <c r="P223" s="418"/>
      <c r="Q223" s="414" t="str">
        <f t="shared" si="13"/>
        <v/>
      </c>
      <c r="R223" s="621" t="str">
        <f t="shared" si="15"/>
        <v/>
      </c>
      <c r="S223" s="621" t="str">
        <f t="shared" si="16"/>
        <v/>
      </c>
    </row>
    <row r="224" spans="2:19" x14ac:dyDescent="0.2">
      <c r="B224" s="211" t="s">
        <v>823</v>
      </c>
      <c r="C224" s="212"/>
      <c r="D224" s="209"/>
      <c r="E224" s="13">
        <v>204</v>
      </c>
      <c r="F224" s="14" t="s">
        <v>401</v>
      </c>
      <c r="G224" s="14" t="s">
        <v>402</v>
      </c>
      <c r="H224" s="416">
        <f>'Table 1'!H224</f>
        <v>0</v>
      </c>
      <c r="I224" s="421"/>
      <c r="J224" s="418"/>
      <c r="K224" s="419" t="str">
        <f t="shared" si="14"/>
        <v/>
      </c>
      <c r="L224" s="418"/>
      <c r="M224" s="418"/>
      <c r="N224" s="418"/>
      <c r="O224" s="422"/>
      <c r="P224" s="418"/>
      <c r="Q224" s="414" t="str">
        <f t="shared" si="13"/>
        <v/>
      </c>
      <c r="R224" s="621" t="str">
        <f t="shared" si="15"/>
        <v/>
      </c>
      <c r="S224" s="621" t="str">
        <f t="shared" si="16"/>
        <v/>
      </c>
    </row>
    <row r="225" spans="2:19" x14ac:dyDescent="0.2">
      <c r="B225" s="211" t="s">
        <v>825</v>
      </c>
      <c r="C225" s="212"/>
      <c r="D225" s="209"/>
      <c r="E225" s="16">
        <v>205</v>
      </c>
      <c r="F225" s="14" t="s">
        <v>404</v>
      </c>
      <c r="G225" s="14" t="s">
        <v>405</v>
      </c>
      <c r="H225" s="416">
        <f>'Table 1'!H225</f>
        <v>3769.7612967700002</v>
      </c>
      <c r="I225" s="421"/>
      <c r="J225" s="418"/>
      <c r="K225" s="419" t="str">
        <f t="shared" si="14"/>
        <v/>
      </c>
      <c r="L225" s="418"/>
      <c r="M225" s="418"/>
      <c r="N225" s="418"/>
      <c r="O225" s="422"/>
      <c r="P225" s="418"/>
      <c r="Q225" s="414" t="str">
        <f t="shared" si="13"/>
        <v/>
      </c>
      <c r="R225" s="621" t="str">
        <f t="shared" si="15"/>
        <v/>
      </c>
      <c r="S225" s="621" t="str">
        <f t="shared" si="16"/>
        <v/>
      </c>
    </row>
    <row r="226" spans="2:19" x14ac:dyDescent="0.2">
      <c r="B226" s="211" t="s">
        <v>826</v>
      </c>
      <c r="C226" s="212"/>
      <c r="D226" s="209"/>
      <c r="E226" s="16">
        <v>206</v>
      </c>
      <c r="F226" s="14" t="s">
        <v>406</v>
      </c>
      <c r="G226" s="14" t="s">
        <v>407</v>
      </c>
      <c r="H226" s="416">
        <f>'Table 1'!H226</f>
        <v>13018.60376935</v>
      </c>
      <c r="I226" s="421"/>
      <c r="J226" s="418"/>
      <c r="K226" s="419" t="str">
        <f t="shared" si="14"/>
        <v/>
      </c>
      <c r="L226" s="418"/>
      <c r="M226" s="418"/>
      <c r="N226" s="418"/>
      <c r="O226" s="422"/>
      <c r="P226" s="418"/>
      <c r="Q226" s="414" t="str">
        <f t="shared" si="13"/>
        <v/>
      </c>
      <c r="R226" s="621" t="str">
        <f t="shared" si="15"/>
        <v/>
      </c>
      <c r="S226" s="621" t="str">
        <f t="shared" si="16"/>
        <v/>
      </c>
    </row>
    <row r="227" spans="2:19" x14ac:dyDescent="0.2">
      <c r="B227" s="211" t="s">
        <v>827</v>
      </c>
      <c r="C227" s="212"/>
      <c r="D227" s="209"/>
      <c r="E227" s="16">
        <v>207</v>
      </c>
      <c r="F227" s="14" t="s">
        <v>408</v>
      </c>
      <c r="G227" s="14" t="s">
        <v>409</v>
      </c>
      <c r="H227" s="416">
        <f>'Table 1'!H227</f>
        <v>0</v>
      </c>
      <c r="I227" s="421"/>
      <c r="J227" s="418"/>
      <c r="K227" s="419" t="str">
        <f t="shared" si="14"/>
        <v/>
      </c>
      <c r="L227" s="418"/>
      <c r="M227" s="418"/>
      <c r="N227" s="418"/>
      <c r="O227" s="422"/>
      <c r="P227" s="418"/>
      <c r="Q227" s="414" t="str">
        <f t="shared" si="13"/>
        <v/>
      </c>
      <c r="R227" s="621" t="str">
        <f t="shared" si="15"/>
        <v/>
      </c>
      <c r="S227" s="621" t="str">
        <f t="shared" si="16"/>
        <v/>
      </c>
    </row>
    <row r="228" spans="2:19" x14ac:dyDescent="0.2">
      <c r="B228" s="211" t="s">
        <v>828</v>
      </c>
      <c r="C228" s="212"/>
      <c r="D228" s="209"/>
      <c r="E228" s="16">
        <v>208</v>
      </c>
      <c r="F228" s="14" t="s">
        <v>410</v>
      </c>
      <c r="G228" s="14" t="s">
        <v>411</v>
      </c>
      <c r="H228" s="416">
        <f>'Table 1'!H228</f>
        <v>0</v>
      </c>
      <c r="I228" s="421"/>
      <c r="J228" s="418"/>
      <c r="K228" s="419" t="str">
        <f t="shared" si="14"/>
        <v/>
      </c>
      <c r="L228" s="418"/>
      <c r="M228" s="418"/>
      <c r="N228" s="418"/>
      <c r="O228" s="422"/>
      <c r="P228" s="418"/>
      <c r="Q228" s="414" t="str">
        <f t="shared" si="13"/>
        <v/>
      </c>
      <c r="R228" s="621" t="str">
        <f t="shared" si="15"/>
        <v/>
      </c>
      <c r="S228" s="621" t="str">
        <f t="shared" si="16"/>
        <v/>
      </c>
    </row>
    <row r="229" spans="2:19" x14ac:dyDescent="0.2">
      <c r="B229" s="211" t="s">
        <v>829</v>
      </c>
      <c r="C229" s="212"/>
      <c r="D229" s="209"/>
      <c r="E229" s="16">
        <v>209</v>
      </c>
      <c r="F229" s="14" t="s">
        <v>412</v>
      </c>
      <c r="G229" s="14" t="s">
        <v>413</v>
      </c>
      <c r="H229" s="416">
        <f>'Table 1'!H229</f>
        <v>1.3301149999999999</v>
      </c>
      <c r="I229" s="421"/>
      <c r="J229" s="418"/>
      <c r="K229" s="419" t="str">
        <f t="shared" si="14"/>
        <v/>
      </c>
      <c r="L229" s="418"/>
      <c r="M229" s="418"/>
      <c r="N229" s="418"/>
      <c r="O229" s="422"/>
      <c r="P229" s="418"/>
      <c r="Q229" s="414" t="str">
        <f t="shared" si="13"/>
        <v/>
      </c>
      <c r="R229" s="621" t="str">
        <f t="shared" si="15"/>
        <v/>
      </c>
      <c r="S229" s="621" t="str">
        <f t="shared" si="16"/>
        <v/>
      </c>
    </row>
    <row r="230" spans="2:19" x14ac:dyDescent="0.2">
      <c r="B230" s="211" t="s">
        <v>830</v>
      </c>
      <c r="C230" s="212"/>
      <c r="D230" s="209"/>
      <c r="E230" s="16">
        <v>210</v>
      </c>
      <c r="F230" s="14" t="s">
        <v>414</v>
      </c>
      <c r="G230" s="14" t="s">
        <v>415</v>
      </c>
      <c r="H230" s="416">
        <f>'Table 1'!H230</f>
        <v>53.612485</v>
      </c>
      <c r="I230" s="421"/>
      <c r="J230" s="418"/>
      <c r="K230" s="419" t="str">
        <f t="shared" si="14"/>
        <v/>
      </c>
      <c r="L230" s="418"/>
      <c r="M230" s="418"/>
      <c r="N230" s="418"/>
      <c r="O230" s="422"/>
      <c r="P230" s="418"/>
      <c r="Q230" s="414" t="str">
        <f t="shared" si="13"/>
        <v/>
      </c>
      <c r="R230" s="621" t="str">
        <f t="shared" si="15"/>
        <v/>
      </c>
      <c r="S230" s="621" t="str">
        <f t="shared" si="16"/>
        <v/>
      </c>
    </row>
    <row r="231" spans="2:19" x14ac:dyDescent="0.2">
      <c r="B231" s="211" t="s">
        <v>831</v>
      </c>
      <c r="C231" s="212"/>
      <c r="D231" s="209"/>
      <c r="E231" s="16">
        <v>211</v>
      </c>
      <c r="F231" s="14" t="s">
        <v>416</v>
      </c>
      <c r="G231" s="14" t="s">
        <v>417</v>
      </c>
      <c r="H231" s="416">
        <f>'Table 1'!H231</f>
        <v>855.79816354999991</v>
      </c>
      <c r="I231" s="421"/>
      <c r="J231" s="418"/>
      <c r="K231" s="419" t="str">
        <f t="shared" si="14"/>
        <v/>
      </c>
      <c r="L231" s="418"/>
      <c r="M231" s="418"/>
      <c r="N231" s="418"/>
      <c r="O231" s="422"/>
      <c r="P231" s="418"/>
      <c r="Q231" s="414" t="str">
        <f t="shared" si="13"/>
        <v/>
      </c>
      <c r="R231" s="621" t="str">
        <f t="shared" si="15"/>
        <v/>
      </c>
      <c r="S231" s="621" t="str">
        <f t="shared" si="16"/>
        <v/>
      </c>
    </row>
    <row r="232" spans="2:19" x14ac:dyDescent="0.2">
      <c r="B232" s="211" t="s">
        <v>838</v>
      </c>
      <c r="C232" s="212"/>
      <c r="D232" s="209"/>
      <c r="E232" s="16">
        <v>212</v>
      </c>
      <c r="F232" s="14" t="s">
        <v>947</v>
      </c>
      <c r="G232" s="14" t="s">
        <v>418</v>
      </c>
      <c r="H232" s="416">
        <f>'Table 1'!H232</f>
        <v>0</v>
      </c>
      <c r="I232" s="421"/>
      <c r="J232" s="418"/>
      <c r="K232" s="419" t="str">
        <f t="shared" si="14"/>
        <v/>
      </c>
      <c r="L232" s="418"/>
      <c r="M232" s="418"/>
      <c r="N232" s="418"/>
      <c r="O232" s="422"/>
      <c r="P232" s="418"/>
      <c r="Q232" s="414" t="str">
        <f t="shared" si="13"/>
        <v/>
      </c>
      <c r="R232" s="621" t="str">
        <f t="shared" si="15"/>
        <v/>
      </c>
      <c r="S232" s="621" t="str">
        <f t="shared" si="16"/>
        <v/>
      </c>
    </row>
    <row r="233" spans="2:19" x14ac:dyDescent="0.2">
      <c r="B233" s="211" t="s">
        <v>832</v>
      </c>
      <c r="C233" s="212"/>
      <c r="D233" s="209"/>
      <c r="E233" s="16">
        <v>213</v>
      </c>
      <c r="F233" s="14" t="s">
        <v>419</v>
      </c>
      <c r="G233" s="14" t="s">
        <v>420</v>
      </c>
      <c r="H233" s="416">
        <f>'Table 1'!H233</f>
        <v>2.6068159999999998</v>
      </c>
      <c r="I233" s="421"/>
      <c r="J233" s="418"/>
      <c r="K233" s="419" t="str">
        <f t="shared" si="14"/>
        <v/>
      </c>
      <c r="L233" s="418"/>
      <c r="M233" s="418"/>
      <c r="N233" s="418"/>
      <c r="O233" s="422"/>
      <c r="P233" s="418"/>
      <c r="Q233" s="414" t="str">
        <f t="shared" si="13"/>
        <v/>
      </c>
      <c r="R233" s="621" t="str">
        <f t="shared" si="15"/>
        <v/>
      </c>
      <c r="S233" s="621" t="str">
        <f t="shared" si="16"/>
        <v/>
      </c>
    </row>
    <row r="234" spans="2:19" x14ac:dyDescent="0.2">
      <c r="B234" s="211" t="s">
        <v>833</v>
      </c>
      <c r="C234" s="212"/>
      <c r="D234" s="209"/>
      <c r="E234" s="16">
        <v>214</v>
      </c>
      <c r="F234" s="14" t="s">
        <v>421</v>
      </c>
      <c r="G234" s="14" t="s">
        <v>422</v>
      </c>
      <c r="H234" s="416">
        <f>'Table 1'!H234</f>
        <v>0</v>
      </c>
      <c r="I234" s="421"/>
      <c r="J234" s="418"/>
      <c r="K234" s="419" t="str">
        <f t="shared" si="14"/>
        <v/>
      </c>
      <c r="L234" s="418"/>
      <c r="M234" s="418"/>
      <c r="N234" s="418"/>
      <c r="O234" s="422"/>
      <c r="P234" s="418"/>
      <c r="Q234" s="414" t="str">
        <f t="shared" si="13"/>
        <v/>
      </c>
      <c r="R234" s="621" t="str">
        <f t="shared" si="15"/>
        <v/>
      </c>
      <c r="S234" s="621" t="str">
        <f t="shared" si="16"/>
        <v/>
      </c>
    </row>
    <row r="235" spans="2:19" x14ac:dyDescent="0.2">
      <c r="B235" s="211" t="s">
        <v>834</v>
      </c>
      <c r="C235" s="212"/>
      <c r="D235" s="209"/>
      <c r="E235" s="16">
        <v>215</v>
      </c>
      <c r="F235" s="14" t="s">
        <v>423</v>
      </c>
      <c r="G235" s="14" t="s">
        <v>424</v>
      </c>
      <c r="H235" s="416">
        <f>'Table 1'!H235</f>
        <v>0</v>
      </c>
      <c r="I235" s="421"/>
      <c r="J235" s="418"/>
      <c r="K235" s="419" t="str">
        <f t="shared" si="14"/>
        <v/>
      </c>
      <c r="L235" s="418"/>
      <c r="M235" s="418"/>
      <c r="N235" s="418"/>
      <c r="O235" s="422"/>
      <c r="P235" s="418"/>
      <c r="Q235" s="414" t="str">
        <f t="shared" si="13"/>
        <v/>
      </c>
      <c r="R235" s="621" t="str">
        <f t="shared" si="15"/>
        <v/>
      </c>
      <c r="S235" s="621" t="str">
        <f t="shared" si="16"/>
        <v/>
      </c>
    </row>
    <row r="236" spans="2:19" x14ac:dyDescent="0.2">
      <c r="B236" s="211" t="s">
        <v>835</v>
      </c>
      <c r="C236" s="212"/>
      <c r="D236" s="209"/>
      <c r="E236" s="16">
        <v>216</v>
      </c>
      <c r="F236" s="14" t="s">
        <v>425</v>
      </c>
      <c r="G236" s="14" t="s">
        <v>426</v>
      </c>
      <c r="H236" s="416">
        <f>'Table 1'!H236</f>
        <v>102.424982</v>
      </c>
      <c r="I236" s="421"/>
      <c r="J236" s="418"/>
      <c r="K236" s="419" t="str">
        <f t="shared" si="14"/>
        <v/>
      </c>
      <c r="L236" s="418"/>
      <c r="M236" s="418"/>
      <c r="N236" s="418"/>
      <c r="O236" s="422"/>
      <c r="P236" s="418"/>
      <c r="Q236" s="414" t="str">
        <f t="shared" si="13"/>
        <v/>
      </c>
      <c r="R236" s="621" t="str">
        <f t="shared" si="15"/>
        <v/>
      </c>
      <c r="S236" s="621" t="str">
        <f t="shared" si="16"/>
        <v/>
      </c>
    </row>
    <row r="237" spans="2:19" x14ac:dyDescent="0.2">
      <c r="B237" s="211" t="s">
        <v>836</v>
      </c>
      <c r="C237" s="212"/>
      <c r="D237" s="209"/>
      <c r="E237" s="16">
        <v>217</v>
      </c>
      <c r="F237" s="14" t="s">
        <v>427</v>
      </c>
      <c r="G237" s="14" t="s">
        <v>428</v>
      </c>
      <c r="H237" s="416">
        <f>'Table 1'!H237</f>
        <v>4.4031289999999998</v>
      </c>
      <c r="I237" s="421"/>
      <c r="J237" s="418"/>
      <c r="K237" s="419" t="str">
        <f t="shared" si="14"/>
        <v/>
      </c>
      <c r="L237" s="418"/>
      <c r="M237" s="418"/>
      <c r="N237" s="418"/>
      <c r="O237" s="422"/>
      <c r="P237" s="418"/>
      <c r="Q237" s="414" t="str">
        <f t="shared" si="13"/>
        <v/>
      </c>
      <c r="R237" s="621" t="str">
        <f t="shared" si="15"/>
        <v/>
      </c>
      <c r="S237" s="621" t="str">
        <f t="shared" si="16"/>
        <v/>
      </c>
    </row>
    <row r="238" spans="2:19" x14ac:dyDescent="0.2">
      <c r="B238" s="211" t="s">
        <v>837</v>
      </c>
      <c r="C238" s="212"/>
      <c r="D238" s="209"/>
      <c r="E238" s="16">
        <v>218</v>
      </c>
      <c r="F238" s="14" t="s">
        <v>429</v>
      </c>
      <c r="G238" s="14" t="s">
        <v>430</v>
      </c>
      <c r="H238" s="416">
        <f>'Table 1'!H238</f>
        <v>396.92156405999998</v>
      </c>
      <c r="I238" s="421"/>
      <c r="J238" s="418"/>
      <c r="K238" s="419" t="str">
        <f t="shared" si="14"/>
        <v/>
      </c>
      <c r="L238" s="418"/>
      <c r="M238" s="418"/>
      <c r="N238" s="418"/>
      <c r="O238" s="422"/>
      <c r="P238" s="418"/>
      <c r="Q238" s="414" t="str">
        <f t="shared" si="13"/>
        <v/>
      </c>
      <c r="R238" s="621" t="str">
        <f t="shared" si="15"/>
        <v/>
      </c>
      <c r="S238" s="621" t="str">
        <f t="shared" si="16"/>
        <v/>
      </c>
    </row>
    <row r="239" spans="2:19" x14ac:dyDescent="0.2">
      <c r="B239" s="211" t="s">
        <v>940</v>
      </c>
      <c r="C239" s="212"/>
      <c r="D239" s="209"/>
      <c r="E239" s="16">
        <v>219</v>
      </c>
      <c r="F239" s="14" t="s">
        <v>431</v>
      </c>
      <c r="G239" s="14" t="s">
        <v>432</v>
      </c>
      <c r="H239" s="416">
        <f>'Table 1'!H239</f>
        <v>0</v>
      </c>
      <c r="I239" s="421"/>
      <c r="J239" s="418"/>
      <c r="K239" s="419" t="str">
        <f t="shared" si="14"/>
        <v/>
      </c>
      <c r="L239" s="418"/>
      <c r="M239" s="418"/>
      <c r="N239" s="418"/>
      <c r="O239" s="422"/>
      <c r="P239" s="418"/>
      <c r="Q239" s="414" t="str">
        <f t="shared" si="13"/>
        <v/>
      </c>
      <c r="R239" s="621" t="str">
        <f t="shared" si="15"/>
        <v/>
      </c>
      <c r="S239" s="621" t="str">
        <f t="shared" si="16"/>
        <v/>
      </c>
    </row>
    <row r="240" spans="2:19" x14ac:dyDescent="0.2">
      <c r="B240" s="211" t="s">
        <v>839</v>
      </c>
      <c r="C240" s="212"/>
      <c r="D240" s="209"/>
      <c r="E240" s="16">
        <v>220</v>
      </c>
      <c r="F240" s="14" t="s">
        <v>433</v>
      </c>
      <c r="G240" s="14" t="s">
        <v>434</v>
      </c>
      <c r="H240" s="416">
        <f>'Table 1'!H240</f>
        <v>170.92670899999999</v>
      </c>
      <c r="I240" s="421"/>
      <c r="J240" s="418"/>
      <c r="K240" s="419" t="str">
        <f t="shared" si="14"/>
        <v/>
      </c>
      <c r="L240" s="418"/>
      <c r="M240" s="418"/>
      <c r="N240" s="418"/>
      <c r="O240" s="422"/>
      <c r="P240" s="418"/>
      <c r="Q240" s="414" t="str">
        <f t="shared" si="13"/>
        <v/>
      </c>
      <c r="R240" s="621" t="str">
        <f t="shared" si="15"/>
        <v/>
      </c>
      <c r="S240" s="621" t="str">
        <f t="shared" si="16"/>
        <v/>
      </c>
    </row>
    <row r="241" spans="2:19" x14ac:dyDescent="0.2">
      <c r="B241" s="211" t="s">
        <v>840</v>
      </c>
      <c r="C241" s="212"/>
      <c r="D241" s="209"/>
      <c r="E241" s="16">
        <v>221</v>
      </c>
      <c r="F241" s="14" t="s">
        <v>435</v>
      </c>
      <c r="G241" s="14" t="s">
        <v>436</v>
      </c>
      <c r="H241" s="416">
        <f>'Table 1'!H241</f>
        <v>0</v>
      </c>
      <c r="I241" s="421"/>
      <c r="J241" s="418"/>
      <c r="K241" s="419" t="str">
        <f t="shared" si="14"/>
        <v/>
      </c>
      <c r="L241" s="418"/>
      <c r="M241" s="418"/>
      <c r="N241" s="418"/>
      <c r="O241" s="422"/>
      <c r="P241" s="418"/>
      <c r="Q241" s="414" t="str">
        <f t="shared" si="13"/>
        <v/>
      </c>
      <c r="R241" s="621" t="str">
        <f t="shared" si="15"/>
        <v/>
      </c>
      <c r="S241" s="621" t="str">
        <f t="shared" si="16"/>
        <v/>
      </c>
    </row>
    <row r="242" spans="2:19" x14ac:dyDescent="0.2">
      <c r="B242" s="211" t="s">
        <v>841</v>
      </c>
      <c r="C242" s="212"/>
      <c r="D242" s="209"/>
      <c r="E242" s="16">
        <v>222</v>
      </c>
      <c r="F242" s="14" t="s">
        <v>437</v>
      </c>
      <c r="G242" s="14" t="s">
        <v>438</v>
      </c>
      <c r="H242" s="416">
        <f>'Table 1'!H242</f>
        <v>43.701723000000001</v>
      </c>
      <c r="I242" s="421"/>
      <c r="J242" s="418"/>
      <c r="K242" s="419" t="str">
        <f t="shared" si="14"/>
        <v/>
      </c>
      <c r="L242" s="418"/>
      <c r="M242" s="418"/>
      <c r="N242" s="418"/>
      <c r="O242" s="422"/>
      <c r="P242" s="418"/>
      <c r="Q242" s="414" t="str">
        <f t="shared" si="13"/>
        <v/>
      </c>
      <c r="R242" s="621" t="str">
        <f t="shared" si="15"/>
        <v/>
      </c>
      <c r="S242" s="621" t="str">
        <f t="shared" si="16"/>
        <v/>
      </c>
    </row>
    <row r="243" spans="2:19" x14ac:dyDescent="0.2">
      <c r="B243" s="211" t="s">
        <v>842</v>
      </c>
      <c r="C243" s="212"/>
      <c r="D243" s="209"/>
      <c r="E243" s="16">
        <v>223</v>
      </c>
      <c r="F243" s="14" t="s">
        <v>439</v>
      </c>
      <c r="G243" s="14" t="s">
        <v>440</v>
      </c>
      <c r="H243" s="416">
        <f>'Table 1'!H243</f>
        <v>2151.6884089999999</v>
      </c>
      <c r="I243" s="421"/>
      <c r="J243" s="418"/>
      <c r="K243" s="419" t="str">
        <f t="shared" si="14"/>
        <v/>
      </c>
      <c r="L243" s="418"/>
      <c r="M243" s="418"/>
      <c r="N243" s="418"/>
      <c r="O243" s="422"/>
      <c r="P243" s="418"/>
      <c r="Q243" s="414" t="str">
        <f t="shared" si="13"/>
        <v/>
      </c>
      <c r="R243" s="621" t="str">
        <f t="shared" si="15"/>
        <v/>
      </c>
      <c r="S243" s="621" t="str">
        <f t="shared" si="16"/>
        <v/>
      </c>
    </row>
    <row r="244" spans="2:19" x14ac:dyDescent="0.2">
      <c r="B244" s="211" t="s">
        <v>843</v>
      </c>
      <c r="C244" s="212"/>
      <c r="D244" s="209"/>
      <c r="E244" s="16">
        <v>224</v>
      </c>
      <c r="F244" s="14" t="s">
        <v>441</v>
      </c>
      <c r="G244" s="14" t="s">
        <v>442</v>
      </c>
      <c r="H244" s="416">
        <f>'Table 1'!H244</f>
        <v>2419.0279829999999</v>
      </c>
      <c r="I244" s="421"/>
      <c r="J244" s="418"/>
      <c r="K244" s="419" t="str">
        <f t="shared" si="14"/>
        <v/>
      </c>
      <c r="L244" s="418"/>
      <c r="M244" s="418"/>
      <c r="N244" s="418"/>
      <c r="O244" s="422"/>
      <c r="P244" s="418"/>
      <c r="Q244" s="414" t="str">
        <f t="shared" si="13"/>
        <v/>
      </c>
      <c r="R244" s="621" t="str">
        <f t="shared" si="15"/>
        <v/>
      </c>
      <c r="S244" s="621" t="str">
        <f t="shared" si="16"/>
        <v/>
      </c>
    </row>
    <row r="245" spans="2:19" x14ac:dyDescent="0.2">
      <c r="B245" s="211" t="s">
        <v>844</v>
      </c>
      <c r="C245" s="212"/>
      <c r="D245" s="209"/>
      <c r="E245" s="16">
        <v>225</v>
      </c>
      <c r="F245" s="14" t="s">
        <v>443</v>
      </c>
      <c r="G245" s="14" t="s">
        <v>444</v>
      </c>
      <c r="H245" s="416">
        <f>'Table 1'!H245</f>
        <v>88534.000864810005</v>
      </c>
      <c r="I245" s="421"/>
      <c r="J245" s="418"/>
      <c r="K245" s="419" t="str">
        <f t="shared" si="14"/>
        <v/>
      </c>
      <c r="L245" s="418"/>
      <c r="M245" s="418"/>
      <c r="N245" s="418"/>
      <c r="O245" s="422"/>
      <c r="P245" s="418"/>
      <c r="Q245" s="414" t="str">
        <f t="shared" si="13"/>
        <v/>
      </c>
      <c r="R245" s="621" t="str">
        <f t="shared" si="15"/>
        <v/>
      </c>
      <c r="S245" s="621" t="str">
        <f t="shared" si="16"/>
        <v/>
      </c>
    </row>
    <row r="246" spans="2:19" x14ac:dyDescent="0.2">
      <c r="B246" s="211" t="s">
        <v>845</v>
      </c>
      <c r="C246" s="212"/>
      <c r="D246" s="209"/>
      <c r="E246" s="16">
        <v>226</v>
      </c>
      <c r="F246" s="14" t="s">
        <v>445</v>
      </c>
      <c r="G246" s="14" t="s">
        <v>446</v>
      </c>
      <c r="H246" s="416">
        <f>'Table 1'!H246</f>
        <v>1928882.6712412899</v>
      </c>
      <c r="I246" s="421"/>
      <c r="J246" s="418"/>
      <c r="K246" s="419" t="str">
        <f t="shared" si="14"/>
        <v/>
      </c>
      <c r="L246" s="418"/>
      <c r="M246" s="418"/>
      <c r="N246" s="418"/>
      <c r="O246" s="422"/>
      <c r="P246" s="418"/>
      <c r="Q246" s="414" t="str">
        <f t="shared" si="13"/>
        <v/>
      </c>
      <c r="R246" s="621" t="str">
        <f t="shared" si="15"/>
        <v/>
      </c>
      <c r="S246" s="621" t="str">
        <f t="shared" si="16"/>
        <v/>
      </c>
    </row>
    <row r="247" spans="2:19" x14ac:dyDescent="0.2">
      <c r="B247" s="211" t="s">
        <v>941</v>
      </c>
      <c r="C247" s="212"/>
      <c r="D247" s="209"/>
      <c r="E247" s="16">
        <v>227</v>
      </c>
      <c r="F247" s="14" t="s">
        <v>447</v>
      </c>
      <c r="G247" s="14" t="s">
        <v>448</v>
      </c>
      <c r="H247" s="416">
        <f>'Table 1'!H247</f>
        <v>1574.6307430000002</v>
      </c>
      <c r="I247" s="421"/>
      <c r="J247" s="418"/>
      <c r="K247" s="419" t="str">
        <f t="shared" si="14"/>
        <v/>
      </c>
      <c r="L247" s="418"/>
      <c r="M247" s="418"/>
      <c r="N247" s="418"/>
      <c r="O247" s="422"/>
      <c r="P247" s="418"/>
      <c r="Q247" s="414" t="str">
        <f t="shared" si="13"/>
        <v/>
      </c>
      <c r="R247" s="621" t="str">
        <f t="shared" si="15"/>
        <v/>
      </c>
      <c r="S247" s="621" t="str">
        <f t="shared" si="16"/>
        <v/>
      </c>
    </row>
    <row r="248" spans="2:19" x14ac:dyDescent="0.2">
      <c r="B248" s="211" t="s">
        <v>846</v>
      </c>
      <c r="C248" s="212"/>
      <c r="D248" s="209"/>
      <c r="E248" s="16">
        <v>228</v>
      </c>
      <c r="F248" s="14" t="s">
        <v>449</v>
      </c>
      <c r="G248" s="14" t="s">
        <v>450</v>
      </c>
      <c r="H248" s="416">
        <f>'Table 1'!H248</f>
        <v>50.907275560000002</v>
      </c>
      <c r="I248" s="421"/>
      <c r="J248" s="418"/>
      <c r="K248" s="419" t="str">
        <f t="shared" si="14"/>
        <v/>
      </c>
      <c r="L248" s="418"/>
      <c r="M248" s="418"/>
      <c r="N248" s="418"/>
      <c r="O248" s="422"/>
      <c r="P248" s="418"/>
      <c r="Q248" s="414" t="str">
        <f t="shared" si="13"/>
        <v/>
      </c>
      <c r="R248" s="621" t="str">
        <f t="shared" si="15"/>
        <v/>
      </c>
      <c r="S248" s="621" t="str">
        <f t="shared" si="16"/>
        <v/>
      </c>
    </row>
    <row r="249" spans="2:19" x14ac:dyDescent="0.2">
      <c r="B249" s="211" t="s">
        <v>847</v>
      </c>
      <c r="C249" s="212"/>
      <c r="D249" s="209"/>
      <c r="E249" s="16">
        <v>229</v>
      </c>
      <c r="F249" s="14" t="s">
        <v>451</v>
      </c>
      <c r="G249" s="14" t="s">
        <v>452</v>
      </c>
      <c r="H249" s="416">
        <f>'Table 1'!H249</f>
        <v>41.012713000000005</v>
      </c>
      <c r="I249" s="421"/>
      <c r="J249" s="418"/>
      <c r="K249" s="419" t="str">
        <f t="shared" si="14"/>
        <v/>
      </c>
      <c r="L249" s="418"/>
      <c r="M249" s="418"/>
      <c r="N249" s="418"/>
      <c r="O249" s="422"/>
      <c r="P249" s="418"/>
      <c r="Q249" s="414" t="str">
        <f t="shared" si="13"/>
        <v/>
      </c>
      <c r="R249" s="621" t="str">
        <f t="shared" si="15"/>
        <v/>
      </c>
      <c r="S249" s="621" t="str">
        <f t="shared" si="16"/>
        <v/>
      </c>
    </row>
    <row r="250" spans="2:19" x14ac:dyDescent="0.2">
      <c r="B250" s="211" t="s">
        <v>848</v>
      </c>
      <c r="C250" s="212"/>
      <c r="D250" s="209"/>
      <c r="E250" s="16">
        <v>230</v>
      </c>
      <c r="F250" s="14" t="s">
        <v>453</v>
      </c>
      <c r="G250" s="14" t="s">
        <v>454</v>
      </c>
      <c r="H250" s="416">
        <f>'Table 1'!H250</f>
        <v>0</v>
      </c>
      <c r="I250" s="421"/>
      <c r="J250" s="418"/>
      <c r="K250" s="419" t="str">
        <f t="shared" si="14"/>
        <v/>
      </c>
      <c r="L250" s="418"/>
      <c r="M250" s="418"/>
      <c r="N250" s="418"/>
      <c r="O250" s="422"/>
      <c r="P250" s="418"/>
      <c r="Q250" s="414" t="str">
        <f t="shared" si="13"/>
        <v/>
      </c>
      <c r="R250" s="621" t="str">
        <f t="shared" si="15"/>
        <v/>
      </c>
      <c r="S250" s="621" t="str">
        <f t="shared" si="16"/>
        <v/>
      </c>
    </row>
    <row r="251" spans="2:19" x14ac:dyDescent="0.2">
      <c r="B251" s="211" t="s">
        <v>849</v>
      </c>
      <c r="C251" s="212"/>
      <c r="D251" s="209"/>
      <c r="E251" s="16">
        <v>231</v>
      </c>
      <c r="F251" s="14" t="s">
        <v>455</v>
      </c>
      <c r="G251" s="14" t="s">
        <v>456</v>
      </c>
      <c r="H251" s="416">
        <f>'Table 1'!H251</f>
        <v>0</v>
      </c>
      <c r="I251" s="421"/>
      <c r="J251" s="418"/>
      <c r="K251" s="419" t="str">
        <f t="shared" si="14"/>
        <v/>
      </c>
      <c r="L251" s="418"/>
      <c r="M251" s="418"/>
      <c r="N251" s="418"/>
      <c r="O251" s="422"/>
      <c r="P251" s="418"/>
      <c r="Q251" s="414" t="str">
        <f t="shared" si="13"/>
        <v/>
      </c>
      <c r="R251" s="621" t="str">
        <f t="shared" si="15"/>
        <v/>
      </c>
      <c r="S251" s="621" t="str">
        <f t="shared" si="16"/>
        <v/>
      </c>
    </row>
    <row r="252" spans="2:19" x14ac:dyDescent="0.2">
      <c r="B252" s="211" t="s">
        <v>850</v>
      </c>
      <c r="C252" s="212"/>
      <c r="D252" s="209"/>
      <c r="E252" s="16">
        <v>232</v>
      </c>
      <c r="F252" s="14" t="s">
        <v>457</v>
      </c>
      <c r="G252" s="14" t="s">
        <v>458</v>
      </c>
      <c r="H252" s="416">
        <f>'Table 1'!H252</f>
        <v>305.80267074</v>
      </c>
      <c r="I252" s="421"/>
      <c r="J252" s="418"/>
      <c r="K252" s="419" t="str">
        <f t="shared" si="14"/>
        <v/>
      </c>
      <c r="L252" s="418"/>
      <c r="M252" s="418"/>
      <c r="N252" s="418"/>
      <c r="O252" s="422"/>
      <c r="P252" s="418"/>
      <c r="Q252" s="414" t="str">
        <f t="shared" si="13"/>
        <v/>
      </c>
      <c r="R252" s="621" t="str">
        <f t="shared" si="15"/>
        <v/>
      </c>
      <c r="S252" s="621" t="str">
        <f t="shared" si="16"/>
        <v/>
      </c>
    </row>
    <row r="253" spans="2:19" x14ac:dyDescent="0.2">
      <c r="B253" s="211" t="s">
        <v>851</v>
      </c>
      <c r="C253" s="212"/>
      <c r="D253" s="209"/>
      <c r="E253" s="16">
        <v>233</v>
      </c>
      <c r="F253" s="14" t="s">
        <v>459</v>
      </c>
      <c r="G253" s="14" t="s">
        <v>460</v>
      </c>
      <c r="H253" s="416">
        <f>'Table 1'!H253</f>
        <v>1842.5509410000002</v>
      </c>
      <c r="I253" s="421"/>
      <c r="J253" s="418"/>
      <c r="K253" s="419" t="str">
        <f t="shared" si="14"/>
        <v/>
      </c>
      <c r="L253" s="418"/>
      <c r="M253" s="418"/>
      <c r="N253" s="418"/>
      <c r="O253" s="422"/>
      <c r="P253" s="418"/>
      <c r="Q253" s="414" t="str">
        <f t="shared" si="13"/>
        <v/>
      </c>
      <c r="R253" s="621" t="str">
        <f t="shared" si="15"/>
        <v/>
      </c>
      <c r="S253" s="621" t="str">
        <f t="shared" si="16"/>
        <v/>
      </c>
    </row>
    <row r="254" spans="2:19" x14ac:dyDescent="0.2">
      <c r="B254" s="211" t="s">
        <v>852</v>
      </c>
      <c r="C254" s="212"/>
      <c r="D254" s="209"/>
      <c r="E254" s="16">
        <v>234</v>
      </c>
      <c r="F254" s="14" t="s">
        <v>461</v>
      </c>
      <c r="G254" s="14" t="s">
        <v>462</v>
      </c>
      <c r="H254" s="416">
        <f>'Table 1'!H254</f>
        <v>5706.5978469999991</v>
      </c>
      <c r="I254" s="421"/>
      <c r="J254" s="418"/>
      <c r="K254" s="419" t="str">
        <f t="shared" si="14"/>
        <v/>
      </c>
      <c r="L254" s="418"/>
      <c r="M254" s="418"/>
      <c r="N254" s="418"/>
      <c r="O254" s="422"/>
      <c r="P254" s="418"/>
      <c r="Q254" s="414" t="str">
        <f t="shared" si="13"/>
        <v/>
      </c>
      <c r="R254" s="621" t="str">
        <f t="shared" si="15"/>
        <v/>
      </c>
      <c r="S254" s="621" t="str">
        <f t="shared" si="16"/>
        <v/>
      </c>
    </row>
    <row r="255" spans="2:19" x14ac:dyDescent="0.2">
      <c r="B255" s="211" t="s">
        <v>853</v>
      </c>
      <c r="C255" s="212"/>
      <c r="D255" s="209"/>
      <c r="E255" s="16">
        <v>235</v>
      </c>
      <c r="F255" s="14" t="s">
        <v>463</v>
      </c>
      <c r="G255" s="14" t="s">
        <v>464</v>
      </c>
      <c r="H255" s="416">
        <f>'Table 1'!H255</f>
        <v>18.554802000000002</v>
      </c>
      <c r="I255" s="421"/>
      <c r="J255" s="418"/>
      <c r="K255" s="419" t="str">
        <f t="shared" si="14"/>
        <v/>
      </c>
      <c r="L255" s="418"/>
      <c r="M255" s="418"/>
      <c r="N255" s="418"/>
      <c r="O255" s="422"/>
      <c r="P255" s="418"/>
      <c r="Q255" s="414" t="str">
        <f t="shared" si="13"/>
        <v/>
      </c>
      <c r="R255" s="621" t="str">
        <f t="shared" si="15"/>
        <v/>
      </c>
      <c r="S255" s="621" t="str">
        <f t="shared" si="16"/>
        <v/>
      </c>
    </row>
    <row r="256" spans="2:19" x14ac:dyDescent="0.2">
      <c r="B256" s="211" t="s">
        <v>854</v>
      </c>
      <c r="C256" s="212"/>
      <c r="D256" s="209"/>
      <c r="E256" s="16">
        <v>236</v>
      </c>
      <c r="F256" s="14" t="s">
        <v>465</v>
      </c>
      <c r="G256" s="14" t="s">
        <v>466</v>
      </c>
      <c r="H256" s="416">
        <f>'Table 1'!H256</f>
        <v>0</v>
      </c>
      <c r="I256" s="421"/>
      <c r="J256" s="418"/>
      <c r="K256" s="419" t="str">
        <f t="shared" si="14"/>
        <v/>
      </c>
      <c r="L256" s="418"/>
      <c r="M256" s="418"/>
      <c r="N256" s="418"/>
      <c r="O256" s="422"/>
      <c r="P256" s="418"/>
      <c r="Q256" s="414" t="str">
        <f t="shared" si="13"/>
        <v/>
      </c>
      <c r="R256" s="621" t="str">
        <f t="shared" si="15"/>
        <v/>
      </c>
      <c r="S256" s="621" t="str">
        <f t="shared" si="16"/>
        <v/>
      </c>
    </row>
    <row r="257" spans="1:23" x14ac:dyDescent="0.2">
      <c r="B257" s="211" t="s">
        <v>855</v>
      </c>
      <c r="C257" s="212"/>
      <c r="D257" s="209"/>
      <c r="E257" s="16">
        <v>237</v>
      </c>
      <c r="F257" s="14" t="s">
        <v>467</v>
      </c>
      <c r="G257" s="14" t="s">
        <v>468</v>
      </c>
      <c r="H257" s="416">
        <f>'Table 1'!H257</f>
        <v>0</v>
      </c>
      <c r="I257" s="421"/>
      <c r="J257" s="418"/>
      <c r="K257" s="419" t="str">
        <f t="shared" si="14"/>
        <v/>
      </c>
      <c r="L257" s="418"/>
      <c r="M257" s="418"/>
      <c r="N257" s="418"/>
      <c r="O257" s="422"/>
      <c r="P257" s="418"/>
      <c r="Q257" s="414" t="str">
        <f t="shared" si="13"/>
        <v/>
      </c>
      <c r="R257" s="621" t="str">
        <f t="shared" si="15"/>
        <v/>
      </c>
      <c r="S257" s="621" t="str">
        <f t="shared" si="16"/>
        <v/>
      </c>
    </row>
    <row r="258" spans="1:23" x14ac:dyDescent="0.2">
      <c r="B258" s="211" t="s">
        <v>856</v>
      </c>
      <c r="C258" s="212"/>
      <c r="D258" s="209"/>
      <c r="E258" s="16">
        <v>238</v>
      </c>
      <c r="F258" s="14" t="s">
        <v>469</v>
      </c>
      <c r="G258" s="14" t="s">
        <v>470</v>
      </c>
      <c r="H258" s="416">
        <f>'Table 1'!H258</f>
        <v>0</v>
      </c>
      <c r="I258" s="421"/>
      <c r="J258" s="418"/>
      <c r="K258" s="419" t="str">
        <f t="shared" si="14"/>
        <v/>
      </c>
      <c r="L258" s="418"/>
      <c r="M258" s="418"/>
      <c r="N258" s="418"/>
      <c r="O258" s="422"/>
      <c r="P258" s="418"/>
      <c r="Q258" s="414" t="str">
        <f t="shared" si="13"/>
        <v/>
      </c>
      <c r="R258" s="621" t="str">
        <f t="shared" si="15"/>
        <v/>
      </c>
      <c r="S258" s="621" t="str">
        <f t="shared" si="16"/>
        <v/>
      </c>
    </row>
    <row r="259" spans="1:23" x14ac:dyDescent="0.2">
      <c r="B259" s="211" t="s">
        <v>857</v>
      </c>
      <c r="C259" s="212"/>
      <c r="D259" s="209"/>
      <c r="E259" s="16">
        <v>239</v>
      </c>
      <c r="F259" s="14" t="s">
        <v>471</v>
      </c>
      <c r="G259" s="14" t="s">
        <v>472</v>
      </c>
      <c r="H259" s="416">
        <f>'Table 1'!H259</f>
        <v>0</v>
      </c>
      <c r="I259" s="421"/>
      <c r="J259" s="418"/>
      <c r="K259" s="419" t="str">
        <f t="shared" si="14"/>
        <v/>
      </c>
      <c r="L259" s="418"/>
      <c r="M259" s="418"/>
      <c r="N259" s="418"/>
      <c r="O259" s="422"/>
      <c r="P259" s="418"/>
      <c r="Q259" s="414" t="str">
        <f t="shared" si="13"/>
        <v/>
      </c>
      <c r="R259" s="621" t="str">
        <f t="shared" si="15"/>
        <v/>
      </c>
      <c r="S259" s="621" t="str">
        <f t="shared" si="16"/>
        <v/>
      </c>
    </row>
    <row r="260" spans="1:23" x14ac:dyDescent="0.2">
      <c r="B260" s="211" t="s">
        <v>858</v>
      </c>
      <c r="C260" s="212"/>
      <c r="D260" s="209"/>
      <c r="E260" s="16">
        <v>240</v>
      </c>
      <c r="F260" s="14" t="s">
        <v>473</v>
      </c>
      <c r="G260" s="14" t="s">
        <v>474</v>
      </c>
      <c r="H260" s="416">
        <f>'Table 1'!H260</f>
        <v>393.70295199999998</v>
      </c>
      <c r="I260" s="421"/>
      <c r="J260" s="418"/>
      <c r="K260" s="419" t="str">
        <f t="shared" si="14"/>
        <v/>
      </c>
      <c r="L260" s="418"/>
      <c r="M260" s="418"/>
      <c r="N260" s="418"/>
      <c r="O260" s="422"/>
      <c r="P260" s="418"/>
      <c r="Q260" s="414" t="str">
        <f t="shared" si="13"/>
        <v/>
      </c>
      <c r="R260" s="621" t="str">
        <f t="shared" si="15"/>
        <v/>
      </c>
      <c r="S260" s="621" t="str">
        <f t="shared" si="16"/>
        <v/>
      </c>
    </row>
    <row r="261" spans="1:23" x14ac:dyDescent="0.2">
      <c r="B261" s="211" t="s">
        <v>859</v>
      </c>
      <c r="C261" s="212"/>
      <c r="D261" s="209"/>
      <c r="E261" s="16">
        <v>241</v>
      </c>
      <c r="F261" s="14" t="s">
        <v>475</v>
      </c>
      <c r="G261" s="14" t="s">
        <v>476</v>
      </c>
      <c r="H261" s="416">
        <f>'Table 1'!H261</f>
        <v>47.746367999999997</v>
      </c>
      <c r="I261" s="421"/>
      <c r="J261" s="418"/>
      <c r="K261" s="419" t="str">
        <f t="shared" si="14"/>
        <v/>
      </c>
      <c r="L261" s="418"/>
      <c r="M261" s="418"/>
      <c r="N261" s="418"/>
      <c r="O261" s="422"/>
      <c r="P261" s="418"/>
      <c r="Q261" s="414" t="str">
        <f t="shared" si="13"/>
        <v/>
      </c>
      <c r="R261" s="621" t="str">
        <f t="shared" si="15"/>
        <v/>
      </c>
      <c r="S261" s="621" t="str">
        <f t="shared" si="16"/>
        <v/>
      </c>
    </row>
    <row r="262" spans="1:23" x14ac:dyDescent="0.2">
      <c r="B262" s="211" t="s">
        <v>860</v>
      </c>
      <c r="C262" s="212"/>
      <c r="D262" s="209"/>
      <c r="E262" s="16">
        <v>242</v>
      </c>
      <c r="F262" s="14" t="s">
        <v>912</v>
      </c>
      <c r="G262" s="198" t="s">
        <v>885</v>
      </c>
      <c r="H262" s="416">
        <f>'Table 1'!H262</f>
        <v>0</v>
      </c>
      <c r="I262" s="423"/>
      <c r="J262" s="424"/>
      <c r="K262" s="445" t="str">
        <f t="shared" si="14"/>
        <v/>
      </c>
      <c r="L262" s="424"/>
      <c r="M262" s="424"/>
      <c r="N262" s="424"/>
      <c r="O262" s="425"/>
      <c r="P262" s="424"/>
      <c r="Q262" s="607"/>
      <c r="R262" s="630"/>
      <c r="S262" s="630"/>
    </row>
    <row r="263" spans="1:23" x14ac:dyDescent="0.2">
      <c r="B263" s="211" t="s">
        <v>861</v>
      </c>
      <c r="C263" s="208"/>
      <c r="D263" s="209"/>
      <c r="E263" s="16">
        <v>243</v>
      </c>
      <c r="F263" s="123" t="s">
        <v>477</v>
      </c>
      <c r="G263" s="123" t="s">
        <v>884</v>
      </c>
      <c r="H263" s="483">
        <f>'Table 1'!H263</f>
        <v>3512.2629809999999</v>
      </c>
      <c r="I263" s="608"/>
      <c r="J263" s="608"/>
      <c r="K263" s="609"/>
      <c r="L263" s="608"/>
      <c r="M263" s="608"/>
      <c r="N263" s="608"/>
      <c r="O263" s="608"/>
      <c r="P263" s="608"/>
      <c r="Q263" s="607"/>
      <c r="R263" s="630"/>
      <c r="S263" s="630"/>
      <c r="T263" s="569"/>
    </row>
    <row r="264" spans="1:23" ht="18" customHeight="1" x14ac:dyDescent="0.2">
      <c r="B264" s="211" t="s">
        <v>862</v>
      </c>
      <c r="C264" s="138"/>
      <c r="D264" s="209"/>
      <c r="E264" s="16">
        <v>244</v>
      </c>
      <c r="F264" s="72"/>
      <c r="G264" s="176" t="s">
        <v>478</v>
      </c>
      <c r="H264" s="489">
        <f>'Table 1'!H264</f>
        <v>2891083.1</v>
      </c>
      <c r="I264" s="490"/>
      <c r="J264" s="490"/>
      <c r="K264" s="491" t="str">
        <f t="shared" si="14"/>
        <v/>
      </c>
      <c r="L264" s="490"/>
      <c r="M264" s="490"/>
      <c r="N264" s="490"/>
      <c r="O264" s="492"/>
      <c r="P264" s="490"/>
      <c r="Q264" s="482" t="str">
        <f t="shared" ref="Q264" si="17">IF(AND(COUNTIF(L264:N264,"c")=1,ISNUMBER(K264)),"Res Disc",IF(AND(K264="c",ISNUMBER(L264),ISNUMBER(M264),ISNUMBER(N264)),"Res Disc",IF(AND(H264="c",ISNUMBER(I264),ISNUMBER(J264),ISNUMBER(K264),ISNUMBER(O264),ISNUMBER(P264)),"Res Disc",IF(AND(ISNUMBER(H264),(SUM(COUNTIF(I264:K264,"c"),COUNTIF(O264:P264,"c"))=1)),"Res Disc",""))))</f>
        <v/>
      </c>
      <c r="R264" s="623" t="str">
        <f t="shared" si="15"/>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2891083.1143564205</v>
      </c>
      <c r="I265" s="430">
        <f t="shared" ref="I265:P265" si="18">SUM(I21:I262)</f>
        <v>0</v>
      </c>
      <c r="J265" s="430">
        <f t="shared" si="18"/>
        <v>0</v>
      </c>
      <c r="K265" s="430">
        <f t="shared" si="18"/>
        <v>0</v>
      </c>
      <c r="L265" s="430">
        <f t="shared" si="18"/>
        <v>0</v>
      </c>
      <c r="M265" s="430">
        <f t="shared" si="18"/>
        <v>0</v>
      </c>
      <c r="N265" s="430">
        <f t="shared" si="18"/>
        <v>0</v>
      </c>
      <c r="O265" s="430">
        <f t="shared" si="18"/>
        <v>0</v>
      </c>
      <c r="P265" s="430">
        <f t="shared" si="18"/>
        <v>0</v>
      </c>
      <c r="Q265" s="409"/>
      <c r="R265" s="410"/>
      <c r="S265" s="411"/>
    </row>
    <row r="266" spans="1:23" ht="24.95" customHeight="1" x14ac:dyDescent="0.2">
      <c r="B266" s="1"/>
      <c r="C266" s="1"/>
      <c r="D266" s="1"/>
      <c r="E266" s="88"/>
      <c r="F266" s="488"/>
      <c r="G266" s="69" t="s">
        <v>874</v>
      </c>
      <c r="H266" s="415">
        <f t="shared" ref="H266:P266" si="19">IF(COUNTIF(H21:H263,"c")=1,"Res Disc",SUM(H264)-SUM(H265))</f>
        <v>-1.4356420375406742E-2</v>
      </c>
      <c r="I266" s="415">
        <f t="shared" si="19"/>
        <v>0</v>
      </c>
      <c r="J266" s="415">
        <f t="shared" si="19"/>
        <v>0</v>
      </c>
      <c r="K266" s="415">
        <f t="shared" si="19"/>
        <v>0</v>
      </c>
      <c r="L266" s="415">
        <f t="shared" si="19"/>
        <v>0</v>
      </c>
      <c r="M266" s="415">
        <f t="shared" si="19"/>
        <v>0</v>
      </c>
      <c r="N266" s="415">
        <f t="shared" si="19"/>
        <v>0</v>
      </c>
      <c r="O266" s="415">
        <f t="shared" si="19"/>
        <v>0</v>
      </c>
      <c r="P266" s="415">
        <f t="shared" si="19"/>
        <v>0</v>
      </c>
      <c r="Q266" s="297"/>
      <c r="R266" s="412"/>
      <c r="S266" s="301"/>
    </row>
    <row r="267" spans="1:23" x14ac:dyDescent="0.2">
      <c r="G267" s="682" t="s">
        <v>556</v>
      </c>
      <c r="H267" s="683"/>
      <c r="I267" s="683"/>
      <c r="J267" s="683"/>
      <c r="K267" s="683"/>
      <c r="L267" s="683"/>
      <c r="M267" s="683"/>
      <c r="N267" s="683"/>
      <c r="O267" s="683"/>
      <c r="P267" s="683"/>
    </row>
    <row r="268" spans="1:23" x14ac:dyDescent="0.2">
      <c r="G268" s="288"/>
      <c r="H268" s="288"/>
      <c r="I268" s="288"/>
      <c r="J268" s="288"/>
      <c r="K268" s="288"/>
      <c r="L268" s="288"/>
      <c r="M268" s="288"/>
      <c r="N268" s="288"/>
      <c r="O268" s="288"/>
      <c r="P268" s="288"/>
    </row>
    <row r="269" spans="1:23" x14ac:dyDescent="0.2"/>
    <row r="270" spans="1:23" x14ac:dyDescent="0.2"/>
    <row r="271" spans="1:23" x14ac:dyDescent="0.2"/>
  </sheetData>
  <sheetProtection password="8F7D" sheet="1" objects="1" scenarios="1" formatCells="0" formatColumns="0" formatRows="0"/>
  <mergeCells count="6">
    <mergeCell ref="G267:P267"/>
    <mergeCell ref="Q14:Q16"/>
    <mergeCell ref="R14:R16"/>
    <mergeCell ref="S14:S16"/>
    <mergeCell ref="E4:F4"/>
    <mergeCell ref="E7:F7"/>
  </mergeCells>
  <conditionalFormatting sqref="Q21 S21 Q22:S264">
    <cfRule type="notContainsBlanks" dxfId="72" priority="9">
      <formula>LEN(TRIM(Q21))&gt;0</formula>
    </cfRule>
  </conditionalFormatting>
  <conditionalFormatting sqref="H266:P266">
    <cfRule type="cellIs" priority="8" operator="notBetween">
      <formula>-1</formula>
      <formula>1</formula>
    </cfRule>
  </conditionalFormatting>
  <conditionalFormatting sqref="H266:P266">
    <cfRule type="cellIs" dxfId="71" priority="5" operator="notBetween">
      <formula>-1</formula>
      <formula>1</formula>
    </cfRule>
  </conditionalFormatting>
  <conditionalFormatting sqref="H266:P266">
    <cfRule type="cellIs" dxfId="70" priority="4" operator="notBetween">
      <formula>-1</formula>
      <formula>1</formula>
    </cfRule>
  </conditionalFormatting>
  <conditionalFormatting sqref="R264">
    <cfRule type="notContainsBlanks" dxfId="69" priority="3">
      <formula>LEN(TRIM(R264))&gt;0</formula>
    </cfRule>
  </conditionalFormatting>
  <conditionalFormatting sqref="R264">
    <cfRule type="notContainsBlanks" dxfId="68" priority="2">
      <formula>LEN(TRIM(R264))&gt;0</formula>
    </cfRule>
  </conditionalFormatting>
  <conditionalFormatting sqref="R21">
    <cfRule type="notContainsBlanks" dxfId="67" priority="1">
      <formula>LEN(TRIM(R21))&gt;0</formula>
    </cfRule>
  </conditionalFormatting>
  <pageMargins left="0.7" right="0.7" top="0.75" bottom="0.75" header="0.3" footer="0.3"/>
  <pageSetup scale="13" orientation="landscape"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tabColor rgb="FFFFFF00"/>
  </sheetPr>
  <dimension ref="A1:W271"/>
  <sheetViews>
    <sheetView topLeftCell="E1" zoomScale="90" zoomScaleNormal="90" workbookViewId="0">
      <pane ySplit="20" topLeftCell="A21" activePane="bottomLeft" state="frozen"/>
      <selection activeCell="G136" sqref="G136"/>
      <selection pane="bottomLeft" activeCell="G21" sqref="G21"/>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892</v>
      </c>
      <c r="I1" s="218"/>
      <c r="J1" s="218"/>
      <c r="K1" s="218"/>
      <c r="L1" s="218"/>
      <c r="M1" s="218"/>
      <c r="N1" s="372"/>
      <c r="O1" s="372"/>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3"/>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241"/>
      <c r="F14" s="224"/>
      <c r="G14" s="225"/>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562</v>
      </c>
      <c r="I16" s="235" t="s">
        <v>563</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67" t="s">
        <v>599</v>
      </c>
      <c r="I17" s="167" t="s">
        <v>599</v>
      </c>
      <c r="J17" s="167" t="s">
        <v>599</v>
      </c>
      <c r="K17" s="167" t="s">
        <v>599</v>
      </c>
      <c r="L17" s="167" t="s">
        <v>599</v>
      </c>
      <c r="M17" s="167" t="s">
        <v>599</v>
      </c>
      <c r="N17" s="167" t="s">
        <v>599</v>
      </c>
      <c r="O17" s="167" t="s">
        <v>599</v>
      </c>
      <c r="P17" s="167" t="s">
        <v>599</v>
      </c>
      <c r="Q17" s="427"/>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1:19" ht="15" hidden="1" customHeight="1" x14ac:dyDescent="0.2">
      <c r="B19" s="144"/>
      <c r="C19" s="144"/>
      <c r="D19" s="140"/>
      <c r="E19" s="238"/>
      <c r="F19" s="239"/>
      <c r="G19" s="145" t="s">
        <v>598</v>
      </c>
      <c r="H19" s="146" t="s">
        <v>602</v>
      </c>
      <c r="I19" s="146" t="s">
        <v>602</v>
      </c>
      <c r="J19" s="146" t="s">
        <v>602</v>
      </c>
      <c r="K19" s="146" t="s">
        <v>602</v>
      </c>
      <c r="L19" s="146" t="s">
        <v>602</v>
      </c>
      <c r="M19" s="146" t="s">
        <v>602</v>
      </c>
      <c r="N19" s="146" t="s">
        <v>602</v>
      </c>
      <c r="O19" s="146" t="s">
        <v>602</v>
      </c>
      <c r="P19" s="146" t="s">
        <v>602</v>
      </c>
      <c r="Q19" s="240"/>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1:19" x14ac:dyDescent="0.2">
      <c r="A21" s="291"/>
      <c r="B21" s="208" t="s">
        <v>621</v>
      </c>
      <c r="C21" s="208"/>
      <c r="D21" s="209"/>
      <c r="E21" s="16">
        <v>1</v>
      </c>
      <c r="F21" s="17" t="s">
        <v>14</v>
      </c>
      <c r="G21" s="17" t="s">
        <v>15</v>
      </c>
      <c r="H21" s="416">
        <f>IF('Table 1'!I21="","",'Table 1'!I21)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IF('Table 1'!I22="","",'Table 1'!I22)</f>
        <v>0</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IF('Table 1'!I23="","",'Table 1'!I23)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IF('Table 1'!I24="","",'Table 1'!I24)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IF('Table 1'!I25="","",'Table 1'!I25)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IF('Table 1'!I26="","",'Table 1'!I26)</f>
        <v>0</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IF('Table 1'!I27="","",'Table 1'!I27)</f>
        <v>205.40712199999999</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IF('Table 1'!I28="","",'Table 1'!I28)</f>
        <v>0</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IF('Table 1'!I29="","",'Table 1'!I29)</f>
        <v>139.01633963999998</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IF('Table 1'!I30="","",'Table 1'!I30)</f>
        <v>0</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IF('Table 1'!I31="","",'Table 1'!I31)</f>
        <v>0</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IF('Table 1'!I32="","",'Table 1'!I32)</f>
        <v>2877.8675624799998</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IF('Table 1'!I33="","",'Table 1'!I33)</f>
        <v>249.24004020000001</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IF('Table 1'!I34="","",'Table 1'!I34)</f>
        <v>0</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IF('Table 1'!I35="","",'Table 1'!I35)</f>
        <v>1.4223410000000001</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IF('Table 1'!I36="","",'Table 1'!I36)</f>
        <v>4.7001179999999998</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IF('Table 1'!I37="","",'Table 1'!I37)</f>
        <v>15.719187</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IF('Table 1'!I38="","",'Table 1'!I38)</f>
        <v>0.116521</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IF('Table 1'!I39="","",'Table 1'!I39)</f>
        <v>0</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IF('Table 1'!I40="","",'Table 1'!I40)</f>
        <v>541.29176706999999</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IF('Table 1'!I41="","",'Table 1'!I41)</f>
        <v>0</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IF('Table 1'!I42="","",'Table 1'!I42)</f>
        <v>9.8404389999999999</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IF('Table 1'!I43="","",'Table 1'!I43)</f>
        <v>14831.484711000001</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IF('Table 1'!I44="","",'Table 1'!I44)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IF('Table 1'!I45="","",'Table 1'!I45)</f>
        <v>0</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IF('Table 1'!I46="","",'Table 1'!I46)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IF('Table 1'!I47="","",'Table 1'!I47)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IF('Table 1'!I48="","",'Table 1'!I48)</f>
        <v>5.2542350000000004</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IF('Table 1'!I49="","",'Table 1'!I49)</f>
        <v>3880.8948701500003</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IF('Table 1'!I50="","",'Table 1'!I50)</f>
        <v>1.505927</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IF('Table 1'!I51="","",'Table 1'!I51)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IF('Table 1'!I52="","",'Table 1'!I52)</f>
        <v>0.90834899999999996</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IF('Table 1'!I53="","",'Table 1'!I53)</f>
        <v>0</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IF('Table 1'!I54="","",'Table 1'!I54)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IF('Table 1'!I55="","",'Table 1'!I55)</f>
        <v>0</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IF('Table 1'!I56="","",'Table 1'!I56)</f>
        <v>0</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IF('Table 1'!I57="","",'Table 1'!I57)</f>
        <v>0</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IF('Table 1'!I58="","",'Table 1'!I58)</f>
        <v>24016.6444653</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IF('Table 1'!I59="","",'Table 1'!I59)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IF('Table 1'!I60="","",'Table 1'!I60)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IF('Table 1'!I61="","",'Table 1'!I61)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IF('Table 1'!I62="","",'Table 1'!I62)</f>
        <v>111.35632982000001</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IF('Table 1'!I63="","",'Table 1'!I63)</f>
        <v>18500.46746905</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IF('Table 1'!I64="","",'Table 1'!I64)</f>
        <v>0.62961599999999995</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IF('Table 1'!I65="","",'Table 1'!I65)</f>
        <v>114322.28133618001</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IF('Table 1'!I66="","",'Table 1'!I66)</f>
        <v>0</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IF('Table 1'!I67="","",'Table 1'!I67)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IF('Table 1'!I68="","",'Table 1'!I68)</f>
        <v>50.865903000000003</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IF('Table 1'!I69="","",'Table 1'!I69)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IF('Table 1'!I70="","",'Table 1'!I70)</f>
        <v>0</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IF('Table 1'!I71="","",'Table 1'!I71)</f>
        <v>0</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IF('Table 1'!I72="","",'Table 1'!I72)</f>
        <v>5.7067E-2</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IF('Table 1'!I73="","",'Table 1'!I73)</f>
        <v>0.93600000000000005</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IF('Table 1'!I74="","",'Table 1'!I74)</f>
        <v>20.455352000000001</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IF('Table 1'!I75="","",'Table 1'!I75)</f>
        <v>30.562989999999999</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IF('Table 1'!I76="","",'Table 1'!I76)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IF('Table 1'!I77="","",'Table 1'!I77)</f>
        <v>8.4827E-2</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IF('Table 1'!I78="","",'Table 1'!I78)</f>
        <v>97.518670999999998</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IF('Table 1'!I79="","",'Table 1'!I79)</f>
        <v>165.63418100000001</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IF('Table 1'!I80="","",'Table 1'!I80)</f>
        <v>632.46867408999992</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IF('Table 1'!I81="","",'Table 1'!I81)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IF('Table 1'!I82="","",'Table 1'!I82)</f>
        <v>0</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IF('Table 1'!I83="","",'Table 1'!I83)</f>
        <v>0</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IF('Table 1'!I84="","",'Table 1'!I84)</f>
        <v>0</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IF('Table 1'!I85="","",'Table 1'!I85)</f>
        <v>932.83495800000003</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IF('Table 1'!I86="","",'Table 1'!I86)</f>
        <v>0</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IF('Table 1'!I87="","",'Table 1'!I87)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IF('Table 1'!I88="","",'Table 1'!I88)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IF('Table 1'!I89="","",'Table 1'!I89)</f>
        <v>523.42855699999996</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IF('Table 1'!I90="","",'Table 1'!I90)</f>
        <v>36.230364999999999</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IF('Table 1'!I91="","",'Table 1'!I91)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IF('Table 1'!I92="","",'Table 1'!I92)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IF('Table 1'!I93="","",'Table 1'!I93)</f>
        <v>0.14513400000000001</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IF('Table 1'!I94="","",'Table 1'!I94)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IF('Table 1'!I95="","",'Table 1'!I95)</f>
        <v>379.65138048</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IF('Table 1'!I96="","",'Table 1'!I96)</f>
        <v>6530.2829368599996</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IF('Table 1'!I97="","",'Table 1'!I97)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IF('Table 1'!I98="","",'Table 1'!I98)</f>
        <v>0</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IF('Table 1'!I99="","",'Table 1'!I99)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IF('Table 1'!I100="","",'Table 1'!I100)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IF('Table 1'!I101="","",'Table 1'!I101)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IF('Table 1'!I102="","",'Table 1'!I102)</f>
        <v>12.727539999999999</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IF('Table 1'!I103="","",'Table 1'!I103)</f>
        <v>6333.7368741700002</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IF('Table 1'!I104="","",'Table 1'!I104)</f>
        <v>68.540042999999997</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IF('Table 1'!I105="","",'Table 1'!I105)</f>
        <v>23.974087000000001</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IF('Table 1'!I106="","",'Table 1'!I106)</f>
        <v>978.42529814</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IF('Table 1'!I107="","",'Table 1'!I107)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IF('Table 1'!I108="","",'Table 1'!I108)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IF('Table 1'!I109="","",'Table 1'!I109)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IF('Table 1'!I110="","",'Table 1'!I110)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IF('Table 1'!I111="","",'Table 1'!I111)</f>
        <v>0</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IF('Table 1'!I112="","",'Table 1'!I112)</f>
        <v>951.09607699999992</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IF('Table 1'!I113="","",'Table 1'!I113)</f>
        <v>0</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IF('Table 1'!I114="","",'Table 1'!I114)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IF('Table 1'!I115="","",'Table 1'!I115)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IF('Table 1'!I116="","",'Table 1'!I116)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IF('Table 1'!I117="","",'Table 1'!I117)</f>
        <v>0</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IF('Table 1'!I118="","",'Table 1'!I118)</f>
        <v>49.399203999999997</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IF('Table 1'!I119="","",'Table 1'!I119)</f>
        <v>0</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IF('Table 1'!I120="","",'Table 1'!I120)</f>
        <v>16602.488992589999</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IF('Table 1'!I121="","",'Table 1'!I121)</f>
        <v>1560.12273938</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IF('Table 1'!I122="","",'Table 1'!I122)</f>
        <v>35.578234999999999</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IF('Table 1'!I123="","",'Table 1'!I123)</f>
        <v>151.51471599999999</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IF('Table 1'!I124="","",'Table 1'!I124)</f>
        <v>57657.965494440003</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IF('Table 1'!I125="","",'Table 1'!I125)</f>
        <v>13.257996</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IF('Table 1'!I126="","",'Table 1'!I126)</f>
        <v>3837.6108754100001</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IF('Table 1'!I127="","",'Table 1'!I127)</f>
        <v>1779.1280499900001</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IF('Table 1'!I128="","",'Table 1'!I128)</f>
        <v>0</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IF('Table 1'!I129="","",'Table 1'!I129)</f>
        <v>58698.196974689999</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IF('Table 1'!I130="","",'Table 1'!I130)</f>
        <v>503.51196255999997</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IF('Table 1'!I131="","",'Table 1'!I131)</f>
        <v>11.798629</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IF('Table 1'!I132="","",'Table 1'!I132)</f>
        <v>110.22953600000001</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IF('Table 1'!I133="","",'Table 1'!I133)</f>
        <v>119.717405</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IF('Table 1'!I134="","",'Table 1'!I134)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IF('Table 1'!I135="","",'Table 1'!I135)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IF('Table 1'!I136="","",'Table 1'!I136)</f>
        <v>3559.44238163</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IF('Table 1'!I137="","",'Table 1'!I137)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IF('Table 1'!I138="","",'Table 1'!I138)</f>
        <v>23.703683999999999</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IF('Table 1'!I139="","",'Table 1'!I139)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IF('Table 1'!I140="","",'Table 1'!I140)</f>
        <v>0</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IF('Table 1'!I141="","",'Table 1'!I141)</f>
        <v>4.3220000000000001E-2</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IF('Table 1'!I142="","",'Table 1'!I142)</f>
        <v>22.203171999999999</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IF('Table 1'!I143="","",'Table 1'!I143)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IF('Table 1'!I144="","",'Table 1'!I144)</f>
        <v>0</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IF('Table 1'!I145="","",'Table 1'!I145)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IF('Table 1'!I146="","",'Table 1'!I146)</f>
        <v>1701.1911729999999</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IF('Table 1'!I147="","",'Table 1'!I147)</f>
        <v>0</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IF('Table 1'!I148="","",'Table 1'!I148)</f>
        <v>24510.273286000003</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IF('Table 1'!I149="","",'Table 1'!I149)</f>
        <v>0</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IF('Table 1'!I150="","",'Table 1'!I150)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IF('Table 1'!I151="","",'Table 1'!I151)</f>
        <v>138.09806899999998</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IF('Table 1'!I152="","",'Table 1'!I152)</f>
        <v>0</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IF('Table 1'!I153="","",'Table 1'!I153)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IF('Table 1'!I154="","",'Table 1'!I154)</f>
        <v>184.27754899999999</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IF('Table 1'!I155="","",'Table 1'!I155)</f>
        <v>24.413457999999999</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IF('Table 1'!I156="","",'Table 1'!I156)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IF('Table 1'!I157="","",'Table 1'!I157)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IF('Table 1'!I158="","",'Table 1'!I158)</f>
        <v>9886.4334959999996</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IF('Table 1'!I159="","",'Table 1'!I159)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IF('Table 1'!I160="","",'Table 1'!I160)</f>
        <v>5388.6270386000006</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IF('Table 1'!I161="","",'Table 1'!I161)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IF('Table 1'!I162="","",'Table 1'!I162)</f>
        <v>0</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IF('Table 1'!I163="","",'Table 1'!I163)</f>
        <v>0</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IF('Table 1'!I164="","",'Table 1'!I164)</f>
        <v>4.5319500000000001</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IF('Table 1'!I165="","",'Table 1'!I165)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IF('Table 1'!I166="","",'Table 1'!I166)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IF('Table 1'!I167="","",'Table 1'!I167)</f>
        <v>183.390311</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IF('Table 1'!I168="","",'Table 1'!I168)</f>
        <v>0</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IF('Table 1'!I169="","",'Table 1'!I169)</f>
        <v>0</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IF('Table 1'!I170="","",'Table 1'!I170)</f>
        <v>0.92449899999999996</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IF('Table 1'!I171="","",'Table 1'!I171)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IF('Table 1'!I172="","",'Table 1'!I172)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IF('Table 1'!I173="","",'Table 1'!I173)</f>
        <v>6193.0066324900008</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IF('Table 1'!I174="","",'Table 1'!I174)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IF('Table 1'!I175="","",'Table 1'!I175)</f>
        <v>17.388856000000001</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IF('Table 1'!I176="","",'Table 1'!I176)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IF('Table 1'!I177="","",'Table 1'!I177)</f>
        <v>0</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IF('Table 1'!I178="","",'Table 1'!I178)</f>
        <v>228.258791</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IF('Table 1'!I179="","",'Table 1'!I179)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IF('Table 1'!I180="","",'Table 1'!I180)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IF('Table 1'!I181="","",'Table 1'!I181)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IF('Table 1'!I182="","",'Table 1'!I182)</f>
        <v>376.42638131999996</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IF('Table 1'!I183="","",'Table 1'!I183)</f>
        <v>30.003205000000001</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IF('Table 1'!I184="","",'Table 1'!I184)</f>
        <v>22.632957999999999</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IF('Table 1'!I185="","",'Table 1'!I185)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IF('Table 1'!I186="","",'Table 1'!I186)</f>
        <v>41.35</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IF('Table 1'!I187="","",'Table 1'!I187)</f>
        <v>0</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IF('Table 1'!I188="","",'Table 1'!I188)</f>
        <v>6.880617</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IF('Table 1'!I189="","",'Table 1'!I189)</f>
        <v>4.3866960000000006</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IF('Table 1'!I190="","",'Table 1'!I190)</f>
        <v>305.132363</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IF('Table 1'!I191="","",'Table 1'!I191)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IF('Table 1'!I192="","",'Table 1'!I192)</f>
        <v>202.8816075</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IF('Table 1'!I193="","",'Table 1'!I193)</f>
        <v>83.95959083000001</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IF('Table 1'!I194="","",'Table 1'!I194)</f>
        <v>65.041184000000001</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IF('Table 1'!I195="","",'Table 1'!I195)</f>
        <v>102.099023</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IF('Table 1'!I196="","",'Table 1'!I196)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IF('Table 1'!I197="","",'Table 1'!I197)</f>
        <v>56.327573999999998</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IF('Table 1'!I198="","",'Table 1'!I198)</f>
        <v>2836.6204954999998</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IF('Table 1'!I199="","",'Table 1'!I199)</f>
        <v>25.399967</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IF('Table 1'!I200="","",'Table 1'!I200)</f>
        <v>0.62790000000000001</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IF('Table 1'!I201="","",'Table 1'!I201)</f>
        <v>0</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IF('Table 1'!I202="","",'Table 1'!I202)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IF('Table 1'!I203="","",'Table 1'!I203)</f>
        <v>434.51043599999997</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IF('Table 1'!I204="","",'Table 1'!I204)</f>
        <v>5.9305979999999998</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IF('Table 1'!I205="","",'Table 1'!I205)</f>
        <v>0</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IF('Table 1'!I206="","",'Table 1'!I206)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IF('Table 1'!I207="","",'Table 1'!I207)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IF('Table 1'!I208="","",'Table 1'!I208)</f>
        <v>6762.2615292</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IF('Table 1'!I209="","",'Table 1'!I209)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IF('Table 1'!I210="","",'Table 1'!I210)</f>
        <v>0</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IF('Table 1'!I211="","",'Table 1'!I211)</f>
        <v>6.167192</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IF('Table 1'!I212="","",'Table 1'!I212)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IF('Table 1'!I213="","",'Table 1'!I213)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IF('Table 1'!I214="","",'Table 1'!I214)</f>
        <v>436.74847499999998</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IF('Table 1'!I215="","",'Table 1'!I215)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IF('Table 1'!I216="","",'Table 1'!I216)</f>
        <v>553.35004059000005</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IF('Table 1'!I217="","",'Table 1'!I217)</f>
        <v>0</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IF('Table 1'!I218="","",'Table 1'!I218)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IF('Table 1'!I219="","",'Table 1'!I219)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IF('Table 1'!I220="","",'Table 1'!I220)</f>
        <v>9</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IF('Table 1'!I221="","",'Table 1'!I221)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IF('Table 1'!I222="","",'Table 1'!I222)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IF('Table 1'!I223="","",'Table 1'!I223)</f>
        <v>0</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IF('Table 1'!I224="","",'Table 1'!I224)</f>
        <v>0</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IF('Table 1'!I225="","",'Table 1'!I225)</f>
        <v>1936.3562320600001</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IF('Table 1'!I226="","",'Table 1'!I226)</f>
        <v>8727.02571283</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IF('Table 1'!I227="","",'Table 1'!I227)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IF('Table 1'!I228="","",'Table 1'!I228)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IF('Table 1'!I229="","",'Table 1'!I229)</f>
        <v>0</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IF('Table 1'!I230="","",'Table 1'!I230)</f>
        <v>22.380136</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IF('Table 1'!I231="","",'Table 1'!I231)</f>
        <v>514.29617854999992</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IF('Table 1'!I232="","",'Table 1'!I232)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IF('Table 1'!I233="","",'Table 1'!I233)</f>
        <v>0.115137</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IF('Table 1'!I234="","",'Table 1'!I234)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IF('Table 1'!I235="","",'Table 1'!I235)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IF('Table 1'!I236="","",'Table 1'!I236)</f>
        <v>0</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IF('Table 1'!I237="","",'Table 1'!I237)</f>
        <v>4.4031289999999998</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IF('Table 1'!I238="","",'Table 1'!I238)</f>
        <v>52.141372999999994</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IF('Table 1'!I239="","",'Table 1'!I239)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IF('Table 1'!I240="","",'Table 1'!I240)</f>
        <v>0</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IF('Table 1'!I241="","",'Table 1'!I241)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IF('Table 1'!I242="","",'Table 1'!I242)</f>
        <v>7.5395459999999996</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IF('Table 1'!I243="","",'Table 1'!I243)</f>
        <v>45.252986</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IF('Table 1'!I244="","",'Table 1'!I244)</f>
        <v>504.39596899999998</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IF('Table 1'!I245="","",'Table 1'!I245)</f>
        <v>26441.558067820002</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IF('Table 1'!I246="","",'Table 1'!I246)</f>
        <v>964347.90015037998</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IF('Table 1'!I247="","",'Table 1'!I247)</f>
        <v>0</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IF('Table 1'!I248="","",'Table 1'!I248)</f>
        <v>39.113562340000001</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IF('Table 1'!I249="","",'Table 1'!I249)</f>
        <v>29.922450000000001</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IF('Table 1'!I250="","",'Table 1'!I250)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IF('Table 1'!I251="","",'Table 1'!I251)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IF('Table 1'!I252="","",'Table 1'!I252)</f>
        <v>57.441687000000002</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IF('Table 1'!I253="","",'Table 1'!I253)</f>
        <v>1840.1341090000001</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IF('Table 1'!I254="","",'Table 1'!I254)</f>
        <v>2972.4649169999998</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IF('Table 1'!I255="","",'Table 1'!I255)</f>
        <v>17.164650000000002</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IF('Table 1'!I256="","",'Table 1'!I256)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IF('Table 1'!I257="","",'Table 1'!I257)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IF('Table 1'!I258="","",'Table 1'!I258)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IF('Table 1'!I259="","",'Table 1'!I259)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IF('Table 1'!I260="","",'Table 1'!I260)</f>
        <v>27.763418000000001</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IF('Table 1'!I261="","",'Table 1'!I261)</f>
        <v>47.743550999999997</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IF('Table 1'!I262="","",'Table 1'!I262)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IF('Table 1'!I263="","",'Table 1'!I263)</f>
        <v>0.82474999999999998</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IF('Table 1'!I264="","",'Table 1'!I264)</f>
        <v>1410686.1</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1410686.1095833294</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-9.5833293162286282E-3</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66" t="s">
        <v>557</v>
      </c>
      <c r="H268" s="683"/>
      <c r="I268" s="683"/>
      <c r="J268" s="683"/>
      <c r="K268" s="683"/>
      <c r="L268" s="683"/>
      <c r="M268" s="683"/>
      <c r="N268" s="683"/>
      <c r="O268" s="683"/>
      <c r="P268" s="683"/>
    </row>
    <row r="269" spans="1:23" x14ac:dyDescent="0.2">
      <c r="G269" s="682" t="s">
        <v>558</v>
      </c>
      <c r="H269" s="687"/>
      <c r="I269" s="687"/>
      <c r="J269" s="687"/>
      <c r="K269" s="687"/>
      <c r="L269" s="687"/>
      <c r="M269" s="687"/>
      <c r="N269" s="687"/>
      <c r="O269" s="687"/>
      <c r="P269" s="687"/>
    </row>
    <row r="270" spans="1:23" hidden="1" x14ac:dyDescent="0.2">
      <c r="G270" s="316"/>
      <c r="H270" s="316"/>
      <c r="I270" s="316"/>
      <c r="J270" s="314"/>
      <c r="K270" s="314"/>
      <c r="L270" s="314"/>
      <c r="M270" s="314"/>
      <c r="N270" s="314"/>
      <c r="O270" s="314"/>
      <c r="P270" s="314"/>
    </row>
    <row r="271" spans="1:23" x14ac:dyDescent="0.2"/>
  </sheetData>
  <sheetProtection password="8F7D" sheet="1" objects="1" scenarios="1" formatCells="0" formatColumns="0" formatRows="0"/>
  <mergeCells count="7">
    <mergeCell ref="G269:P269"/>
    <mergeCell ref="Q14:Q16"/>
    <mergeCell ref="R14:R16"/>
    <mergeCell ref="S14:S16"/>
    <mergeCell ref="E4:F4"/>
    <mergeCell ref="E7:F7"/>
    <mergeCell ref="G268:P268"/>
  </mergeCells>
  <conditionalFormatting sqref="Q21:S264">
    <cfRule type="notContainsBlanks" dxfId="66" priority="15">
      <formula>LEN(TRIM(Q21))&gt;0</formula>
    </cfRule>
  </conditionalFormatting>
  <conditionalFormatting sqref="H266:P266">
    <cfRule type="cellIs" priority="14" operator="notBetween">
      <formula>-1</formula>
      <formula>1</formula>
    </cfRule>
  </conditionalFormatting>
  <conditionalFormatting sqref="H266:P266">
    <cfRule type="cellIs" priority="11" operator="notBetween">
      <formula>-1</formula>
      <formula>1</formula>
    </cfRule>
  </conditionalFormatting>
  <conditionalFormatting sqref="H266:P266">
    <cfRule type="cellIs" dxfId="65" priority="10" operator="notBetween">
      <formula>-1</formula>
      <formula>1</formula>
    </cfRule>
  </conditionalFormatting>
  <conditionalFormatting sqref="H266:P266">
    <cfRule type="cellIs" dxfId="64" priority="9" operator="notBetween">
      <formula>-1</formula>
      <formula>1</formula>
    </cfRule>
  </conditionalFormatting>
  <conditionalFormatting sqref="Q263:S263">
    <cfRule type="notContainsBlanks" dxfId="63" priority="8">
      <formula>LEN(TRIM(Q263))&gt;0</formula>
    </cfRule>
  </conditionalFormatting>
  <conditionalFormatting sqref="H266:P266">
    <cfRule type="cellIs" priority="6" operator="notBetween">
      <formula>-1</formula>
      <formula>1</formula>
    </cfRule>
  </conditionalFormatting>
  <conditionalFormatting sqref="H266:P266">
    <cfRule type="cellIs" dxfId="62" priority="5" operator="notBetween">
      <formula>-1</formula>
      <formula>1</formula>
    </cfRule>
  </conditionalFormatting>
  <conditionalFormatting sqref="H266:P266">
    <cfRule type="cellIs" dxfId="61" priority="4" operator="notBetween">
      <formula>-1</formula>
      <formula>1</formula>
    </cfRule>
  </conditionalFormatting>
  <conditionalFormatting sqref="R264">
    <cfRule type="notContainsBlanks" dxfId="60" priority="3">
      <formula>LEN(TRIM(R264))&gt;0</formula>
    </cfRule>
  </conditionalFormatting>
  <conditionalFormatting sqref="R264">
    <cfRule type="notContainsBlanks" dxfId="59" priority="2">
      <formula>LEN(TRIM(R264))&gt;0</formula>
    </cfRule>
  </conditionalFormatting>
  <conditionalFormatting sqref="Q262:S262">
    <cfRule type="notContainsBlanks" dxfId="58" priority="1">
      <formula>LEN(TRIM(Q262))&gt;0</formula>
    </cfRule>
  </conditionalFormatting>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7">
    <tabColor rgb="FFFFFF00"/>
  </sheetPr>
  <dimension ref="A1:W270"/>
  <sheetViews>
    <sheetView topLeftCell="E1" zoomScale="90" zoomScaleNormal="90" workbookViewId="0">
      <pane ySplit="20" topLeftCell="A21" activePane="bottomLeft" state="frozen"/>
      <selection activeCell="G136" sqref="G136"/>
      <selection pane="bottomLeft" activeCell="F1" sqref="F1"/>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893</v>
      </c>
      <c r="I1" s="218"/>
      <c r="J1" s="218"/>
      <c r="K1" s="218"/>
      <c r="L1" s="218"/>
      <c r="M1" s="218"/>
      <c r="N1" s="372"/>
      <c r="O1" s="372"/>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3"/>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331"/>
      <c r="F14" s="333"/>
      <c r="G14" s="328"/>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564</v>
      </c>
      <c r="I16" s="235" t="s">
        <v>565</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46" t="s">
        <v>600</v>
      </c>
      <c r="I17" s="146" t="s">
        <v>600</v>
      </c>
      <c r="J17" s="146" t="s">
        <v>600</v>
      </c>
      <c r="K17" s="146" t="s">
        <v>600</v>
      </c>
      <c r="L17" s="146" t="s">
        <v>600</v>
      </c>
      <c r="M17" s="146" t="s">
        <v>600</v>
      </c>
      <c r="N17" s="146" t="s">
        <v>600</v>
      </c>
      <c r="O17" s="146" t="s">
        <v>600</v>
      </c>
      <c r="P17" s="146" t="s">
        <v>600</v>
      </c>
      <c r="Q17" s="427"/>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1:19" ht="15" hidden="1" customHeight="1" x14ac:dyDescent="0.2">
      <c r="B19" s="144"/>
      <c r="C19" s="144"/>
      <c r="D19" s="140"/>
      <c r="E19" s="238"/>
      <c r="F19" s="239"/>
      <c r="G19" s="145" t="s">
        <v>598</v>
      </c>
      <c r="H19" s="146" t="s">
        <v>602</v>
      </c>
      <c r="I19" s="146" t="s">
        <v>602</v>
      </c>
      <c r="J19" s="146" t="s">
        <v>602</v>
      </c>
      <c r="K19" s="146" t="s">
        <v>602</v>
      </c>
      <c r="L19" s="146" t="s">
        <v>602</v>
      </c>
      <c r="M19" s="146" t="s">
        <v>602</v>
      </c>
      <c r="N19" s="146" t="s">
        <v>602</v>
      </c>
      <c r="O19" s="146" t="s">
        <v>602</v>
      </c>
      <c r="P19" s="146" t="s">
        <v>602</v>
      </c>
      <c r="Q19" s="240"/>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1:19" x14ac:dyDescent="0.2">
      <c r="A21" s="291"/>
      <c r="B21" s="208" t="s">
        <v>621</v>
      </c>
      <c r="C21" s="208"/>
      <c r="D21" s="209"/>
      <c r="E21" s="16">
        <v>1</v>
      </c>
      <c r="F21" s="17" t="s">
        <v>14</v>
      </c>
      <c r="G21" s="17" t="s">
        <v>15</v>
      </c>
      <c r="H21" s="416">
        <f>'Table 1'!J21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'Table 1'!J22</f>
        <v>0</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'Table 1'!J23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'Table 1'!J24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'Table 1'!J25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'Table 1'!J26</f>
        <v>166.694084</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'Table 1'!J27</f>
        <v>0</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'Table 1'!J28</f>
        <v>6.9238390000000001</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'Table 1'!J29</f>
        <v>3530.3838128400002</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'Table 1'!J30</f>
        <v>2.6983199999999998</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'Table 1'!J31</f>
        <v>30.479599</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'Table 1'!J32</f>
        <v>11031.99898511</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'Table 1'!J33</f>
        <v>926.43141505000006</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'Table 1'!J34</f>
        <v>17.743962</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'Table 1'!J35</f>
        <v>287.004974</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'Table 1'!J36</f>
        <v>84.128105000000005</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'Table 1'!J37</f>
        <v>0</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'Table 1'!J38</f>
        <v>24.643187690000001</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'Table 1'!J39</f>
        <v>14.230041999999999</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'Table 1'!J40</f>
        <v>2551.1216524000001</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'Table 1'!J41</f>
        <v>0</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'Table 1'!J42</f>
        <v>139.80302399999999</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'Table 1'!J43</f>
        <v>1567.0398500200001</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'Table 1'!J44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'Table 1'!J45</f>
        <v>0</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'Table 1'!J46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'Table 1'!J47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'Table 1'!J48</f>
        <v>10.52</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'Table 1'!J49</f>
        <v>25751.377620340001</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'Table 1'!J50</f>
        <v>132.00839400000001</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'Table 1'!J51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'Table 1'!J52</f>
        <v>0</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'Table 1'!J53</f>
        <v>10.93609</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'Table 1'!J54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'Table 1'!J55</f>
        <v>0.39140000000000003</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'Table 1'!J56</f>
        <v>5.3376469999999996</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'Table 1'!J57</f>
        <v>3.218566</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'Table 1'!J58</f>
        <v>29025.116380039999</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'Table 1'!J59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'Table 1'!J60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'Table 1'!J61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'Table 1'!J62</f>
        <v>375.52961050000005</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'Table 1'!J63</f>
        <v>3640.437375</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'Table 1'!J64</f>
        <v>51.71537</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'Table 1'!J65</f>
        <v>31310.921236080001</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'Table 1'!J66</f>
        <v>25.679247</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'Table 1'!J67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'Table 1'!J68</f>
        <v>14885.786446609998</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'Table 1'!J69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'Table 1'!J70</f>
        <v>20.089929000000001</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'Table 1'!J71</f>
        <v>0</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'Table 1'!J72</f>
        <v>0</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'Table 1'!J73</f>
        <v>7.3353196799999996</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'Table 1'!J74</f>
        <v>150.87044406999999</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'Table 1'!J75</f>
        <v>0.65705099999999994</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'Table 1'!J76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'Table 1'!J77</f>
        <v>2.6742685000000002</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'Table 1'!J78</f>
        <v>260.17631999999998</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'Table 1'!J79</f>
        <v>1.675608</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'Table 1'!J80</f>
        <v>5752.3044673000004</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'Table 1'!J81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'Table 1'!J82</f>
        <v>14.616235</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'Table 1'!J83</f>
        <v>105.55885499999999</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'Table 1'!J84</f>
        <v>65.605384000000001</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'Table 1'!J85</f>
        <v>1492.1911210000003</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'Table 1'!J86</f>
        <v>7</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'Table 1'!J87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'Table 1'!J88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'Table 1'!J89</f>
        <v>61.655906999999999</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'Table 1'!J90</f>
        <v>3.3682539999999999</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'Table 1'!J91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'Table 1'!J92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'Table 1'!J93</f>
        <v>0</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'Table 1'!J94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'Table 1'!J95</f>
        <v>1804.8013218000001</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'Table 1'!J96</f>
        <v>65983.64999197</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'Table 1'!J97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'Table 1'!J98</f>
        <v>0</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'Table 1'!J99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'Table 1'!J100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'Table 1'!J101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'Table 1'!J102</f>
        <v>18.524896999999999</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'Table 1'!J103</f>
        <v>41529.68956916</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'Table 1'!J104</f>
        <v>308.92317400000002</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'Table 1'!J105</f>
        <v>0</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'Table 1'!J106</f>
        <v>116.01295400000001</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'Table 1'!J107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'Table 1'!J108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'Table 1'!J109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'Table 1'!J110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'Table 1'!J111</f>
        <v>16.572204899999999</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'Table 1'!J112</f>
        <v>48.200627849999996</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'Table 1'!J113</f>
        <v>0</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'Table 1'!J114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'Table 1'!J115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'Table 1'!J116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'Table 1'!J117</f>
        <v>0</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'Table 1'!J118</f>
        <v>3.797698</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'Table 1'!J119</f>
        <v>10.29299928</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'Table 1'!J120</f>
        <v>2221.4644205999998</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'Table 1'!J121</f>
        <v>2375.1429380999998</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'Table 1'!J122</f>
        <v>0</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'Table 1'!J123</f>
        <v>18.277138999999998</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'Table 1'!J124</f>
        <v>12618.17222201</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'Table 1'!J125</f>
        <v>4.9729646999999995</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'Table 1'!J126</f>
        <v>1233.1717939999999</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'Table 1'!J127</f>
        <v>27991.99740231</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'Table 1'!J128</f>
        <v>117.82422500000001</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'Table 1'!J129</f>
        <v>91146.902310360005</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'Table 1'!J130</f>
        <v>162.25482217000001</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'Table 1'!J131</f>
        <v>0.90098900000000004</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'Table 1'!J132</f>
        <v>14.697555999999999</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'Table 1'!J133</f>
        <v>7.9443040000000007</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'Table 1'!J134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'Table 1'!J135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'Table 1'!J136</f>
        <v>2841.038517</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'Table 1'!J137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'Table 1'!J138</f>
        <v>47.741107700000001</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'Table 1'!J139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'Table 1'!J140</f>
        <v>0</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'Table 1'!J141</f>
        <v>0</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'Table 1'!J142</f>
        <v>62.743766999999998</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'Table 1'!J143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'Table 1'!J144</f>
        <v>40.370713600000002</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'Table 1'!J145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'Table 1'!J146</f>
        <v>0</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'Table 1'!J147</f>
        <v>8.0375380000000014</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'Table 1'!J148</f>
        <v>7800.8830526199999</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'Table 1'!J149</f>
        <v>24.458956000000001</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'Table 1'!J150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'Table 1'!J151</f>
        <v>620.47632799999997</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'Table 1'!J152</f>
        <v>5.1611609999999999</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'Table 1'!J153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'Table 1'!J154</f>
        <v>260.03057200000001</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'Table 1'!J155</f>
        <v>12.752823449999999</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'Table 1'!J156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'Table 1'!J157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'Table 1'!J158</f>
        <v>8.1720670000000002</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'Table 1'!J159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'Table 1'!J160</f>
        <v>3633.2992134400001</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'Table 1'!J161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'Table 1'!J162</f>
        <v>9.1087729999999993</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'Table 1'!J163</f>
        <v>2.567987</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'Table 1'!J164</f>
        <v>0.19892799999999999</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'Table 1'!J165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'Table 1'!J166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'Table 1'!J167</f>
        <v>52.286585199999998</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'Table 1'!J168</f>
        <v>0</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'Table 1'!J169</f>
        <v>2.0444800000000001</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'Table 1'!J170</f>
        <v>2.7205E-2</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'Table 1'!J171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'Table 1'!J172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'Table 1'!J173</f>
        <v>16544.58798113</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'Table 1'!J174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'Table 1'!J175</f>
        <v>679.31868799999995</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'Table 1'!J176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'Table 1'!J177</f>
        <v>33.533259000000001</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'Table 1'!J178</f>
        <v>259.58878764999997</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'Table 1'!J179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'Table 1'!J180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'Table 1'!J181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'Table 1'!J182</f>
        <v>3122.20115502</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'Table 1'!J183</f>
        <v>121.57341399999999</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'Table 1'!J184</f>
        <v>1.615216</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'Table 1'!J185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'Table 1'!J186</f>
        <v>131.81307258000001</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'Table 1'!J187</f>
        <v>0</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'Table 1'!J188</f>
        <v>2.1882980000000001</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'Table 1'!J189</f>
        <v>562.90534280999998</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'Table 1'!J190</f>
        <v>226.20678836000002</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'Table 1'!J191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'Table 1'!J192</f>
        <v>201.89394096000001</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'Table 1'!J193</f>
        <v>54.282302890000004</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'Table 1'!J194</f>
        <v>797.82455600000003</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'Table 1'!J195</f>
        <v>705.81933275999995</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'Table 1'!J196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'Table 1'!J197</f>
        <v>93.601015840000002</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'Table 1'!J198</f>
        <v>1304.3715828600002</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'Table 1'!J199</f>
        <v>0</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'Table 1'!J200</f>
        <v>0</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'Table 1'!J201</f>
        <v>0</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'Table 1'!J202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'Table 1'!J203</f>
        <v>959.91615521999995</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'Table 1'!J204</f>
        <v>30.020671</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'Table 1'!J205</f>
        <v>6.8977440000000003</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'Table 1'!J206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'Table 1'!J207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'Table 1'!J208</f>
        <v>1972.7385784400001</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'Table 1'!J209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'Table 1'!J210</f>
        <v>0.15330935999999998</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'Table 1'!J211</f>
        <v>1.532313</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'Table 1'!J212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'Table 1'!J213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'Table 1'!J214</f>
        <v>2118.1374511399999</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'Table 1'!J215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'Table 1'!J216</f>
        <v>7409.9333949600004</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'Table 1'!J217</f>
        <v>6.3394935099999996</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'Table 1'!J218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'Table 1'!J219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'Table 1'!J220</f>
        <v>2</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'Table 1'!J221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'Table 1'!J222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'Table 1'!J223</f>
        <v>39.032398000000001</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'Table 1'!J224</f>
        <v>0</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'Table 1'!J225</f>
        <v>1833.40506471</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'Table 1'!J226</f>
        <v>4291.5780565200002</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'Table 1'!J227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'Table 1'!J228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'Table 1'!J229</f>
        <v>1.3301149999999999</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'Table 1'!J230</f>
        <v>31.232348999999999</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'Table 1'!J231</f>
        <v>341.50198499999999</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'Table 1'!J232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'Table 1'!J233</f>
        <v>2.491679</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'Table 1'!J234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'Table 1'!J235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'Table 1'!J236</f>
        <v>102.424982</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'Table 1'!J237</f>
        <v>0</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'Table 1'!J238</f>
        <v>344.78019105999999</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'Table 1'!J239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'Table 1'!J240</f>
        <v>170.92670899999999</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'Table 1'!J241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'Table 1'!J242</f>
        <v>36.162177</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'Table 1'!J243</f>
        <v>2106.4354229999999</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'Table 1'!J244</f>
        <v>1914.6320139999998</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'Table 1'!J245</f>
        <v>62092.442796989999</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'Table 1'!J246</f>
        <v>964534.77109091007</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'Table 1'!J247</f>
        <v>1574.6307430000002</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'Table 1'!J248</f>
        <v>11.793713220000001</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'Table 1'!J249</f>
        <v>11.090263</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'Table 1'!J250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'Table 1'!J251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'Table 1'!J252</f>
        <v>248.36098373999999</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'Table 1'!J253</f>
        <v>2.4168319999999999</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'Table 1'!J254</f>
        <v>2734.1329299999998</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'Table 1'!J255</f>
        <v>1.3901520000000001</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'Table 1'!J256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'Table 1'!J257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'Table 1'!J258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'Table 1'!J259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'Table 1'!J260</f>
        <v>365.93953399999998</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'Table 1'!J261</f>
        <v>2.8170000000000001E-3</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'Table 1'!J262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'Table 1'!J263</f>
        <v>3511.4382309999996</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'Table 1'!J264</f>
        <v>1480397</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1480397.0047730901</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-4.7730901278555393E-3</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82" t="s">
        <v>559</v>
      </c>
      <c r="H268" s="683"/>
      <c r="I268" s="683"/>
      <c r="J268" s="683"/>
      <c r="K268" s="683"/>
      <c r="L268" s="683"/>
      <c r="M268" s="683"/>
      <c r="N268" s="683"/>
      <c r="O268" s="683"/>
      <c r="P268" s="683"/>
    </row>
    <row r="269" spans="1:23" x14ac:dyDescent="0.2">
      <c r="G269" s="316"/>
      <c r="H269" s="316"/>
      <c r="I269" s="316"/>
      <c r="J269" s="314"/>
      <c r="K269" s="314"/>
      <c r="L269" s="314"/>
      <c r="M269" s="314"/>
      <c r="N269" s="314"/>
      <c r="O269" s="314"/>
      <c r="P269" s="314"/>
    </row>
    <row r="270" spans="1:23" x14ac:dyDescent="0.2"/>
  </sheetData>
  <sheetProtection password="8F7D" sheet="1" objects="1" scenarios="1" formatCells="0" formatColumns="0" formatRows="0"/>
  <mergeCells count="6">
    <mergeCell ref="G268:P268"/>
    <mergeCell ref="Q14:Q16"/>
    <mergeCell ref="R14:R16"/>
    <mergeCell ref="S14:S16"/>
    <mergeCell ref="E4:F4"/>
    <mergeCell ref="E7:F7"/>
  </mergeCells>
  <conditionalFormatting sqref="Q21:S264">
    <cfRule type="notContainsBlanks" dxfId="57" priority="15">
      <formula>LEN(TRIM(Q21))&gt;0</formula>
    </cfRule>
  </conditionalFormatting>
  <conditionalFormatting sqref="H266:P266">
    <cfRule type="cellIs" priority="14" operator="notBetween">
      <formula>-1</formula>
      <formula>1</formula>
    </cfRule>
  </conditionalFormatting>
  <conditionalFormatting sqref="H266:P266">
    <cfRule type="cellIs" priority="11" operator="notBetween">
      <formula>-1</formula>
      <formula>1</formula>
    </cfRule>
  </conditionalFormatting>
  <conditionalFormatting sqref="H266:P266">
    <cfRule type="cellIs" dxfId="56" priority="10" operator="notBetween">
      <formula>-1</formula>
      <formula>1</formula>
    </cfRule>
  </conditionalFormatting>
  <conditionalFormatting sqref="H266:P266">
    <cfRule type="cellIs" dxfId="55" priority="9" operator="notBetween">
      <formula>-1</formula>
      <formula>1</formula>
    </cfRule>
  </conditionalFormatting>
  <conditionalFormatting sqref="Q263:S263">
    <cfRule type="notContainsBlanks" dxfId="54" priority="8">
      <formula>LEN(TRIM(Q263))&gt;0</formula>
    </cfRule>
  </conditionalFormatting>
  <conditionalFormatting sqref="H266:P266">
    <cfRule type="cellIs" priority="6" operator="notBetween">
      <formula>-1</formula>
      <formula>1</formula>
    </cfRule>
  </conditionalFormatting>
  <conditionalFormatting sqref="H266:P266">
    <cfRule type="cellIs" dxfId="53" priority="5" operator="notBetween">
      <formula>-1</formula>
      <formula>1</formula>
    </cfRule>
  </conditionalFormatting>
  <conditionalFormatting sqref="H266:P266">
    <cfRule type="cellIs" dxfId="52" priority="4" operator="notBetween">
      <formula>-1</formula>
      <formula>1</formula>
    </cfRule>
  </conditionalFormatting>
  <conditionalFormatting sqref="R264">
    <cfRule type="notContainsBlanks" dxfId="51" priority="3">
      <formula>LEN(TRIM(R264))&gt;0</formula>
    </cfRule>
  </conditionalFormatting>
  <conditionalFormatting sqref="R264">
    <cfRule type="notContainsBlanks" dxfId="50" priority="2">
      <formula>LEN(TRIM(R264))&gt;0</formula>
    </cfRule>
  </conditionalFormatting>
  <conditionalFormatting sqref="Q262:S262">
    <cfRule type="notContainsBlanks" dxfId="49" priority="1">
      <formula>LEN(TRIM(Q262))&gt;0</formula>
    </cfRule>
  </conditionalFormatting>
  <pageMargins left="0.7" right="0.7" top="0.75" bottom="0.75" header="0.3" footer="0.3"/>
  <pageSetup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rgb="FFFFFF00"/>
  </sheetPr>
  <dimension ref="A1:W270"/>
  <sheetViews>
    <sheetView topLeftCell="E1" zoomScale="90" zoomScaleNormal="90" workbookViewId="0">
      <pane ySplit="20" topLeftCell="A21" activePane="bottomLeft" state="frozen"/>
      <selection activeCell="G136" sqref="G136"/>
      <selection pane="bottomLeft" activeCell="G21" sqref="G21"/>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894</v>
      </c>
      <c r="I1" s="218"/>
      <c r="J1" s="218"/>
      <c r="K1" s="218"/>
      <c r="L1" s="218"/>
      <c r="M1" s="218"/>
      <c r="N1" s="372"/>
      <c r="O1" s="371"/>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3"/>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331"/>
      <c r="F14" s="333"/>
      <c r="G14" s="328"/>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566</v>
      </c>
      <c r="I16" s="235" t="s">
        <v>565</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46" t="s">
        <v>600</v>
      </c>
      <c r="I17" s="146" t="s">
        <v>600</v>
      </c>
      <c r="J17" s="146" t="s">
        <v>600</v>
      </c>
      <c r="K17" s="146" t="s">
        <v>600</v>
      </c>
      <c r="L17" s="146" t="s">
        <v>600</v>
      </c>
      <c r="M17" s="146" t="s">
        <v>600</v>
      </c>
      <c r="N17" s="146" t="s">
        <v>600</v>
      </c>
      <c r="O17" s="146" t="s">
        <v>600</v>
      </c>
      <c r="P17" s="146" t="s">
        <v>600</v>
      </c>
      <c r="Q17" s="427"/>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240"/>
      <c r="R18" s="152"/>
      <c r="S18" s="152"/>
    </row>
    <row r="19" spans="1:19" ht="15" hidden="1" customHeight="1" x14ac:dyDescent="0.2">
      <c r="B19" s="144"/>
      <c r="C19" s="144"/>
      <c r="D19" s="140"/>
      <c r="E19" s="238"/>
      <c r="F19" s="239"/>
      <c r="G19" s="145" t="s">
        <v>598</v>
      </c>
      <c r="H19" s="146" t="s">
        <v>603</v>
      </c>
      <c r="I19" s="146" t="s">
        <v>603</v>
      </c>
      <c r="J19" s="146" t="s">
        <v>603</v>
      </c>
      <c r="K19" s="146" t="s">
        <v>603</v>
      </c>
      <c r="L19" s="146" t="s">
        <v>603</v>
      </c>
      <c r="M19" s="146" t="s">
        <v>603</v>
      </c>
      <c r="N19" s="146" t="s">
        <v>603</v>
      </c>
      <c r="O19" s="146" t="s">
        <v>603</v>
      </c>
      <c r="P19" s="146" t="s">
        <v>603</v>
      </c>
      <c r="Q19" s="240"/>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240"/>
      <c r="R20" s="152"/>
      <c r="S20" s="152"/>
    </row>
    <row r="21" spans="1:19" x14ac:dyDescent="0.2">
      <c r="A21" s="291"/>
      <c r="B21" s="208" t="s">
        <v>621</v>
      </c>
      <c r="C21" s="208"/>
      <c r="D21" s="209"/>
      <c r="E21" s="16">
        <v>1</v>
      </c>
      <c r="F21" s="17" t="s">
        <v>14</v>
      </c>
      <c r="G21" s="17" t="s">
        <v>15</v>
      </c>
      <c r="H21" s="416">
        <f>IF('Table 1'!K21="","",'Table 1'!K21)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IF('Table 1'!K22="","",'Table 1'!K22)</f>
        <v>0</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IF('Table 1'!K23="","",'Table 1'!K23)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IF('Table 1'!K24="","",'Table 1'!K24)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IF('Table 1'!K25="","",'Table 1'!K25)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IF('Table 1'!K26="","",'Table 1'!K26)</f>
        <v>166.694084</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IF('Table 1'!K27="","",'Table 1'!K27)</f>
        <v>0</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IF('Table 1'!K28="","",'Table 1'!K28)</f>
        <v>0</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IF('Table 1'!K29="","",'Table 1'!K29)</f>
        <v>3508.2089153200004</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IF('Table 1'!K30="","",'Table 1'!K30)</f>
        <v>2.5837249999999998</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IF('Table 1'!K31="","",'Table 1'!K31)</f>
        <v>25.479599</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IF('Table 1'!K32="","",'Table 1'!K32)</f>
        <v>10430.68370311</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IF('Table 1'!K33="","",'Table 1'!K33)</f>
        <v>920.16260305000003</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IF('Table 1'!K34="","",'Table 1'!K34)</f>
        <v>0</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IF('Table 1'!K35="","",'Table 1'!K35)</f>
        <v>213.72093699999999</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IF('Table 1'!K36="","",'Table 1'!K36)</f>
        <v>40.816698000000002</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IF('Table 1'!K37="","",'Table 1'!K37)</f>
        <v>0</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IF('Table 1'!K38="","",'Table 1'!K38)</f>
        <v>24.489362</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IF('Table 1'!K39="","",'Table 1'!K39)</f>
        <v>0</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IF('Table 1'!K40="","",'Table 1'!K40)</f>
        <v>1818.0235253999999</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IF('Table 1'!K41="","",'Table 1'!K41)</f>
        <v>0</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IF('Table 1'!K42="","",'Table 1'!K42)</f>
        <v>139.80302399999999</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IF('Table 1'!K43="","",'Table 1'!K43)</f>
        <v>1427.1376650000002</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IF('Table 1'!K44="","",'Table 1'!K44)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IF('Table 1'!K45="","",'Table 1'!K45)</f>
        <v>0</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IF('Table 1'!K46="","",'Table 1'!K46)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IF('Table 1'!K47="","",'Table 1'!K47)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IF('Table 1'!K48="","",'Table 1'!K48)</f>
        <v>10.52</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IF('Table 1'!K49="","",'Table 1'!K49)</f>
        <v>24129.335990840002</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IF('Table 1'!K50="","",'Table 1'!K50)</f>
        <v>96.822622999999993</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IF('Table 1'!K51="","",'Table 1'!K51)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IF('Table 1'!K52="","",'Table 1'!K52)</f>
        <v>0</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IF('Table 1'!K53="","",'Table 1'!K53)</f>
        <v>0</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IF('Table 1'!K54="","",'Table 1'!K54)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IF('Table 1'!K55="","",'Table 1'!K55)</f>
        <v>0.39140000000000003</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IF('Table 1'!K56="","",'Table 1'!K56)</f>
        <v>0</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IF('Table 1'!K57="","",'Table 1'!K57)</f>
        <v>3.218566</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IF('Table 1'!K58="","",'Table 1'!K58)</f>
        <v>21359.246134929999</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IF('Table 1'!K59="","",'Table 1'!K59)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IF('Table 1'!K60="","",'Table 1'!K60)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IF('Table 1'!K61="","",'Table 1'!K61)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IF('Table 1'!K62="","",'Table 1'!K62)</f>
        <v>346.36420550000003</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IF('Table 1'!K63="","",'Table 1'!K63)</f>
        <v>3009.9211310000001</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IF('Table 1'!K64="","",'Table 1'!K64)</f>
        <v>51.71537</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IF('Table 1'!K65="","",'Table 1'!K65)</f>
        <v>26948.107610080002</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IF('Table 1'!K66="","",'Table 1'!K66)</f>
        <v>0</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IF('Table 1'!K67="","",'Table 1'!K67)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IF('Table 1'!K68="","",'Table 1'!K68)</f>
        <v>14857.020126899999</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IF('Table 1'!K69="","",'Table 1'!K69)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IF('Table 1'!K70="","",'Table 1'!K70)</f>
        <v>0</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IF('Table 1'!K71="","",'Table 1'!K71)</f>
        <v>0</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IF('Table 1'!K72="","",'Table 1'!K72)</f>
        <v>0</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IF('Table 1'!K73="","",'Table 1'!K73)</f>
        <v>7.3353196799999996</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IF('Table 1'!K74="","",'Table 1'!K74)</f>
        <v>134.46270706999999</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IF('Table 1'!K75="","",'Table 1'!K75)</f>
        <v>0.121505</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IF('Table 1'!K76="","",'Table 1'!K76)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IF('Table 1'!K77="","",'Table 1'!K77)</f>
        <v>1.698888</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IF('Table 1'!K78="","",'Table 1'!K78)</f>
        <v>260.17631999999998</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IF('Table 1'!K79="","",'Table 1'!K79)</f>
        <v>1.675608</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IF('Table 1'!K80="","",'Table 1'!K80)</f>
        <v>5731.3221660500003</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IF('Table 1'!K81="","",'Table 1'!K81)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IF('Table 1'!K82="","",'Table 1'!K82)</f>
        <v>14.616235</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IF('Table 1'!K83="","",'Table 1'!K83)</f>
        <v>95.439802999999998</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IF('Table 1'!K84="","",'Table 1'!K84)</f>
        <v>53.982925999999999</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IF('Table 1'!K85="","",'Table 1'!K85)</f>
        <v>1479.2618140000002</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IF('Table 1'!K86="","",'Table 1'!K86)</f>
        <v>7</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IF('Table 1'!K87="","",'Table 1'!K87)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IF('Table 1'!K88="","",'Table 1'!K88)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IF('Table 1'!K89="","",'Table 1'!K89)</f>
        <v>61.655906999999999</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IF('Table 1'!K90="","",'Table 1'!K90)</f>
        <v>3.3682539999999999</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IF('Table 1'!K91="","",'Table 1'!K91)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IF('Table 1'!K92="","",'Table 1'!K92)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IF('Table 1'!K93="","",'Table 1'!K93)</f>
        <v>0</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IF('Table 1'!K94="","",'Table 1'!K94)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IF('Table 1'!K95="","",'Table 1'!K95)</f>
        <v>1804.8013218000001</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IF('Table 1'!K96="","",'Table 1'!K96)</f>
        <v>37451.19535473</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IF('Table 1'!K97="","",'Table 1'!K97)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IF('Table 1'!K98="","",'Table 1'!K98)</f>
        <v>0</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IF('Table 1'!K99="","",'Table 1'!K99)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IF('Table 1'!K100="","",'Table 1'!K100)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IF('Table 1'!K101="","",'Table 1'!K101)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IF('Table 1'!K102="","",'Table 1'!K102)</f>
        <v>0</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IF('Table 1'!K103="","",'Table 1'!K103)</f>
        <v>14564.46019772</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IF('Table 1'!K104="","",'Table 1'!K104)</f>
        <v>240.79337100000001</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IF('Table 1'!K105="","",'Table 1'!K105)</f>
        <v>0</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IF('Table 1'!K106="","",'Table 1'!K106)</f>
        <v>116.01295400000001</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IF('Table 1'!K107="","",'Table 1'!K107)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IF('Table 1'!K108="","",'Table 1'!K108)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IF('Table 1'!K109="","",'Table 1'!K109)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IF('Table 1'!K110="","",'Table 1'!K110)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IF('Table 1'!K111="","",'Table 1'!K111)</f>
        <v>13.5620069</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IF('Table 1'!K112="","",'Table 1'!K112)</f>
        <v>42.760830849999998</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IF('Table 1'!K113="","",'Table 1'!K113)</f>
        <v>0</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IF('Table 1'!K114="","",'Table 1'!K114)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IF('Table 1'!K115="","",'Table 1'!K115)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IF('Table 1'!K116="","",'Table 1'!K116)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IF('Table 1'!K117="","",'Table 1'!K117)</f>
        <v>0</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IF('Table 1'!K118="","",'Table 1'!K118)</f>
        <v>3.797698</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IF('Table 1'!K119="","",'Table 1'!K119)</f>
        <v>10.29299928</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IF('Table 1'!K120="","",'Table 1'!K120)</f>
        <v>2152.9026746</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IF('Table 1'!K121="","",'Table 1'!K121)</f>
        <v>2268.2540251</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IF('Table 1'!K122="","",'Table 1'!K122)</f>
        <v>0</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IF('Table 1'!K123="","",'Table 1'!K123)</f>
        <v>0</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IF('Table 1'!K124="","",'Table 1'!K124)</f>
        <v>12090.81245306</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IF('Table 1'!K125="","",'Table 1'!K125)</f>
        <v>4.9368359999999996</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IF('Table 1'!K126="","",'Table 1'!K126)</f>
        <v>976.71544940000001</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IF('Table 1'!K127="","",'Table 1'!K127)</f>
        <v>12670.032327309998</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IF('Table 1'!K128="","",'Table 1'!K128)</f>
        <v>96.237929000000008</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IF('Table 1'!K129="","",'Table 1'!K129)</f>
        <v>63668.63465159</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IF('Table 1'!K130="","",'Table 1'!K130)</f>
        <v>138.951402</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IF('Table 1'!K131="","",'Table 1'!K131)</f>
        <v>0</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IF('Table 1'!K132="","",'Table 1'!K132)</f>
        <v>8.9447359999999989</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IF('Table 1'!K133="","",'Table 1'!K133)</f>
        <v>0.51136399999999993</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IF('Table 1'!K134="","",'Table 1'!K134)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IF('Table 1'!K135="","",'Table 1'!K135)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IF('Table 1'!K136="","",'Table 1'!K136)</f>
        <v>2454.6335519999998</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IF('Table 1'!K137="","",'Table 1'!K137)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IF('Table 1'!K138="","",'Table 1'!K138)</f>
        <v>38.681162200000003</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IF('Table 1'!K139="","",'Table 1'!K139)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IF('Table 1'!K140="","",'Table 1'!K140)</f>
        <v>0</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IF('Table 1'!K141="","",'Table 1'!K141)</f>
        <v>0</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IF('Table 1'!K142="","",'Table 1'!K142)</f>
        <v>62.743766999999998</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IF('Table 1'!K143="","",'Table 1'!K143)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IF('Table 1'!K144="","",'Table 1'!K144)</f>
        <v>35.030951999999999</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IF('Table 1'!K145="","",'Table 1'!K145)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IF('Table 1'!K146="","",'Table 1'!K146)</f>
        <v>0</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IF('Table 1'!K147="","",'Table 1'!K147)</f>
        <v>3.6985190000000001</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IF('Table 1'!K148="","",'Table 1'!K148)</f>
        <v>6543.8984593000005</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IF('Table 1'!K149="","",'Table 1'!K149)</f>
        <v>0</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IF('Table 1'!K150="","",'Table 1'!K150)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IF('Table 1'!K151="","",'Table 1'!K151)</f>
        <v>501.15504399999998</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IF('Table 1'!K152="","",'Table 1'!K152)</f>
        <v>2.168031</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IF('Table 1'!K153="","",'Table 1'!K153)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IF('Table 1'!K154="","",'Table 1'!K154)</f>
        <v>202.69932900000001</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IF('Table 1'!K155="","",'Table 1'!K155)</f>
        <v>12.407475</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IF('Table 1'!K156="","",'Table 1'!K156)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IF('Table 1'!K157="","",'Table 1'!K157)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IF('Table 1'!K158="","",'Table 1'!K158)</f>
        <v>7.9173170000000006</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IF('Table 1'!K159="","",'Table 1'!K159)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IF('Table 1'!K160="","",'Table 1'!K160)</f>
        <v>3583.5816109299999</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IF('Table 1'!K161="","",'Table 1'!K161)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IF('Table 1'!K162="","",'Table 1'!K162)</f>
        <v>0</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IF('Table 1'!K163="","",'Table 1'!K163)</f>
        <v>2.567987</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IF('Table 1'!K164="","",'Table 1'!K164)</f>
        <v>0.19892799999999999</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IF('Table 1'!K165="","",'Table 1'!K165)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IF('Table 1'!K166="","",'Table 1'!K166)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IF('Table 1'!K167="","",'Table 1'!K167)</f>
        <v>3.2441611999999997</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IF('Table 1'!K168="","",'Table 1'!K168)</f>
        <v>0</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IF('Table 1'!K169="","",'Table 1'!K169)</f>
        <v>0</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IF('Table 1'!K170="","",'Table 1'!K170)</f>
        <v>2.7205E-2</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IF('Table 1'!K171="","",'Table 1'!K171)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IF('Table 1'!K172="","",'Table 1'!K172)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IF('Table 1'!K173="","",'Table 1'!K173)</f>
        <v>16474.546391079999</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IF('Table 1'!K174="","",'Table 1'!K174)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IF('Table 1'!K175="","",'Table 1'!K175)</f>
        <v>679.31868799999995</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IF('Table 1'!K176="","",'Table 1'!K176)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IF('Table 1'!K177="","",'Table 1'!K177)</f>
        <v>33.533259000000001</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IF('Table 1'!K178="","",'Table 1'!K178)</f>
        <v>213.02838165</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IF('Table 1'!K179="","",'Table 1'!K179)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IF('Table 1'!K180="","",'Table 1'!K180)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IF('Table 1'!K181="","",'Table 1'!K181)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IF('Table 1'!K182="","",'Table 1'!K182)</f>
        <v>3073.96747602</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IF('Table 1'!K183="","",'Table 1'!K183)</f>
        <v>89.107221999999993</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IF('Table 1'!K184="","",'Table 1'!K184)</f>
        <v>1.615216</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IF('Table 1'!K185="","",'Table 1'!K185)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IF('Table 1'!K186="","",'Table 1'!K186)</f>
        <v>121.58443048000001</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IF('Table 1'!K187="","",'Table 1'!K187)</f>
        <v>0</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IF('Table 1'!K188="","",'Table 1'!K188)</f>
        <v>2.1882980000000001</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IF('Table 1'!K189="","",'Table 1'!K189)</f>
        <v>500.59685337000002</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IF('Table 1'!K190="","",'Table 1'!K190)</f>
        <v>209.57921436000001</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IF('Table 1'!K191="","",'Table 1'!K191)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IF('Table 1'!K192="","",'Table 1'!K192)</f>
        <v>201.42637596</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IF('Table 1'!K193="","",'Table 1'!K193)</f>
        <v>53.256284000000001</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IF('Table 1'!K194="","",'Table 1'!K194)</f>
        <v>791.84496999999999</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IF('Table 1'!K195="","",'Table 1'!K195)</f>
        <v>687.71909375999996</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IF('Table 1'!K196="","",'Table 1'!K196)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IF('Table 1'!K197="","",'Table 1'!K197)</f>
        <v>59.510589840000002</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IF('Table 1'!K198="","",'Table 1'!K198)</f>
        <v>1237.5007165000002</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IF('Table 1'!K199="","",'Table 1'!K199)</f>
        <v>0</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IF('Table 1'!K200="","",'Table 1'!K200)</f>
        <v>0</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IF('Table 1'!K201="","",'Table 1'!K201)</f>
        <v>0</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IF('Table 1'!K202="","",'Table 1'!K202)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IF('Table 1'!K203="","",'Table 1'!K203)</f>
        <v>805.97896121999997</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IF('Table 1'!K204="","",'Table 1'!K204)</f>
        <v>0</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IF('Table 1'!K205="","",'Table 1'!K205)</f>
        <v>0</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IF('Table 1'!K206="","",'Table 1'!K206)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IF('Table 1'!K207="","",'Table 1'!K207)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IF('Table 1'!K208="","",'Table 1'!K208)</f>
        <v>875.71666944000003</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IF('Table 1'!K209="","",'Table 1'!K209)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IF('Table 1'!K210="","",'Table 1'!K210)</f>
        <v>0.15330935999999998</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IF('Table 1'!K211="","",'Table 1'!K211)</f>
        <v>1.532313</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IF('Table 1'!K212="","",'Table 1'!K212)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IF('Table 1'!K213="","",'Table 1'!K213)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IF('Table 1'!K214="","",'Table 1'!K214)</f>
        <v>1900.6153831399999</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IF('Table 1'!K215="","",'Table 1'!K215)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IF('Table 1'!K216="","",'Table 1'!K216)</f>
        <v>3931.92228492</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IF('Table 1'!K217="","",'Table 1'!K217)</f>
        <v>2.9878529999999999</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IF('Table 1'!K218="","",'Table 1'!K218)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IF('Table 1'!K219="","",'Table 1'!K219)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IF('Table 1'!K220="","",'Table 1'!K220)</f>
        <v>2</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IF('Table 1'!K221="","",'Table 1'!K221)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IF('Table 1'!K222="","",'Table 1'!K222)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IF('Table 1'!K223="","",'Table 1'!K223)</f>
        <v>39.032398000000001</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IF('Table 1'!K224="","",'Table 1'!K224)</f>
        <v>0</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IF('Table 1'!K225="","",'Table 1'!K225)</f>
        <v>1565.04509871</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IF('Table 1'!K226="","",'Table 1'!K226)</f>
        <v>4210.0037874899999</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IF('Table 1'!K227="","",'Table 1'!K227)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IF('Table 1'!K228="","",'Table 1'!K228)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IF('Table 1'!K229="","",'Table 1'!K229)</f>
        <v>1.3301149999999999</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IF('Table 1'!K230="","",'Table 1'!K230)</f>
        <v>15.451988</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IF('Table 1'!K231="","",'Table 1'!K231)</f>
        <v>292.08362199999999</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IF('Table 1'!K232="","",'Table 1'!K232)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IF('Table 1'!K233="","",'Table 1'!K233)</f>
        <v>0.50615900000000003</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IF('Table 1'!K234="","",'Table 1'!K234)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IF('Table 1'!K235="","",'Table 1'!K235)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IF('Table 1'!K236="","",'Table 1'!K236)</f>
        <v>102.424982</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IF('Table 1'!K237="","",'Table 1'!K237)</f>
        <v>0</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IF('Table 1'!K238="","",'Table 1'!K238)</f>
        <v>259.14260000000002</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IF('Table 1'!K239="","",'Table 1'!K239)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IF('Table 1'!K240="","",'Table 1'!K240)</f>
        <v>0</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IF('Table 1'!K241="","",'Table 1'!K241)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IF('Table 1'!K242="","",'Table 1'!K242)</f>
        <v>29.996675</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IF('Table 1'!K243="","",'Table 1'!K243)</f>
        <v>2087.3916909999998</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IF('Table 1'!K244="","",'Table 1'!K244)</f>
        <v>1753.0746629999999</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IF('Table 1'!K245="","",'Table 1'!K245)</f>
        <v>48482.834609949998</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IF('Table 1'!K246="","",'Table 1'!K246)</f>
        <v>801543.53110260004</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IF('Table 1'!K247="","",'Table 1'!K247)</f>
        <v>634.76408500000002</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IF('Table 1'!K248="","",'Table 1'!K248)</f>
        <v>7.16889325</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IF('Table 1'!K249="","",'Table 1'!K249)</f>
        <v>0</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IF('Table 1'!K250="","",'Table 1'!K250)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IF('Table 1'!K251="","",'Table 1'!K251)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IF('Table 1'!K252="","",'Table 1'!K252)</f>
        <v>247.856437</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IF('Table 1'!K253="","",'Table 1'!K253)</f>
        <v>2.4168319999999999</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IF('Table 1'!K254="","",'Table 1'!K254)</f>
        <v>2391.2887819999996</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IF('Table 1'!K255="","",'Table 1'!K255)</f>
        <v>1.3901520000000001</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IF('Table 1'!K256="","",'Table 1'!K256)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IF('Table 1'!K257="","",'Table 1'!K257)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IF('Table 1'!K258="","",'Table 1'!K258)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IF('Table 1'!K259="","",'Table 1'!K259)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IF('Table 1'!K260="","",'Table 1'!K260)</f>
        <v>337.83860499999997</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IF('Table 1'!K261="","",'Table 1'!K261)</f>
        <v>2.8170000000000001E-3</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IF('Table 1'!K262="","",'Table 1'!K262)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IF('Table 1'!K263="","",'Table 1'!K263)</f>
        <v>3508.4446819999998</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IF('Table 1'!K264="","",'Table 1'!K264)</f>
        <v>1178626.1000000001</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1178626.0995449999</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4.5500020496547222E-4</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82" t="s">
        <v>556</v>
      </c>
      <c r="H268" s="683"/>
      <c r="I268" s="683"/>
      <c r="J268" s="683"/>
      <c r="K268" s="683"/>
      <c r="L268" s="683"/>
      <c r="M268" s="683"/>
      <c r="N268" s="683"/>
      <c r="O268" s="683"/>
      <c r="P268" s="683"/>
    </row>
    <row r="269" spans="1:23" x14ac:dyDescent="0.2">
      <c r="G269" s="316"/>
      <c r="H269" s="316"/>
      <c r="I269" s="316"/>
      <c r="J269" s="314"/>
      <c r="K269" s="316"/>
      <c r="L269" s="316"/>
      <c r="M269" s="316"/>
      <c r="N269" s="316"/>
      <c r="O269" s="316"/>
      <c r="P269" s="316"/>
    </row>
    <row r="270" spans="1:23" x14ac:dyDescent="0.2"/>
  </sheetData>
  <sheetProtection password="8F7D" sheet="1" objects="1" scenarios="1" formatCells="0" formatColumns="0" formatRows="0"/>
  <mergeCells count="6">
    <mergeCell ref="G268:P268"/>
    <mergeCell ref="Q14:Q16"/>
    <mergeCell ref="R14:R16"/>
    <mergeCell ref="S14:S16"/>
    <mergeCell ref="E4:F4"/>
    <mergeCell ref="E7:F7"/>
  </mergeCells>
  <conditionalFormatting sqref="Q21:S264">
    <cfRule type="notContainsBlanks" dxfId="48" priority="15">
      <formula>LEN(TRIM(Q21))&gt;0</formula>
    </cfRule>
  </conditionalFormatting>
  <conditionalFormatting sqref="H266:P266">
    <cfRule type="cellIs" priority="14" operator="notBetween">
      <formula>-1</formula>
      <formula>1</formula>
    </cfRule>
  </conditionalFormatting>
  <conditionalFormatting sqref="H266:P266">
    <cfRule type="cellIs" priority="11" operator="notBetween">
      <formula>-1</formula>
      <formula>1</formula>
    </cfRule>
  </conditionalFormatting>
  <conditionalFormatting sqref="H266:P266">
    <cfRule type="cellIs" dxfId="47" priority="10" operator="notBetween">
      <formula>-1</formula>
      <formula>1</formula>
    </cfRule>
  </conditionalFormatting>
  <conditionalFormatting sqref="H266:P266">
    <cfRule type="cellIs" dxfId="46" priority="9" operator="notBetween">
      <formula>-1</formula>
      <formula>1</formula>
    </cfRule>
  </conditionalFormatting>
  <conditionalFormatting sqref="Q263:S263">
    <cfRule type="notContainsBlanks" dxfId="45" priority="8">
      <formula>LEN(TRIM(Q263))&gt;0</formula>
    </cfRule>
  </conditionalFormatting>
  <conditionalFormatting sqref="H266:P266">
    <cfRule type="cellIs" priority="6" operator="notBetween">
      <formula>-1</formula>
      <formula>1</formula>
    </cfRule>
  </conditionalFormatting>
  <conditionalFormatting sqref="H266:P266">
    <cfRule type="cellIs" dxfId="44" priority="5" operator="notBetween">
      <formula>-1</formula>
      <formula>1</formula>
    </cfRule>
  </conditionalFormatting>
  <conditionalFormatting sqref="H266:P266">
    <cfRule type="cellIs" dxfId="43" priority="4" operator="notBetween">
      <formula>-1</formula>
      <formula>1</formula>
    </cfRule>
  </conditionalFormatting>
  <conditionalFormatting sqref="R264">
    <cfRule type="notContainsBlanks" dxfId="42" priority="3">
      <formula>LEN(TRIM(R264))&gt;0</formula>
    </cfRule>
  </conditionalFormatting>
  <conditionalFormatting sqref="R264">
    <cfRule type="notContainsBlanks" dxfId="41" priority="2">
      <formula>LEN(TRIM(R264))&gt;0</formula>
    </cfRule>
  </conditionalFormatting>
  <conditionalFormatting sqref="Q262:S262">
    <cfRule type="notContainsBlanks" dxfId="40" priority="1">
      <formula>LEN(TRIM(Q262))&gt;0</formula>
    </cfRule>
  </conditionalFormatting>
  <pageMargins left="0.7" right="0.7" top="0.75" bottom="0.75" header="0.3" footer="0.3"/>
  <pageSetup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rgb="FFFFFF00"/>
  </sheetPr>
  <dimension ref="A1:W270"/>
  <sheetViews>
    <sheetView topLeftCell="E1" zoomScale="90" zoomScaleNormal="90" workbookViewId="0">
      <pane ySplit="20" topLeftCell="A21" activePane="bottomLeft" state="frozen"/>
      <selection activeCell="G136" sqref="G136"/>
      <selection pane="bottomLeft" activeCell="F1" sqref="F1"/>
    </sheetView>
  </sheetViews>
  <sheetFormatPr defaultColWidth="9.33203125" defaultRowHeight="12.75" zeroHeight="1" x14ac:dyDescent="0.2"/>
  <cols>
    <col min="1" max="1" width="6.6640625" style="217" hidden="1" customWidth="1"/>
    <col min="2" max="2" width="11.1640625" style="217" hidden="1" customWidth="1"/>
    <col min="3" max="3" width="8.83203125" style="217" hidden="1" customWidth="1"/>
    <col min="4" max="4" width="8.33203125" style="217" hidden="1" customWidth="1"/>
    <col min="5" max="5" width="4.83203125" style="310" customWidth="1"/>
    <col min="6" max="6" width="6.33203125" style="310" customWidth="1"/>
    <col min="7" max="7" width="47.5" style="323" customWidth="1"/>
    <col min="8" max="17" width="17.33203125" style="323" customWidth="1"/>
    <col min="18" max="19" width="17.33203125" style="310" customWidth="1"/>
    <col min="20" max="20" width="2.5" style="310" customWidth="1"/>
    <col min="21" max="23" width="15.6640625" style="310" customWidth="1"/>
    <col min="24" max="16384" width="9.33203125" style="310"/>
  </cols>
  <sheetData>
    <row r="1" spans="1:23" s="380" customFormat="1" ht="24.95" customHeight="1" x14ac:dyDescent="0.2">
      <c r="A1" s="379"/>
      <c r="B1" s="379"/>
      <c r="C1" s="379"/>
      <c r="D1" s="379"/>
      <c r="F1" s="371"/>
      <c r="G1" s="387"/>
      <c r="H1" s="534" t="s">
        <v>895</v>
      </c>
      <c r="I1" s="387"/>
      <c r="J1" s="387"/>
      <c r="K1" s="387"/>
      <c r="L1" s="387"/>
      <c r="M1" s="387"/>
      <c r="N1" s="371"/>
      <c r="O1" s="371"/>
      <c r="P1" s="371"/>
    </row>
    <row r="2" spans="1:23" ht="20.25" hidden="1" customHeight="1" x14ac:dyDescent="0.2">
      <c r="E2" s="334"/>
      <c r="F2" s="220"/>
      <c r="G2" s="220"/>
      <c r="H2" s="220"/>
      <c r="I2" s="220"/>
      <c r="J2" s="220"/>
      <c r="K2" s="220"/>
      <c r="L2" s="220"/>
      <c r="M2" s="220"/>
      <c r="N2" s="220"/>
      <c r="O2" s="220"/>
      <c r="P2" s="220"/>
      <c r="Q2" s="217"/>
      <c r="R2" s="217"/>
      <c r="S2" s="217"/>
    </row>
    <row r="3" spans="1:23" ht="20.25" hidden="1" customHeight="1" x14ac:dyDescent="0.2">
      <c r="E3" s="334"/>
      <c r="F3" s="220"/>
      <c r="G3" s="220"/>
      <c r="H3" s="220"/>
      <c r="I3" s="220"/>
      <c r="J3" s="220"/>
      <c r="K3" s="220"/>
      <c r="L3" s="220"/>
      <c r="M3" s="220"/>
      <c r="N3" s="220"/>
      <c r="O3" s="220"/>
      <c r="P3" s="220"/>
      <c r="Q3" s="217"/>
      <c r="R3" s="217"/>
      <c r="S3" s="217"/>
    </row>
    <row r="4" spans="1:23" ht="15" customHeight="1" x14ac:dyDescent="0.2">
      <c r="E4" s="653"/>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339"/>
    </row>
    <row r="5" spans="1:23" ht="15" hidden="1" customHeight="1" x14ac:dyDescent="0.2">
      <c r="E5" s="336"/>
      <c r="F5" s="163"/>
      <c r="G5" s="81"/>
      <c r="H5" s="68"/>
      <c r="I5" s="82"/>
      <c r="J5" s="80"/>
      <c r="K5" s="82"/>
      <c r="L5" s="77"/>
      <c r="M5" s="68"/>
      <c r="N5" s="81"/>
      <c r="O5" s="81"/>
      <c r="P5" s="81"/>
      <c r="Q5" s="81"/>
      <c r="R5" s="81"/>
      <c r="S5" s="340"/>
    </row>
    <row r="6" spans="1:23" ht="15" hidden="1" customHeight="1" x14ac:dyDescent="0.2">
      <c r="E6" s="337"/>
      <c r="F6" s="164"/>
      <c r="G6" s="83"/>
      <c r="H6" s="68"/>
      <c r="I6" s="80"/>
      <c r="J6" s="80"/>
      <c r="K6" s="80"/>
      <c r="L6" s="45"/>
      <c r="M6" s="68"/>
      <c r="N6" s="83"/>
      <c r="O6" s="83"/>
      <c r="P6" s="83"/>
      <c r="Q6" s="83"/>
      <c r="R6" s="83"/>
      <c r="S6" s="341"/>
    </row>
    <row r="7" spans="1:23" x14ac:dyDescent="0.2">
      <c r="E7" s="685"/>
      <c r="F7" s="686"/>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342"/>
    </row>
    <row r="8" spans="1:23" ht="15.75" hidden="1" x14ac:dyDescent="0.2">
      <c r="E8" s="221"/>
      <c r="F8" s="221"/>
      <c r="G8" s="219"/>
      <c r="H8" s="222"/>
      <c r="I8" s="221"/>
      <c r="J8" s="221"/>
      <c r="K8" s="221"/>
      <c r="L8" s="223"/>
      <c r="M8" s="223"/>
      <c r="N8" s="223"/>
      <c r="O8" s="223"/>
      <c r="P8" s="223"/>
      <c r="Q8" s="217"/>
      <c r="R8" s="217"/>
      <c r="S8" s="217"/>
    </row>
    <row r="9" spans="1:23" ht="15.75" hidden="1" x14ac:dyDescent="0.2">
      <c r="E9" s="221"/>
      <c r="F9" s="221"/>
      <c r="G9" s="219"/>
      <c r="H9" s="222"/>
      <c r="I9" s="221"/>
      <c r="J9" s="221"/>
      <c r="K9" s="221"/>
      <c r="L9" s="223"/>
      <c r="M9" s="223"/>
      <c r="N9" s="223"/>
      <c r="O9" s="223"/>
      <c r="P9" s="223"/>
      <c r="Q9" s="217"/>
      <c r="R9" s="217"/>
      <c r="S9" s="217"/>
    </row>
    <row r="10" spans="1:23" ht="15.75" hidden="1" x14ac:dyDescent="0.2">
      <c r="E10" s="221"/>
      <c r="F10" s="221"/>
      <c r="G10" s="219"/>
      <c r="H10" s="222"/>
      <c r="I10" s="221"/>
      <c r="J10" s="221"/>
      <c r="K10" s="221"/>
      <c r="L10" s="223"/>
      <c r="M10" s="223"/>
      <c r="N10" s="223"/>
      <c r="O10" s="223"/>
      <c r="P10" s="223"/>
      <c r="Q10" s="217"/>
      <c r="R10" s="217"/>
      <c r="S10" s="217"/>
    </row>
    <row r="11" spans="1:23" ht="15.75" hidden="1" x14ac:dyDescent="0.2">
      <c r="E11" s="221"/>
      <c r="F11" s="221"/>
      <c r="G11" s="219"/>
      <c r="H11" s="222"/>
      <c r="I11" s="221"/>
      <c r="J11" s="221"/>
      <c r="K11" s="221"/>
      <c r="L11" s="223"/>
      <c r="M11" s="223"/>
      <c r="N11" s="223"/>
      <c r="O11" s="223"/>
      <c r="P11" s="223"/>
      <c r="Q11" s="217"/>
      <c r="R11" s="217"/>
      <c r="S11" s="217"/>
    </row>
    <row r="12" spans="1:23" s="578" customFormat="1" ht="21" customHeight="1" thickBot="1" x14ac:dyDescent="0.25">
      <c r="A12" s="577"/>
      <c r="B12" s="577"/>
      <c r="C12" s="577"/>
      <c r="D12" s="577"/>
      <c r="G12" s="579" t="s">
        <v>485</v>
      </c>
      <c r="N12" s="597" t="s">
        <v>916</v>
      </c>
    </row>
    <row r="13" spans="1:23" ht="42" hidden="1" customHeight="1" thickBot="1" x14ac:dyDescent="0.25">
      <c r="E13" s="217"/>
      <c r="F13" s="217"/>
      <c r="G13" s="217"/>
      <c r="H13" s="217"/>
      <c r="I13" s="217"/>
      <c r="J13" s="217"/>
      <c r="K13" s="217"/>
      <c r="L13" s="217"/>
      <c r="M13" s="217"/>
      <c r="N13" s="217"/>
      <c r="O13" s="217"/>
      <c r="P13" s="217"/>
      <c r="Q13" s="217"/>
      <c r="R13" s="217"/>
      <c r="S13" s="217"/>
      <c r="T13" s="479"/>
      <c r="U13" s="479"/>
      <c r="V13" s="479"/>
      <c r="W13" s="479"/>
    </row>
    <row r="14" spans="1:23" ht="13.5" customHeight="1" thickBot="1" x14ac:dyDescent="0.25">
      <c r="E14" s="331"/>
      <c r="F14" s="333"/>
      <c r="G14" s="328"/>
      <c r="H14" s="226"/>
      <c r="I14" s="227"/>
      <c r="J14" s="227"/>
      <c r="K14" s="227"/>
      <c r="L14" s="227"/>
      <c r="M14" s="227" t="s">
        <v>521</v>
      </c>
      <c r="N14" s="588"/>
      <c r="O14" s="228"/>
      <c r="P14" s="227"/>
      <c r="Q14" s="684" t="s">
        <v>886</v>
      </c>
      <c r="R14" s="684" t="s">
        <v>974</v>
      </c>
      <c r="S14" s="684" t="s">
        <v>975</v>
      </c>
      <c r="T14" s="479"/>
      <c r="U14" s="479"/>
      <c r="V14" s="479"/>
      <c r="W14" s="479"/>
    </row>
    <row r="15" spans="1:23" ht="13.5" thickBot="1" x14ac:dyDescent="0.25">
      <c r="E15" s="332"/>
      <c r="F15" s="329"/>
      <c r="G15" s="329"/>
      <c r="H15" s="231"/>
      <c r="I15" s="226"/>
      <c r="J15" s="226"/>
      <c r="K15" s="226"/>
      <c r="L15" s="589"/>
      <c r="M15" s="232"/>
      <c r="N15" s="233"/>
      <c r="O15" s="226"/>
      <c r="P15" s="226"/>
      <c r="Q15" s="684"/>
      <c r="R15" s="684"/>
      <c r="S15" s="684"/>
      <c r="T15" s="479"/>
      <c r="U15" s="479"/>
      <c r="V15" s="479"/>
      <c r="W15" s="479"/>
    </row>
    <row r="16" spans="1:23" ht="58.5" customHeight="1" x14ac:dyDescent="0.2">
      <c r="E16" s="229" t="s">
        <v>526</v>
      </c>
      <c r="F16" s="234" t="s">
        <v>9</v>
      </c>
      <c r="G16" s="572" t="s">
        <v>907</v>
      </c>
      <c r="H16" s="235" t="s">
        <v>568</v>
      </c>
      <c r="I16" s="235" t="s">
        <v>565</v>
      </c>
      <c r="J16" s="235" t="s">
        <v>523</v>
      </c>
      <c r="K16" s="236" t="s">
        <v>515</v>
      </c>
      <c r="L16" s="235" t="s">
        <v>516</v>
      </c>
      <c r="M16" s="235" t="s">
        <v>517</v>
      </c>
      <c r="N16" s="235" t="s">
        <v>484</v>
      </c>
      <c r="O16" s="237" t="s">
        <v>486</v>
      </c>
      <c r="P16" s="605" t="s">
        <v>920</v>
      </c>
      <c r="Q16" s="684"/>
      <c r="R16" s="684"/>
      <c r="S16" s="684"/>
      <c r="T16" s="479"/>
      <c r="U16" s="479"/>
      <c r="V16" s="479"/>
      <c r="W16" s="479"/>
    </row>
    <row r="17" spans="1:19" ht="15" hidden="1" customHeight="1" x14ac:dyDescent="0.2">
      <c r="B17" s="144" t="s">
        <v>531</v>
      </c>
      <c r="C17" s="144"/>
      <c r="D17" s="140" t="s">
        <v>532</v>
      </c>
      <c r="E17" s="238"/>
      <c r="F17" s="239"/>
      <c r="G17" s="145" t="s">
        <v>592</v>
      </c>
      <c r="H17" s="146" t="s">
        <v>600</v>
      </c>
      <c r="I17" s="146" t="s">
        <v>600</v>
      </c>
      <c r="J17" s="146" t="s">
        <v>600</v>
      </c>
      <c r="K17" s="146" t="s">
        <v>600</v>
      </c>
      <c r="L17" s="146" t="s">
        <v>600</v>
      </c>
      <c r="M17" s="146" t="s">
        <v>600</v>
      </c>
      <c r="N17" s="146" t="s">
        <v>600</v>
      </c>
      <c r="O17" s="146" t="s">
        <v>600</v>
      </c>
      <c r="P17" s="146" t="s">
        <v>600</v>
      </c>
      <c r="Q17" s="429"/>
      <c r="R17" s="428"/>
      <c r="S17" s="428"/>
    </row>
    <row r="18" spans="1:19" ht="15" hidden="1" customHeight="1" x14ac:dyDescent="0.2">
      <c r="B18" s="144"/>
      <c r="C18" s="144"/>
      <c r="D18" s="140"/>
      <c r="E18" s="238"/>
      <c r="F18" s="239"/>
      <c r="G18" s="145" t="s">
        <v>593</v>
      </c>
      <c r="H18" s="146" t="s">
        <v>533</v>
      </c>
      <c r="I18" s="146" t="s">
        <v>533</v>
      </c>
      <c r="J18" s="146" t="s">
        <v>533</v>
      </c>
      <c r="K18" s="146" t="s">
        <v>533</v>
      </c>
      <c r="L18" s="146" t="s">
        <v>533</v>
      </c>
      <c r="M18" s="146" t="s">
        <v>533</v>
      </c>
      <c r="N18" s="146" t="s">
        <v>533</v>
      </c>
      <c r="O18" s="146" t="s">
        <v>533</v>
      </c>
      <c r="P18" s="146" t="s">
        <v>533</v>
      </c>
      <c r="Q18" s="413"/>
      <c r="R18" s="152"/>
      <c r="S18" s="152"/>
    </row>
    <row r="19" spans="1:19" ht="15" hidden="1" customHeight="1" x14ac:dyDescent="0.2">
      <c r="B19" s="144"/>
      <c r="C19" s="144"/>
      <c r="D19" s="140"/>
      <c r="E19" s="238"/>
      <c r="F19" s="239"/>
      <c r="G19" s="145" t="s">
        <v>598</v>
      </c>
      <c r="H19" s="146" t="s">
        <v>604</v>
      </c>
      <c r="I19" s="146" t="s">
        <v>604</v>
      </c>
      <c r="J19" s="146" t="s">
        <v>604</v>
      </c>
      <c r="K19" s="146" t="s">
        <v>604</v>
      </c>
      <c r="L19" s="146" t="s">
        <v>604</v>
      </c>
      <c r="M19" s="146" t="s">
        <v>604</v>
      </c>
      <c r="N19" s="146" t="s">
        <v>604</v>
      </c>
      <c r="O19" s="146" t="s">
        <v>604</v>
      </c>
      <c r="P19" s="146" t="s">
        <v>604</v>
      </c>
      <c r="Q19" s="413"/>
      <c r="R19" s="152"/>
      <c r="S19" s="152"/>
    </row>
    <row r="20" spans="1:19" ht="15" hidden="1" customHeight="1" x14ac:dyDescent="0.2">
      <c r="B20" s="140" t="s">
        <v>531</v>
      </c>
      <c r="C20" s="140" t="s">
        <v>595</v>
      </c>
      <c r="D20" s="140" t="s">
        <v>594</v>
      </c>
      <c r="E20" s="238"/>
      <c r="F20" s="239"/>
      <c r="G20" s="145" t="s">
        <v>594</v>
      </c>
      <c r="H20" s="240" t="s">
        <v>533</v>
      </c>
      <c r="I20" s="240" t="s">
        <v>534</v>
      </c>
      <c r="J20" s="240" t="s">
        <v>535</v>
      </c>
      <c r="K20" s="240" t="s">
        <v>536</v>
      </c>
      <c r="L20" s="240" t="s">
        <v>540</v>
      </c>
      <c r="M20" s="240" t="s">
        <v>597</v>
      </c>
      <c r="N20" s="240" t="s">
        <v>537</v>
      </c>
      <c r="O20" s="240" t="s">
        <v>538</v>
      </c>
      <c r="P20" s="240" t="s">
        <v>539</v>
      </c>
      <c r="Q20" s="413"/>
      <c r="R20" s="152"/>
      <c r="S20" s="152"/>
    </row>
    <row r="21" spans="1:19" x14ac:dyDescent="0.2">
      <c r="A21" s="291"/>
      <c r="B21" s="208" t="s">
        <v>621</v>
      </c>
      <c r="C21" s="208"/>
      <c r="D21" s="209"/>
      <c r="E21" s="16">
        <v>1</v>
      </c>
      <c r="F21" s="17" t="s">
        <v>14</v>
      </c>
      <c r="G21" s="17" t="s">
        <v>15</v>
      </c>
      <c r="H21" s="416">
        <f>IF('Table 1'!L21="","",'Table 1'!L21)</f>
        <v>0</v>
      </c>
      <c r="I21" s="417"/>
      <c r="J21" s="418"/>
      <c r="K21" s="498" t="str">
        <f>IF(AND(L21="",M21="",N21=""),"",IF(OR(L21="c",M21="c",N21="c"),"c",SUM(L21:N21)))</f>
        <v/>
      </c>
      <c r="L21" s="420"/>
      <c r="M21" s="497"/>
      <c r="N21" s="420"/>
      <c r="O21" s="417"/>
      <c r="P21" s="420"/>
      <c r="Q21" s="414" t="str">
        <f t="shared" ref="Q21:Q84" si="0">IF(AND(COUNTIF(L21:N21,"c")=1,ISNUMBER(K21)),"Res Disc",IF(AND(K21="c",ISNUMBER(L21),ISNUMBER(M21),ISNUMBER(N21)),"Res Disc",IF(AND(H21="c",ISNUMBER(I21),ISNUMBER(J21),ISNUMBER(K21),ISNUMBER(O21),ISNUMBER(P21)),"Res Disc",IF(AND(ISNUMBER(H21),(SUM(COUNTIF(I21:K21,"c"),COUNTIF(O21:P21,"c"))=1)),"Res Disc",""))))</f>
        <v/>
      </c>
      <c r="R21" s="621" t="str">
        <f>IF(Q21&lt;&gt;"","",IF(SUM(COUNTIF(I21:K21,"c"),COUNTIF(O21:P21,"c"))&gt;1,"",IF(OR(AND(H21="c",OR(I21="c",J21="c",K21="c",O21="c",P21="c")),AND(H21&lt;&gt;"",I21="c",J21="c",K21="c",O21="c",P21="c"),AND(H21&lt;&gt;"",I21="",J21="",K21="",O21="",P21="")),"",IF(ABS(SUM(I21:K21,O21:P21)-SUM(H21))&gt;0.9,SUM(I21:K21,O21:P21)-SUM(H21),""))))</f>
        <v/>
      </c>
      <c r="S21" s="621" t="str">
        <f>IF(Q21&lt;&gt;"","",IF(OR(AND(K21="c",OR(L21="c",N21="c",M21="c")),AND(K21&lt;&gt;"",L21="c",M21="c",N21="c"),AND(K21&lt;&gt;"",L21="",N21="",M21="")),"",IF(COUNTIF(L21:N21,"c")&gt;1,"",IF(ABS(SUM(L21:N21)-SUM(K21))&gt;0.9,SUM(L21:N21)-SUM(K21),""))))</f>
        <v/>
      </c>
    </row>
    <row r="22" spans="1:19" x14ac:dyDescent="0.2">
      <c r="A22" s="291"/>
      <c r="B22" s="208" t="s">
        <v>622</v>
      </c>
      <c r="C22" s="208"/>
      <c r="D22" s="209"/>
      <c r="E22" s="13">
        <v>2</v>
      </c>
      <c r="F22" s="14" t="s">
        <v>16</v>
      </c>
      <c r="G22" s="14" t="s">
        <v>17</v>
      </c>
      <c r="H22" s="416">
        <f>IF('Table 1'!L22="","",'Table 1'!L22)</f>
        <v>0</v>
      </c>
      <c r="I22" s="417"/>
      <c r="J22" s="418"/>
      <c r="K22" s="419" t="str">
        <f t="shared" ref="K22:K85" si="1">IF(AND(L22="",M22="",N22=""),"",IF(OR(L22="c",M22="c",N22="c"),"c",SUM(L22:N22)))</f>
        <v/>
      </c>
      <c r="L22" s="418"/>
      <c r="M22" s="417"/>
      <c r="N22" s="418"/>
      <c r="O22" s="417"/>
      <c r="P22" s="418"/>
      <c r="Q22" s="414" t="str">
        <f t="shared" si="0"/>
        <v/>
      </c>
      <c r="R22" s="621" t="str">
        <f t="shared" ref="R22:R85" si="2">IF(Q22&lt;&gt;"","",IF(SUM(COUNTIF(I22:K22,"c"),COUNTIF(O22:P22,"c"))&gt;1,"",IF(OR(AND(H22="c",OR(I22="c",J22="c",K22="c",O22="c",P22="c")),AND(H22&lt;&gt;"",I22="c",J22="c",K22="c",O22="c",P22="c"),AND(H22&lt;&gt;"",I22="",J22="",K22="",O22="",P22="")),"",IF(ABS(SUM(I22:K22,O22:P22)-SUM(H22))&gt;0.9,SUM(I22:K22,O22:P22)-SUM(H22),""))))</f>
        <v/>
      </c>
      <c r="S22" s="621" t="str">
        <f t="shared" ref="S22:S85" si="3">IF(Q22&lt;&gt;"","",IF(OR(AND(K22="c",OR(L22="c",N22="c",M22="c")),AND(K22&lt;&gt;"",L22="c",M22="c",N22="c"),AND(K22&lt;&gt;"",L22="",N22="",M22="")),"",IF(COUNTIF(L22:N22,"c")&gt;1,"",IF(ABS(SUM(L22:N22)-SUM(K22))&gt;0.9,SUM(L22:N22)-SUM(K22),""))))</f>
        <v/>
      </c>
    </row>
    <row r="23" spans="1:19" x14ac:dyDescent="0.2">
      <c r="A23" s="291"/>
      <c r="B23" s="208" t="s">
        <v>623</v>
      </c>
      <c r="C23" s="208"/>
      <c r="D23" s="209"/>
      <c r="E23" s="16">
        <v>3</v>
      </c>
      <c r="F23" s="14" t="s">
        <v>18</v>
      </c>
      <c r="G23" s="14" t="s">
        <v>19</v>
      </c>
      <c r="H23" s="416">
        <f>IF('Table 1'!L23="","",'Table 1'!L23)</f>
        <v>0</v>
      </c>
      <c r="I23" s="417"/>
      <c r="J23" s="418"/>
      <c r="K23" s="419" t="str">
        <f t="shared" si="1"/>
        <v/>
      </c>
      <c r="L23" s="418"/>
      <c r="M23" s="417"/>
      <c r="N23" s="418"/>
      <c r="O23" s="417"/>
      <c r="P23" s="418"/>
      <c r="Q23" s="414" t="str">
        <f t="shared" si="0"/>
        <v/>
      </c>
      <c r="R23" s="621" t="str">
        <f t="shared" si="2"/>
        <v/>
      </c>
      <c r="S23" s="621" t="str">
        <f t="shared" si="3"/>
        <v/>
      </c>
    </row>
    <row r="24" spans="1:19" x14ac:dyDescent="0.2">
      <c r="A24" s="291"/>
      <c r="B24" s="208" t="s">
        <v>624</v>
      </c>
      <c r="C24" s="208"/>
      <c r="D24" s="209"/>
      <c r="E24" s="13">
        <v>4</v>
      </c>
      <c r="F24" s="14" t="s">
        <v>20</v>
      </c>
      <c r="G24" s="14" t="s">
        <v>21</v>
      </c>
      <c r="H24" s="416">
        <f>IF('Table 1'!L24="","",'Table 1'!L24)</f>
        <v>0</v>
      </c>
      <c r="I24" s="417"/>
      <c r="J24" s="418"/>
      <c r="K24" s="419" t="str">
        <f t="shared" si="1"/>
        <v/>
      </c>
      <c r="L24" s="418"/>
      <c r="M24" s="417"/>
      <c r="N24" s="418"/>
      <c r="O24" s="417"/>
      <c r="P24" s="418"/>
      <c r="Q24" s="414" t="str">
        <f t="shared" si="0"/>
        <v/>
      </c>
      <c r="R24" s="621" t="str">
        <f t="shared" si="2"/>
        <v/>
      </c>
      <c r="S24" s="621" t="str">
        <f t="shared" si="3"/>
        <v/>
      </c>
    </row>
    <row r="25" spans="1:19" x14ac:dyDescent="0.2">
      <c r="A25" s="291"/>
      <c r="B25" s="208" t="s">
        <v>625</v>
      </c>
      <c r="C25" s="208"/>
      <c r="D25" s="209"/>
      <c r="E25" s="16">
        <v>5</v>
      </c>
      <c r="F25" s="14" t="s">
        <v>22</v>
      </c>
      <c r="G25" s="14" t="s">
        <v>23</v>
      </c>
      <c r="H25" s="416">
        <f>IF('Table 1'!L25="","",'Table 1'!L25)</f>
        <v>0</v>
      </c>
      <c r="I25" s="417"/>
      <c r="J25" s="418"/>
      <c r="K25" s="419" t="str">
        <f t="shared" si="1"/>
        <v/>
      </c>
      <c r="L25" s="418"/>
      <c r="M25" s="417"/>
      <c r="N25" s="418"/>
      <c r="O25" s="417"/>
      <c r="P25" s="418"/>
      <c r="Q25" s="414" t="str">
        <f t="shared" si="0"/>
        <v/>
      </c>
      <c r="R25" s="621" t="str">
        <f t="shared" si="2"/>
        <v/>
      </c>
      <c r="S25" s="621" t="str">
        <f t="shared" si="3"/>
        <v/>
      </c>
    </row>
    <row r="26" spans="1:19" x14ac:dyDescent="0.2">
      <c r="A26" s="291"/>
      <c r="B26" s="208" t="s">
        <v>626</v>
      </c>
      <c r="C26" s="208"/>
      <c r="D26" s="209"/>
      <c r="E26" s="13">
        <v>6</v>
      </c>
      <c r="F26" s="14" t="s">
        <v>24</v>
      </c>
      <c r="G26" s="14" t="s">
        <v>25</v>
      </c>
      <c r="H26" s="416">
        <f>IF('Table 1'!L26="","",'Table 1'!L26)</f>
        <v>0</v>
      </c>
      <c r="I26" s="417"/>
      <c r="J26" s="418"/>
      <c r="K26" s="419" t="str">
        <f t="shared" si="1"/>
        <v/>
      </c>
      <c r="L26" s="418"/>
      <c r="M26" s="417"/>
      <c r="N26" s="418"/>
      <c r="O26" s="417"/>
      <c r="P26" s="418"/>
      <c r="Q26" s="414" t="str">
        <f t="shared" si="0"/>
        <v/>
      </c>
      <c r="R26" s="621" t="str">
        <f t="shared" si="2"/>
        <v/>
      </c>
      <c r="S26" s="621" t="str">
        <f t="shared" si="3"/>
        <v/>
      </c>
    </row>
    <row r="27" spans="1:19" x14ac:dyDescent="0.2">
      <c r="A27" s="291"/>
      <c r="B27" s="208" t="s">
        <v>627</v>
      </c>
      <c r="C27" s="208"/>
      <c r="D27" s="209"/>
      <c r="E27" s="16">
        <v>7</v>
      </c>
      <c r="F27" s="14" t="s">
        <v>26</v>
      </c>
      <c r="G27" s="14" t="s">
        <v>27</v>
      </c>
      <c r="H27" s="416">
        <f>IF('Table 1'!L27="","",'Table 1'!L27)</f>
        <v>0</v>
      </c>
      <c r="I27" s="417"/>
      <c r="J27" s="418"/>
      <c r="K27" s="419" t="str">
        <f t="shared" si="1"/>
        <v/>
      </c>
      <c r="L27" s="418"/>
      <c r="M27" s="417"/>
      <c r="N27" s="418"/>
      <c r="O27" s="417"/>
      <c r="P27" s="418"/>
      <c r="Q27" s="414" t="str">
        <f t="shared" si="0"/>
        <v/>
      </c>
      <c r="R27" s="621" t="str">
        <f t="shared" si="2"/>
        <v/>
      </c>
      <c r="S27" s="621" t="str">
        <f t="shared" si="3"/>
        <v/>
      </c>
    </row>
    <row r="28" spans="1:19" x14ac:dyDescent="0.2">
      <c r="A28" s="291"/>
      <c r="B28" s="208" t="s">
        <v>628</v>
      </c>
      <c r="C28" s="208"/>
      <c r="D28" s="209"/>
      <c r="E28" s="13">
        <v>8</v>
      </c>
      <c r="F28" s="14" t="s">
        <v>28</v>
      </c>
      <c r="G28" s="14" t="s">
        <v>29</v>
      </c>
      <c r="H28" s="416">
        <f>IF('Table 1'!L28="","",'Table 1'!L28)</f>
        <v>6.9238390000000001</v>
      </c>
      <c r="I28" s="417"/>
      <c r="J28" s="418"/>
      <c r="K28" s="419" t="str">
        <f t="shared" si="1"/>
        <v/>
      </c>
      <c r="L28" s="418"/>
      <c r="M28" s="417"/>
      <c r="N28" s="418"/>
      <c r="O28" s="417"/>
      <c r="P28" s="418"/>
      <c r="Q28" s="414" t="str">
        <f t="shared" si="0"/>
        <v/>
      </c>
      <c r="R28" s="621" t="str">
        <f t="shared" si="2"/>
        <v/>
      </c>
      <c r="S28" s="621" t="str">
        <f t="shared" si="3"/>
        <v/>
      </c>
    </row>
    <row r="29" spans="1:19" x14ac:dyDescent="0.2">
      <c r="A29" s="291"/>
      <c r="B29" s="208" t="s">
        <v>629</v>
      </c>
      <c r="C29" s="208"/>
      <c r="D29" s="209"/>
      <c r="E29" s="16">
        <v>9</v>
      </c>
      <c r="F29" s="14" t="s">
        <v>30</v>
      </c>
      <c r="G29" s="14" t="s">
        <v>31</v>
      </c>
      <c r="H29" s="416">
        <f>IF('Table 1'!L29="","",'Table 1'!L29)</f>
        <v>22.174897520000002</v>
      </c>
      <c r="I29" s="417"/>
      <c r="J29" s="418"/>
      <c r="K29" s="419" t="str">
        <f t="shared" si="1"/>
        <v/>
      </c>
      <c r="L29" s="418"/>
      <c r="M29" s="417"/>
      <c r="N29" s="418"/>
      <c r="O29" s="417"/>
      <c r="P29" s="418"/>
      <c r="Q29" s="414" t="str">
        <f t="shared" si="0"/>
        <v/>
      </c>
      <c r="R29" s="621" t="str">
        <f t="shared" si="2"/>
        <v/>
      </c>
      <c r="S29" s="621" t="str">
        <f t="shared" si="3"/>
        <v/>
      </c>
    </row>
    <row r="30" spans="1:19" x14ac:dyDescent="0.2">
      <c r="A30" s="291"/>
      <c r="B30" s="208" t="s">
        <v>630</v>
      </c>
      <c r="C30" s="208"/>
      <c r="D30" s="209"/>
      <c r="E30" s="13">
        <v>10</v>
      </c>
      <c r="F30" s="14" t="s">
        <v>32</v>
      </c>
      <c r="G30" s="14" t="s">
        <v>33</v>
      </c>
      <c r="H30" s="416">
        <f>IF('Table 1'!L30="","",'Table 1'!L30)</f>
        <v>0.114595</v>
      </c>
      <c r="I30" s="417"/>
      <c r="J30" s="418"/>
      <c r="K30" s="419" t="str">
        <f t="shared" si="1"/>
        <v/>
      </c>
      <c r="L30" s="418"/>
      <c r="M30" s="417"/>
      <c r="N30" s="418"/>
      <c r="O30" s="417"/>
      <c r="P30" s="418"/>
      <c r="Q30" s="414" t="str">
        <f t="shared" si="0"/>
        <v/>
      </c>
      <c r="R30" s="621" t="str">
        <f t="shared" si="2"/>
        <v/>
      </c>
      <c r="S30" s="621" t="str">
        <f t="shared" si="3"/>
        <v/>
      </c>
    </row>
    <row r="31" spans="1:19" x14ac:dyDescent="0.2">
      <c r="A31" s="291"/>
      <c r="B31" s="208" t="s">
        <v>631</v>
      </c>
      <c r="C31" s="208"/>
      <c r="D31" s="209"/>
      <c r="E31" s="16">
        <v>11</v>
      </c>
      <c r="F31" s="14" t="s">
        <v>34</v>
      </c>
      <c r="G31" s="14" t="s">
        <v>35</v>
      </c>
      <c r="H31" s="416">
        <f>IF('Table 1'!L31="","",'Table 1'!L31)</f>
        <v>5</v>
      </c>
      <c r="I31" s="417"/>
      <c r="J31" s="418"/>
      <c r="K31" s="419" t="str">
        <f t="shared" si="1"/>
        <v/>
      </c>
      <c r="L31" s="418"/>
      <c r="M31" s="417"/>
      <c r="N31" s="418"/>
      <c r="O31" s="417"/>
      <c r="P31" s="418"/>
      <c r="Q31" s="414" t="str">
        <f t="shared" si="0"/>
        <v/>
      </c>
      <c r="R31" s="621" t="str">
        <f t="shared" si="2"/>
        <v/>
      </c>
      <c r="S31" s="621" t="str">
        <f t="shared" si="3"/>
        <v/>
      </c>
    </row>
    <row r="32" spans="1:19" x14ac:dyDescent="0.2">
      <c r="A32" s="291"/>
      <c r="B32" s="208" t="s">
        <v>632</v>
      </c>
      <c r="C32" s="208"/>
      <c r="D32" s="209"/>
      <c r="E32" s="13">
        <v>12</v>
      </c>
      <c r="F32" s="14" t="s">
        <v>36</v>
      </c>
      <c r="G32" s="14" t="s">
        <v>37</v>
      </c>
      <c r="H32" s="416">
        <f>IF('Table 1'!L32="","",'Table 1'!L32)</f>
        <v>601.31528200000002</v>
      </c>
      <c r="I32" s="417"/>
      <c r="J32" s="418"/>
      <c r="K32" s="419" t="str">
        <f t="shared" si="1"/>
        <v/>
      </c>
      <c r="L32" s="418"/>
      <c r="M32" s="417"/>
      <c r="N32" s="418"/>
      <c r="O32" s="417"/>
      <c r="P32" s="418"/>
      <c r="Q32" s="414" t="str">
        <f t="shared" si="0"/>
        <v/>
      </c>
      <c r="R32" s="621" t="str">
        <f t="shared" si="2"/>
        <v/>
      </c>
      <c r="S32" s="621" t="str">
        <f t="shared" si="3"/>
        <v/>
      </c>
    </row>
    <row r="33" spans="1:19" x14ac:dyDescent="0.2">
      <c r="A33" s="291"/>
      <c r="B33" s="208" t="s">
        <v>633</v>
      </c>
      <c r="C33" s="208"/>
      <c r="D33" s="209"/>
      <c r="E33" s="16">
        <v>13</v>
      </c>
      <c r="F33" s="14" t="s">
        <v>38</v>
      </c>
      <c r="G33" s="14" t="s">
        <v>39</v>
      </c>
      <c r="H33" s="416">
        <f>IF('Table 1'!L33="","",'Table 1'!L33)</f>
        <v>6.2688120000000005</v>
      </c>
      <c r="I33" s="417"/>
      <c r="J33" s="418"/>
      <c r="K33" s="419" t="str">
        <f t="shared" si="1"/>
        <v/>
      </c>
      <c r="L33" s="418"/>
      <c r="M33" s="417"/>
      <c r="N33" s="418"/>
      <c r="O33" s="417"/>
      <c r="P33" s="418"/>
      <c r="Q33" s="414" t="str">
        <f t="shared" si="0"/>
        <v/>
      </c>
      <c r="R33" s="621" t="str">
        <f t="shared" si="2"/>
        <v/>
      </c>
      <c r="S33" s="621" t="str">
        <f t="shared" si="3"/>
        <v/>
      </c>
    </row>
    <row r="34" spans="1:19" x14ac:dyDescent="0.2">
      <c r="A34" s="291"/>
      <c r="B34" s="208" t="s">
        <v>634</v>
      </c>
      <c r="C34" s="208"/>
      <c r="D34" s="209"/>
      <c r="E34" s="13">
        <v>14</v>
      </c>
      <c r="F34" s="14" t="s">
        <v>40</v>
      </c>
      <c r="G34" s="14" t="s">
        <v>41</v>
      </c>
      <c r="H34" s="416">
        <f>IF('Table 1'!L34="","",'Table 1'!L34)</f>
        <v>17.743962</v>
      </c>
      <c r="I34" s="417"/>
      <c r="J34" s="418"/>
      <c r="K34" s="419" t="str">
        <f t="shared" si="1"/>
        <v/>
      </c>
      <c r="L34" s="418"/>
      <c r="M34" s="417"/>
      <c r="N34" s="418"/>
      <c r="O34" s="417"/>
      <c r="P34" s="418"/>
      <c r="Q34" s="414" t="str">
        <f t="shared" si="0"/>
        <v/>
      </c>
      <c r="R34" s="621" t="str">
        <f t="shared" si="2"/>
        <v/>
      </c>
      <c r="S34" s="621" t="str">
        <f t="shared" si="3"/>
        <v/>
      </c>
    </row>
    <row r="35" spans="1:19" x14ac:dyDescent="0.2">
      <c r="A35" s="291"/>
      <c r="B35" s="208" t="s">
        <v>635</v>
      </c>
      <c r="C35" s="208"/>
      <c r="D35" s="209"/>
      <c r="E35" s="16">
        <v>15</v>
      </c>
      <c r="F35" s="14" t="s">
        <v>42</v>
      </c>
      <c r="G35" s="14" t="s">
        <v>43</v>
      </c>
      <c r="H35" s="416">
        <f>IF('Table 1'!L35="","",'Table 1'!L35)</f>
        <v>73.284036999999998</v>
      </c>
      <c r="I35" s="417"/>
      <c r="J35" s="418"/>
      <c r="K35" s="419" t="str">
        <f t="shared" si="1"/>
        <v/>
      </c>
      <c r="L35" s="418"/>
      <c r="M35" s="417"/>
      <c r="N35" s="418"/>
      <c r="O35" s="417"/>
      <c r="P35" s="418"/>
      <c r="Q35" s="414" t="str">
        <f t="shared" si="0"/>
        <v/>
      </c>
      <c r="R35" s="621" t="str">
        <f t="shared" si="2"/>
        <v/>
      </c>
      <c r="S35" s="621" t="str">
        <f t="shared" si="3"/>
        <v/>
      </c>
    </row>
    <row r="36" spans="1:19" x14ac:dyDescent="0.2">
      <c r="A36" s="291"/>
      <c r="B36" s="208" t="s">
        <v>636</v>
      </c>
      <c r="C36" s="208"/>
      <c r="D36" s="209"/>
      <c r="E36" s="13">
        <v>16</v>
      </c>
      <c r="F36" s="14" t="s">
        <v>44</v>
      </c>
      <c r="G36" s="14" t="s">
        <v>45</v>
      </c>
      <c r="H36" s="416">
        <f>IF('Table 1'!L36="","",'Table 1'!L36)</f>
        <v>43.311407000000003</v>
      </c>
      <c r="I36" s="417"/>
      <c r="J36" s="418"/>
      <c r="K36" s="419" t="str">
        <f t="shared" si="1"/>
        <v/>
      </c>
      <c r="L36" s="418"/>
      <c r="M36" s="417"/>
      <c r="N36" s="418"/>
      <c r="O36" s="417"/>
      <c r="P36" s="418"/>
      <c r="Q36" s="414" t="str">
        <f t="shared" si="0"/>
        <v/>
      </c>
      <c r="R36" s="621" t="str">
        <f t="shared" si="2"/>
        <v/>
      </c>
      <c r="S36" s="621" t="str">
        <f t="shared" si="3"/>
        <v/>
      </c>
    </row>
    <row r="37" spans="1:19" x14ac:dyDescent="0.2">
      <c r="A37" s="291"/>
      <c r="B37" s="210" t="s">
        <v>637</v>
      </c>
      <c r="C37" s="210"/>
      <c r="D37" s="209"/>
      <c r="E37" s="16">
        <v>17</v>
      </c>
      <c r="F37" s="14" t="s">
        <v>46</v>
      </c>
      <c r="G37" s="14" t="s">
        <v>47</v>
      </c>
      <c r="H37" s="416">
        <f>IF('Table 1'!L37="","",'Table 1'!L37)</f>
        <v>0</v>
      </c>
      <c r="I37" s="417"/>
      <c r="J37" s="418"/>
      <c r="K37" s="419" t="str">
        <f t="shared" si="1"/>
        <v/>
      </c>
      <c r="L37" s="418"/>
      <c r="M37" s="417"/>
      <c r="N37" s="418"/>
      <c r="O37" s="417"/>
      <c r="P37" s="418"/>
      <c r="Q37" s="414" t="str">
        <f t="shared" si="0"/>
        <v/>
      </c>
      <c r="R37" s="621" t="str">
        <f t="shared" si="2"/>
        <v/>
      </c>
      <c r="S37" s="621" t="str">
        <f t="shared" si="3"/>
        <v/>
      </c>
    </row>
    <row r="38" spans="1:19" x14ac:dyDescent="0.2">
      <c r="A38" s="291"/>
      <c r="B38" s="208" t="s">
        <v>638</v>
      </c>
      <c r="C38" s="208"/>
      <c r="D38" s="209"/>
      <c r="E38" s="13">
        <v>18</v>
      </c>
      <c r="F38" s="14" t="s">
        <v>48</v>
      </c>
      <c r="G38" s="14" t="s">
        <v>49</v>
      </c>
      <c r="H38" s="416">
        <f>IF('Table 1'!L38="","",'Table 1'!L38)</f>
        <v>0.15382569000000001</v>
      </c>
      <c r="I38" s="417"/>
      <c r="J38" s="418"/>
      <c r="K38" s="419" t="str">
        <f t="shared" si="1"/>
        <v/>
      </c>
      <c r="L38" s="418"/>
      <c r="M38" s="417"/>
      <c r="N38" s="418"/>
      <c r="O38" s="417"/>
      <c r="P38" s="418"/>
      <c r="Q38" s="414" t="str">
        <f t="shared" si="0"/>
        <v/>
      </c>
      <c r="R38" s="621" t="str">
        <f t="shared" si="2"/>
        <v/>
      </c>
      <c r="S38" s="621" t="str">
        <f t="shared" si="3"/>
        <v/>
      </c>
    </row>
    <row r="39" spans="1:19" x14ac:dyDescent="0.2">
      <c r="A39" s="291"/>
      <c r="B39" s="211" t="s">
        <v>639</v>
      </c>
      <c r="C39" s="212"/>
      <c r="D39" s="209"/>
      <c r="E39" s="16">
        <v>19</v>
      </c>
      <c r="F39" s="14" t="s">
        <v>50</v>
      </c>
      <c r="G39" s="14" t="s">
        <v>51</v>
      </c>
      <c r="H39" s="416">
        <f>IF('Table 1'!L39="","",'Table 1'!L39)</f>
        <v>14.230041999999999</v>
      </c>
      <c r="I39" s="417"/>
      <c r="J39" s="418"/>
      <c r="K39" s="419" t="str">
        <f t="shared" si="1"/>
        <v/>
      </c>
      <c r="L39" s="418"/>
      <c r="M39" s="417"/>
      <c r="N39" s="418"/>
      <c r="O39" s="417"/>
      <c r="P39" s="418"/>
      <c r="Q39" s="414" t="str">
        <f t="shared" si="0"/>
        <v/>
      </c>
      <c r="R39" s="621" t="str">
        <f t="shared" si="2"/>
        <v/>
      </c>
      <c r="S39" s="621" t="str">
        <f t="shared" si="3"/>
        <v/>
      </c>
    </row>
    <row r="40" spans="1:19" x14ac:dyDescent="0.2">
      <c r="A40" s="291"/>
      <c r="B40" s="211" t="s">
        <v>640</v>
      </c>
      <c r="C40" s="212"/>
      <c r="D40" s="209"/>
      <c r="E40" s="13">
        <v>20</v>
      </c>
      <c r="F40" s="14" t="s">
        <v>52</v>
      </c>
      <c r="G40" s="14" t="s">
        <v>53</v>
      </c>
      <c r="H40" s="416">
        <f>IF('Table 1'!L40="","",'Table 1'!L40)</f>
        <v>733.09812699999998</v>
      </c>
      <c r="I40" s="417"/>
      <c r="J40" s="418"/>
      <c r="K40" s="419" t="str">
        <f t="shared" si="1"/>
        <v/>
      </c>
      <c r="L40" s="418"/>
      <c r="M40" s="417"/>
      <c r="N40" s="418"/>
      <c r="O40" s="417"/>
      <c r="P40" s="418"/>
      <c r="Q40" s="414" t="str">
        <f t="shared" si="0"/>
        <v/>
      </c>
      <c r="R40" s="621" t="str">
        <f t="shared" si="2"/>
        <v/>
      </c>
      <c r="S40" s="621" t="str">
        <f t="shared" si="3"/>
        <v/>
      </c>
    </row>
    <row r="41" spans="1:19" x14ac:dyDescent="0.2">
      <c r="A41" s="291"/>
      <c r="B41" s="211" t="s">
        <v>641</v>
      </c>
      <c r="C41" s="212"/>
      <c r="D41" s="209"/>
      <c r="E41" s="16">
        <v>21</v>
      </c>
      <c r="F41" s="14" t="s">
        <v>54</v>
      </c>
      <c r="G41" s="14" t="s">
        <v>55</v>
      </c>
      <c r="H41" s="416">
        <f>IF('Table 1'!L41="","",'Table 1'!L41)</f>
        <v>0</v>
      </c>
      <c r="I41" s="417"/>
      <c r="J41" s="418"/>
      <c r="K41" s="419" t="str">
        <f t="shared" si="1"/>
        <v/>
      </c>
      <c r="L41" s="418"/>
      <c r="M41" s="417"/>
      <c r="N41" s="418"/>
      <c r="O41" s="417"/>
      <c r="P41" s="418"/>
      <c r="Q41" s="414" t="str">
        <f t="shared" si="0"/>
        <v/>
      </c>
      <c r="R41" s="621" t="str">
        <f t="shared" si="2"/>
        <v/>
      </c>
      <c r="S41" s="621" t="str">
        <f t="shared" si="3"/>
        <v/>
      </c>
    </row>
    <row r="42" spans="1:19" x14ac:dyDescent="0.2">
      <c r="A42" s="291"/>
      <c r="B42" s="211" t="s">
        <v>642</v>
      </c>
      <c r="C42" s="212"/>
      <c r="D42" s="209"/>
      <c r="E42" s="13">
        <v>22</v>
      </c>
      <c r="F42" s="14" t="s">
        <v>56</v>
      </c>
      <c r="G42" s="14" t="s">
        <v>57</v>
      </c>
      <c r="H42" s="416">
        <f>IF('Table 1'!L42="","",'Table 1'!L42)</f>
        <v>0</v>
      </c>
      <c r="I42" s="417"/>
      <c r="J42" s="418"/>
      <c r="K42" s="419" t="str">
        <f t="shared" si="1"/>
        <v/>
      </c>
      <c r="L42" s="418"/>
      <c r="M42" s="417"/>
      <c r="N42" s="418"/>
      <c r="O42" s="417"/>
      <c r="P42" s="418"/>
      <c r="Q42" s="414" t="str">
        <f t="shared" si="0"/>
        <v/>
      </c>
      <c r="R42" s="621" t="str">
        <f t="shared" si="2"/>
        <v/>
      </c>
      <c r="S42" s="621" t="str">
        <f t="shared" si="3"/>
        <v/>
      </c>
    </row>
    <row r="43" spans="1:19" x14ac:dyDescent="0.2">
      <c r="A43" s="291"/>
      <c r="B43" s="211" t="s">
        <v>643</v>
      </c>
      <c r="C43" s="212"/>
      <c r="D43" s="209"/>
      <c r="E43" s="16">
        <v>23</v>
      </c>
      <c r="F43" s="14" t="s">
        <v>58</v>
      </c>
      <c r="G43" s="14" t="s">
        <v>59</v>
      </c>
      <c r="H43" s="416">
        <f>IF('Table 1'!L43="","",'Table 1'!L43)</f>
        <v>139.90218501999999</v>
      </c>
      <c r="I43" s="417"/>
      <c r="J43" s="418"/>
      <c r="K43" s="419" t="str">
        <f t="shared" si="1"/>
        <v/>
      </c>
      <c r="L43" s="418"/>
      <c r="M43" s="417"/>
      <c r="N43" s="418"/>
      <c r="O43" s="417"/>
      <c r="P43" s="418"/>
      <c r="Q43" s="414" t="str">
        <f t="shared" si="0"/>
        <v/>
      </c>
      <c r="R43" s="621" t="str">
        <f t="shared" si="2"/>
        <v/>
      </c>
      <c r="S43" s="621" t="str">
        <f t="shared" si="3"/>
        <v/>
      </c>
    </row>
    <row r="44" spans="1:19" x14ac:dyDescent="0.2">
      <c r="A44" s="291"/>
      <c r="B44" s="211" t="s">
        <v>644</v>
      </c>
      <c r="C44" s="212"/>
      <c r="D44" s="209"/>
      <c r="E44" s="13">
        <v>24</v>
      </c>
      <c r="F44" s="14" t="s">
        <v>60</v>
      </c>
      <c r="G44" s="14" t="s">
        <v>61</v>
      </c>
      <c r="H44" s="416">
        <f>IF('Table 1'!L44="","",'Table 1'!L44)</f>
        <v>0</v>
      </c>
      <c r="I44" s="417"/>
      <c r="J44" s="418"/>
      <c r="K44" s="419" t="str">
        <f t="shared" si="1"/>
        <v/>
      </c>
      <c r="L44" s="418"/>
      <c r="M44" s="417"/>
      <c r="N44" s="418"/>
      <c r="O44" s="417"/>
      <c r="P44" s="418"/>
      <c r="Q44" s="414" t="str">
        <f t="shared" si="0"/>
        <v/>
      </c>
      <c r="R44" s="621" t="str">
        <f t="shared" si="2"/>
        <v/>
      </c>
      <c r="S44" s="621" t="str">
        <f t="shared" si="3"/>
        <v/>
      </c>
    </row>
    <row r="45" spans="1:19" x14ac:dyDescent="0.2">
      <c r="A45" s="291"/>
      <c r="B45" s="211" t="s">
        <v>645</v>
      </c>
      <c r="C45" s="212"/>
      <c r="D45" s="209"/>
      <c r="E45" s="16">
        <v>25</v>
      </c>
      <c r="F45" s="14" t="s">
        <v>62</v>
      </c>
      <c r="G45" s="14" t="s">
        <v>63</v>
      </c>
      <c r="H45" s="416">
        <f>IF('Table 1'!L45="","",'Table 1'!L45)</f>
        <v>0</v>
      </c>
      <c r="I45" s="417"/>
      <c r="J45" s="418"/>
      <c r="K45" s="419" t="str">
        <f t="shared" si="1"/>
        <v/>
      </c>
      <c r="L45" s="418"/>
      <c r="M45" s="417"/>
      <c r="N45" s="418"/>
      <c r="O45" s="417"/>
      <c r="P45" s="418"/>
      <c r="Q45" s="414" t="str">
        <f t="shared" si="0"/>
        <v/>
      </c>
      <c r="R45" s="621" t="str">
        <f t="shared" si="2"/>
        <v/>
      </c>
      <c r="S45" s="621" t="str">
        <f t="shared" si="3"/>
        <v/>
      </c>
    </row>
    <row r="46" spans="1:19" x14ac:dyDescent="0.2">
      <c r="A46" s="291"/>
      <c r="B46" s="211" t="s">
        <v>646</v>
      </c>
      <c r="C46" s="212"/>
      <c r="D46" s="209"/>
      <c r="E46" s="13">
        <v>26</v>
      </c>
      <c r="F46" s="33" t="s">
        <v>506</v>
      </c>
      <c r="G46" s="33" t="s">
        <v>507</v>
      </c>
      <c r="H46" s="416">
        <f>IF('Table 1'!L46="","",'Table 1'!L46)</f>
        <v>0</v>
      </c>
      <c r="I46" s="417"/>
      <c r="J46" s="418"/>
      <c r="K46" s="419" t="str">
        <f t="shared" si="1"/>
        <v/>
      </c>
      <c r="L46" s="418"/>
      <c r="M46" s="417"/>
      <c r="N46" s="418"/>
      <c r="O46" s="417"/>
      <c r="P46" s="418"/>
      <c r="Q46" s="414" t="str">
        <f t="shared" si="0"/>
        <v/>
      </c>
      <c r="R46" s="621" t="str">
        <f t="shared" si="2"/>
        <v/>
      </c>
      <c r="S46" s="621" t="str">
        <f t="shared" si="3"/>
        <v/>
      </c>
    </row>
    <row r="47" spans="1:19" x14ac:dyDescent="0.2">
      <c r="A47" s="291"/>
      <c r="B47" s="211" t="s">
        <v>647</v>
      </c>
      <c r="C47" s="212"/>
      <c r="D47" s="209"/>
      <c r="E47" s="16">
        <v>27</v>
      </c>
      <c r="F47" s="14" t="s">
        <v>64</v>
      </c>
      <c r="G47" s="14" t="s">
        <v>65</v>
      </c>
      <c r="H47" s="416">
        <f>IF('Table 1'!L47="","",'Table 1'!L47)</f>
        <v>0</v>
      </c>
      <c r="I47" s="417"/>
      <c r="J47" s="418"/>
      <c r="K47" s="419" t="str">
        <f t="shared" si="1"/>
        <v/>
      </c>
      <c r="L47" s="418"/>
      <c r="M47" s="417"/>
      <c r="N47" s="418"/>
      <c r="O47" s="417"/>
      <c r="P47" s="418"/>
      <c r="Q47" s="414" t="str">
        <f t="shared" si="0"/>
        <v/>
      </c>
      <c r="R47" s="621" t="str">
        <f t="shared" si="2"/>
        <v/>
      </c>
      <c r="S47" s="621" t="str">
        <f t="shared" si="3"/>
        <v/>
      </c>
    </row>
    <row r="48" spans="1:19" x14ac:dyDescent="0.2">
      <c r="A48" s="291"/>
      <c r="B48" s="211" t="s">
        <v>648</v>
      </c>
      <c r="C48" s="212"/>
      <c r="D48" s="209"/>
      <c r="E48" s="13">
        <v>28</v>
      </c>
      <c r="F48" s="14" t="s">
        <v>66</v>
      </c>
      <c r="G48" s="14" t="s">
        <v>67</v>
      </c>
      <c r="H48" s="416">
        <f>IF('Table 1'!L48="","",'Table 1'!L48)</f>
        <v>0</v>
      </c>
      <c r="I48" s="417"/>
      <c r="J48" s="418"/>
      <c r="K48" s="419" t="str">
        <f t="shared" si="1"/>
        <v/>
      </c>
      <c r="L48" s="418"/>
      <c r="M48" s="417"/>
      <c r="N48" s="418"/>
      <c r="O48" s="417"/>
      <c r="P48" s="418"/>
      <c r="Q48" s="414" t="str">
        <f t="shared" si="0"/>
        <v/>
      </c>
      <c r="R48" s="621" t="str">
        <f t="shared" si="2"/>
        <v/>
      </c>
      <c r="S48" s="621" t="str">
        <f t="shared" si="3"/>
        <v/>
      </c>
    </row>
    <row r="49" spans="1:19" x14ac:dyDescent="0.2">
      <c r="A49" s="291"/>
      <c r="B49" s="211" t="s">
        <v>649</v>
      </c>
      <c r="C49" s="212"/>
      <c r="D49" s="209"/>
      <c r="E49" s="16">
        <v>29</v>
      </c>
      <c r="F49" s="14" t="s">
        <v>68</v>
      </c>
      <c r="G49" s="14" t="s">
        <v>69</v>
      </c>
      <c r="H49" s="416">
        <f>IF('Table 1'!L49="","",'Table 1'!L49)</f>
        <v>1622.0416295</v>
      </c>
      <c r="I49" s="417"/>
      <c r="J49" s="418"/>
      <c r="K49" s="419" t="str">
        <f t="shared" si="1"/>
        <v/>
      </c>
      <c r="L49" s="418"/>
      <c r="M49" s="417"/>
      <c r="N49" s="418"/>
      <c r="O49" s="417"/>
      <c r="P49" s="418"/>
      <c r="Q49" s="414" t="str">
        <f t="shared" si="0"/>
        <v/>
      </c>
      <c r="R49" s="621" t="str">
        <f t="shared" si="2"/>
        <v/>
      </c>
      <c r="S49" s="621" t="str">
        <f t="shared" si="3"/>
        <v/>
      </c>
    </row>
    <row r="50" spans="1:19" x14ac:dyDescent="0.2">
      <c r="A50" s="291"/>
      <c r="B50" s="211" t="s">
        <v>650</v>
      </c>
      <c r="C50" s="212"/>
      <c r="D50" s="209"/>
      <c r="E50" s="13">
        <v>30</v>
      </c>
      <c r="F50" s="14" t="s">
        <v>70</v>
      </c>
      <c r="G50" s="14" t="s">
        <v>71</v>
      </c>
      <c r="H50" s="416">
        <f>IF('Table 1'!L50="","",'Table 1'!L50)</f>
        <v>35.185771000000003</v>
      </c>
      <c r="I50" s="417"/>
      <c r="J50" s="418"/>
      <c r="K50" s="419" t="str">
        <f t="shared" si="1"/>
        <v/>
      </c>
      <c r="L50" s="418"/>
      <c r="M50" s="417"/>
      <c r="N50" s="418"/>
      <c r="O50" s="417"/>
      <c r="P50" s="418"/>
      <c r="Q50" s="414" t="str">
        <f t="shared" si="0"/>
        <v/>
      </c>
      <c r="R50" s="621" t="str">
        <f t="shared" si="2"/>
        <v/>
      </c>
      <c r="S50" s="621" t="str">
        <f t="shared" si="3"/>
        <v/>
      </c>
    </row>
    <row r="51" spans="1:19" x14ac:dyDescent="0.2">
      <c r="A51" s="291"/>
      <c r="B51" s="211" t="s">
        <v>651</v>
      </c>
      <c r="C51" s="212"/>
      <c r="D51" s="209"/>
      <c r="E51" s="16">
        <v>31</v>
      </c>
      <c r="F51" s="14" t="s">
        <v>72</v>
      </c>
      <c r="G51" s="14" t="s">
        <v>73</v>
      </c>
      <c r="H51" s="416">
        <f>IF('Table 1'!L51="","",'Table 1'!L51)</f>
        <v>0</v>
      </c>
      <c r="I51" s="417"/>
      <c r="J51" s="418"/>
      <c r="K51" s="419" t="str">
        <f t="shared" si="1"/>
        <v/>
      </c>
      <c r="L51" s="418"/>
      <c r="M51" s="417"/>
      <c r="N51" s="418"/>
      <c r="O51" s="417"/>
      <c r="P51" s="418"/>
      <c r="Q51" s="414" t="str">
        <f t="shared" si="0"/>
        <v/>
      </c>
      <c r="R51" s="621" t="str">
        <f t="shared" si="2"/>
        <v/>
      </c>
      <c r="S51" s="621" t="str">
        <f t="shared" si="3"/>
        <v/>
      </c>
    </row>
    <row r="52" spans="1:19" x14ac:dyDescent="0.2">
      <c r="A52" s="291"/>
      <c r="B52" s="211" t="s">
        <v>652</v>
      </c>
      <c r="C52" s="212"/>
      <c r="D52" s="209"/>
      <c r="E52" s="13">
        <v>32</v>
      </c>
      <c r="F52" s="14" t="s">
        <v>74</v>
      </c>
      <c r="G52" s="14" t="s">
        <v>75</v>
      </c>
      <c r="H52" s="416">
        <f>IF('Table 1'!L52="","",'Table 1'!L52)</f>
        <v>0</v>
      </c>
      <c r="I52" s="417"/>
      <c r="J52" s="418"/>
      <c r="K52" s="419" t="str">
        <f t="shared" si="1"/>
        <v/>
      </c>
      <c r="L52" s="418"/>
      <c r="M52" s="417"/>
      <c r="N52" s="418"/>
      <c r="O52" s="417"/>
      <c r="P52" s="418"/>
      <c r="Q52" s="414" t="str">
        <f t="shared" si="0"/>
        <v/>
      </c>
      <c r="R52" s="621" t="str">
        <f t="shared" si="2"/>
        <v/>
      </c>
      <c r="S52" s="621" t="str">
        <f t="shared" si="3"/>
        <v/>
      </c>
    </row>
    <row r="53" spans="1:19" x14ac:dyDescent="0.2">
      <c r="A53" s="291"/>
      <c r="B53" s="211" t="s">
        <v>653</v>
      </c>
      <c r="C53" s="212"/>
      <c r="D53" s="209"/>
      <c r="E53" s="16">
        <v>33</v>
      </c>
      <c r="F53" s="14" t="s">
        <v>76</v>
      </c>
      <c r="G53" s="14" t="s">
        <v>77</v>
      </c>
      <c r="H53" s="416">
        <f>IF('Table 1'!L53="","",'Table 1'!L53)</f>
        <v>10.93609</v>
      </c>
      <c r="I53" s="417"/>
      <c r="J53" s="418"/>
      <c r="K53" s="419" t="str">
        <f t="shared" si="1"/>
        <v/>
      </c>
      <c r="L53" s="418"/>
      <c r="M53" s="417"/>
      <c r="N53" s="418"/>
      <c r="O53" s="417"/>
      <c r="P53" s="418"/>
      <c r="Q53" s="414" t="str">
        <f t="shared" si="0"/>
        <v/>
      </c>
      <c r="R53" s="621" t="str">
        <f t="shared" si="2"/>
        <v/>
      </c>
      <c r="S53" s="621" t="str">
        <f t="shared" si="3"/>
        <v/>
      </c>
    </row>
    <row r="54" spans="1:19" x14ac:dyDescent="0.2">
      <c r="A54" s="291"/>
      <c r="B54" s="211" t="s">
        <v>654</v>
      </c>
      <c r="C54" s="212"/>
      <c r="D54" s="209"/>
      <c r="E54" s="13">
        <v>34</v>
      </c>
      <c r="F54" s="14" t="s">
        <v>78</v>
      </c>
      <c r="G54" s="14" t="s">
        <v>79</v>
      </c>
      <c r="H54" s="416">
        <f>IF('Table 1'!L54="","",'Table 1'!L54)</f>
        <v>0</v>
      </c>
      <c r="I54" s="417"/>
      <c r="J54" s="418"/>
      <c r="K54" s="419" t="str">
        <f t="shared" si="1"/>
        <v/>
      </c>
      <c r="L54" s="418"/>
      <c r="M54" s="417"/>
      <c r="N54" s="418"/>
      <c r="O54" s="417"/>
      <c r="P54" s="418"/>
      <c r="Q54" s="414" t="str">
        <f t="shared" si="0"/>
        <v/>
      </c>
      <c r="R54" s="621" t="str">
        <f t="shared" si="2"/>
        <v/>
      </c>
      <c r="S54" s="621" t="str">
        <f t="shared" si="3"/>
        <v/>
      </c>
    </row>
    <row r="55" spans="1:19" x14ac:dyDescent="0.2">
      <c r="A55" s="291"/>
      <c r="B55" s="211" t="s">
        <v>655</v>
      </c>
      <c r="C55" s="212"/>
      <c r="D55" s="209"/>
      <c r="E55" s="16">
        <v>35</v>
      </c>
      <c r="F55" s="14" t="s">
        <v>80</v>
      </c>
      <c r="G55" s="14" t="s">
        <v>81</v>
      </c>
      <c r="H55" s="416">
        <f>IF('Table 1'!L55="","",'Table 1'!L55)</f>
        <v>0</v>
      </c>
      <c r="I55" s="417"/>
      <c r="J55" s="418"/>
      <c r="K55" s="419" t="str">
        <f t="shared" si="1"/>
        <v/>
      </c>
      <c r="L55" s="418"/>
      <c r="M55" s="417"/>
      <c r="N55" s="418"/>
      <c r="O55" s="417"/>
      <c r="P55" s="418"/>
      <c r="Q55" s="414" t="str">
        <f t="shared" si="0"/>
        <v/>
      </c>
      <c r="R55" s="621" t="str">
        <f t="shared" si="2"/>
        <v/>
      </c>
      <c r="S55" s="621" t="str">
        <f t="shared" si="3"/>
        <v/>
      </c>
    </row>
    <row r="56" spans="1:19" x14ac:dyDescent="0.2">
      <c r="A56" s="291"/>
      <c r="B56" s="211" t="s">
        <v>656</v>
      </c>
      <c r="C56" s="212"/>
      <c r="D56" s="209"/>
      <c r="E56" s="13">
        <v>36</v>
      </c>
      <c r="F56" s="14" t="s">
        <v>82</v>
      </c>
      <c r="G56" s="14" t="s">
        <v>83</v>
      </c>
      <c r="H56" s="416">
        <f>IF('Table 1'!L56="","",'Table 1'!L56)</f>
        <v>5.3376469999999996</v>
      </c>
      <c r="I56" s="417"/>
      <c r="J56" s="418"/>
      <c r="K56" s="419" t="str">
        <f t="shared" si="1"/>
        <v/>
      </c>
      <c r="L56" s="418"/>
      <c r="M56" s="417"/>
      <c r="N56" s="418"/>
      <c r="O56" s="417"/>
      <c r="P56" s="418"/>
      <c r="Q56" s="414" t="str">
        <f t="shared" si="0"/>
        <v/>
      </c>
      <c r="R56" s="621" t="str">
        <f t="shared" si="2"/>
        <v/>
      </c>
      <c r="S56" s="621" t="str">
        <f t="shared" si="3"/>
        <v/>
      </c>
    </row>
    <row r="57" spans="1:19" x14ac:dyDescent="0.2">
      <c r="A57" s="291"/>
      <c r="B57" s="211" t="s">
        <v>658</v>
      </c>
      <c r="C57" s="212"/>
      <c r="D57" s="209"/>
      <c r="E57" s="16">
        <v>37</v>
      </c>
      <c r="F57" s="14" t="s">
        <v>86</v>
      </c>
      <c r="G57" s="14" t="s">
        <v>943</v>
      </c>
      <c r="H57" s="416">
        <f>IF('Table 1'!L57="","",'Table 1'!L57)</f>
        <v>0</v>
      </c>
      <c r="I57" s="417"/>
      <c r="J57" s="418"/>
      <c r="K57" s="419" t="str">
        <f t="shared" si="1"/>
        <v/>
      </c>
      <c r="L57" s="418"/>
      <c r="M57" s="417"/>
      <c r="N57" s="418"/>
      <c r="O57" s="417"/>
      <c r="P57" s="418"/>
      <c r="Q57" s="414" t="str">
        <f t="shared" si="0"/>
        <v/>
      </c>
      <c r="R57" s="621" t="str">
        <f t="shared" si="2"/>
        <v/>
      </c>
      <c r="S57" s="621" t="str">
        <f t="shared" si="3"/>
        <v/>
      </c>
    </row>
    <row r="58" spans="1:19" x14ac:dyDescent="0.2">
      <c r="A58" s="291"/>
      <c r="B58" s="211" t="s">
        <v>657</v>
      </c>
      <c r="C58" s="212"/>
      <c r="D58" s="209"/>
      <c r="E58" s="13">
        <v>38</v>
      </c>
      <c r="F58" s="14" t="s">
        <v>84</v>
      </c>
      <c r="G58" s="14" t="s">
        <v>85</v>
      </c>
      <c r="H58" s="416">
        <f>IF('Table 1'!L58="","",'Table 1'!L58)</f>
        <v>7665.8702451099998</v>
      </c>
      <c r="I58" s="417"/>
      <c r="J58" s="418"/>
      <c r="K58" s="419" t="str">
        <f t="shared" si="1"/>
        <v/>
      </c>
      <c r="L58" s="418"/>
      <c r="M58" s="417"/>
      <c r="N58" s="418"/>
      <c r="O58" s="417"/>
      <c r="P58" s="418"/>
      <c r="Q58" s="414" t="str">
        <f t="shared" si="0"/>
        <v/>
      </c>
      <c r="R58" s="621" t="str">
        <f t="shared" si="2"/>
        <v/>
      </c>
      <c r="S58" s="621" t="str">
        <f t="shared" si="3"/>
        <v/>
      </c>
    </row>
    <row r="59" spans="1:19" x14ac:dyDescent="0.2">
      <c r="A59" s="291"/>
      <c r="B59" s="211" t="s">
        <v>659</v>
      </c>
      <c r="C59" s="212"/>
      <c r="D59" s="209"/>
      <c r="E59" s="16">
        <v>39</v>
      </c>
      <c r="F59" s="14" t="s">
        <v>87</v>
      </c>
      <c r="G59" s="14" t="s">
        <v>88</v>
      </c>
      <c r="H59" s="416">
        <f>IF('Table 1'!L59="","",'Table 1'!L59)</f>
        <v>0</v>
      </c>
      <c r="I59" s="417"/>
      <c r="J59" s="418"/>
      <c r="K59" s="419" t="str">
        <f t="shared" si="1"/>
        <v/>
      </c>
      <c r="L59" s="418"/>
      <c r="M59" s="417"/>
      <c r="N59" s="418"/>
      <c r="O59" s="417"/>
      <c r="P59" s="418"/>
      <c r="Q59" s="414" t="str">
        <f t="shared" si="0"/>
        <v/>
      </c>
      <c r="R59" s="621" t="str">
        <f t="shared" si="2"/>
        <v/>
      </c>
      <c r="S59" s="621" t="str">
        <f t="shared" si="3"/>
        <v/>
      </c>
    </row>
    <row r="60" spans="1:19" x14ac:dyDescent="0.2">
      <c r="A60" s="291"/>
      <c r="B60" s="211" t="s">
        <v>660</v>
      </c>
      <c r="C60" s="212"/>
      <c r="D60" s="209"/>
      <c r="E60" s="13">
        <v>40</v>
      </c>
      <c r="F60" s="14" t="s">
        <v>89</v>
      </c>
      <c r="G60" s="14" t="s">
        <v>90</v>
      </c>
      <c r="H60" s="416">
        <f>IF('Table 1'!L60="","",'Table 1'!L60)</f>
        <v>0</v>
      </c>
      <c r="I60" s="417"/>
      <c r="J60" s="418"/>
      <c r="K60" s="419" t="str">
        <f t="shared" si="1"/>
        <v/>
      </c>
      <c r="L60" s="418"/>
      <c r="M60" s="417"/>
      <c r="N60" s="418"/>
      <c r="O60" s="417"/>
      <c r="P60" s="418"/>
      <c r="Q60" s="414" t="str">
        <f t="shared" si="0"/>
        <v/>
      </c>
      <c r="R60" s="621" t="str">
        <f t="shared" si="2"/>
        <v/>
      </c>
      <c r="S60" s="621" t="str">
        <f t="shared" si="3"/>
        <v/>
      </c>
    </row>
    <row r="61" spans="1:19" x14ac:dyDescent="0.2">
      <c r="A61" s="291"/>
      <c r="B61" s="211" t="s">
        <v>661</v>
      </c>
      <c r="C61" s="212"/>
      <c r="D61" s="209"/>
      <c r="E61" s="16">
        <v>41</v>
      </c>
      <c r="F61" s="14" t="s">
        <v>91</v>
      </c>
      <c r="G61" s="14" t="s">
        <v>92</v>
      </c>
      <c r="H61" s="416">
        <f>IF('Table 1'!L61="","",'Table 1'!L61)</f>
        <v>0</v>
      </c>
      <c r="I61" s="417"/>
      <c r="J61" s="418"/>
      <c r="K61" s="419" t="str">
        <f t="shared" si="1"/>
        <v/>
      </c>
      <c r="L61" s="418"/>
      <c r="M61" s="417"/>
      <c r="N61" s="418"/>
      <c r="O61" s="417"/>
      <c r="P61" s="418"/>
      <c r="Q61" s="414" t="str">
        <f t="shared" si="0"/>
        <v/>
      </c>
      <c r="R61" s="621" t="str">
        <f t="shared" si="2"/>
        <v/>
      </c>
      <c r="S61" s="621" t="str">
        <f t="shared" si="3"/>
        <v/>
      </c>
    </row>
    <row r="62" spans="1:19" x14ac:dyDescent="0.2">
      <c r="A62" s="291"/>
      <c r="B62" s="211" t="s">
        <v>662</v>
      </c>
      <c r="C62" s="212"/>
      <c r="D62" s="209"/>
      <c r="E62" s="13">
        <v>42</v>
      </c>
      <c r="F62" s="14" t="s">
        <v>93</v>
      </c>
      <c r="G62" s="14" t="s">
        <v>94</v>
      </c>
      <c r="H62" s="416">
        <f>IF('Table 1'!L62="","",'Table 1'!L62)</f>
        <v>29.165405</v>
      </c>
      <c r="I62" s="417"/>
      <c r="J62" s="418"/>
      <c r="K62" s="419" t="str">
        <f t="shared" si="1"/>
        <v/>
      </c>
      <c r="L62" s="418"/>
      <c r="M62" s="417"/>
      <c r="N62" s="418"/>
      <c r="O62" s="417"/>
      <c r="P62" s="418"/>
      <c r="Q62" s="414" t="str">
        <f t="shared" si="0"/>
        <v/>
      </c>
      <c r="R62" s="621" t="str">
        <f t="shared" si="2"/>
        <v/>
      </c>
      <c r="S62" s="621" t="str">
        <f t="shared" si="3"/>
        <v/>
      </c>
    </row>
    <row r="63" spans="1:19" x14ac:dyDescent="0.2">
      <c r="A63" s="291"/>
      <c r="B63" s="211" t="s">
        <v>715</v>
      </c>
      <c r="C63" s="212"/>
      <c r="D63" s="209"/>
      <c r="E63" s="16">
        <v>43</v>
      </c>
      <c r="F63" s="14" t="s">
        <v>196</v>
      </c>
      <c r="G63" s="14" t="s">
        <v>547</v>
      </c>
      <c r="H63" s="416">
        <f>IF('Table 1'!L63="","",'Table 1'!L63)</f>
        <v>630.51624399999992</v>
      </c>
      <c r="I63" s="417"/>
      <c r="J63" s="418"/>
      <c r="K63" s="419" t="str">
        <f t="shared" si="1"/>
        <v/>
      </c>
      <c r="L63" s="418"/>
      <c r="M63" s="417"/>
      <c r="N63" s="418"/>
      <c r="O63" s="417"/>
      <c r="P63" s="418"/>
      <c r="Q63" s="414" t="str">
        <f t="shared" si="0"/>
        <v/>
      </c>
      <c r="R63" s="621" t="str">
        <f t="shared" si="2"/>
        <v/>
      </c>
      <c r="S63" s="621" t="str">
        <f t="shared" si="3"/>
        <v/>
      </c>
    </row>
    <row r="64" spans="1:19" x14ac:dyDescent="0.2">
      <c r="A64" s="291"/>
      <c r="B64" s="211" t="s">
        <v>747</v>
      </c>
      <c r="C64" s="212"/>
      <c r="D64" s="209"/>
      <c r="E64" s="13">
        <v>44</v>
      </c>
      <c r="F64" s="14" t="s">
        <v>255</v>
      </c>
      <c r="G64" s="14" t="s">
        <v>901</v>
      </c>
      <c r="H64" s="416">
        <f>IF('Table 1'!L64="","",'Table 1'!L64)</f>
        <v>0</v>
      </c>
      <c r="I64" s="417"/>
      <c r="J64" s="418"/>
      <c r="K64" s="419" t="str">
        <f t="shared" si="1"/>
        <v/>
      </c>
      <c r="L64" s="418"/>
      <c r="M64" s="417"/>
      <c r="N64" s="418"/>
      <c r="O64" s="417"/>
      <c r="P64" s="418"/>
      <c r="Q64" s="414" t="str">
        <f t="shared" si="0"/>
        <v/>
      </c>
      <c r="R64" s="621" t="str">
        <f t="shared" si="2"/>
        <v/>
      </c>
      <c r="S64" s="621" t="str">
        <f t="shared" si="3"/>
        <v/>
      </c>
    </row>
    <row r="65" spans="1:19" x14ac:dyDescent="0.2">
      <c r="A65" s="291"/>
      <c r="B65" s="211" t="s">
        <v>663</v>
      </c>
      <c r="C65" s="212"/>
      <c r="D65" s="209"/>
      <c r="E65" s="16">
        <v>45</v>
      </c>
      <c r="F65" s="14" t="s">
        <v>95</v>
      </c>
      <c r="G65" s="14" t="s">
        <v>546</v>
      </c>
      <c r="H65" s="416">
        <f>IF('Table 1'!L65="","",'Table 1'!L65)</f>
        <v>4362.8136260000001</v>
      </c>
      <c r="I65" s="417"/>
      <c r="J65" s="418"/>
      <c r="K65" s="419" t="str">
        <f t="shared" si="1"/>
        <v/>
      </c>
      <c r="L65" s="418"/>
      <c r="M65" s="417"/>
      <c r="N65" s="418"/>
      <c r="O65" s="417"/>
      <c r="P65" s="418"/>
      <c r="Q65" s="414" t="str">
        <f t="shared" si="0"/>
        <v/>
      </c>
      <c r="R65" s="621" t="str">
        <f t="shared" si="2"/>
        <v/>
      </c>
      <c r="S65" s="621" t="str">
        <f t="shared" si="3"/>
        <v/>
      </c>
    </row>
    <row r="66" spans="1:19" x14ac:dyDescent="0.2">
      <c r="A66" s="291"/>
      <c r="B66" s="211" t="s">
        <v>664</v>
      </c>
      <c r="C66" s="212"/>
      <c r="D66" s="209"/>
      <c r="E66" s="13">
        <v>46</v>
      </c>
      <c r="F66" s="14" t="s">
        <v>96</v>
      </c>
      <c r="G66" s="14" t="s">
        <v>97</v>
      </c>
      <c r="H66" s="416">
        <f>IF('Table 1'!L66="","",'Table 1'!L66)</f>
        <v>25.679247</v>
      </c>
      <c r="I66" s="417"/>
      <c r="J66" s="418"/>
      <c r="K66" s="419" t="str">
        <f t="shared" si="1"/>
        <v/>
      </c>
      <c r="L66" s="418"/>
      <c r="M66" s="417"/>
      <c r="N66" s="418"/>
      <c r="O66" s="417"/>
      <c r="P66" s="418"/>
      <c r="Q66" s="414" t="str">
        <f t="shared" si="0"/>
        <v/>
      </c>
      <c r="R66" s="621" t="str">
        <f t="shared" si="2"/>
        <v/>
      </c>
      <c r="S66" s="621" t="str">
        <f t="shared" si="3"/>
        <v/>
      </c>
    </row>
    <row r="67" spans="1:19" x14ac:dyDescent="0.2">
      <c r="A67" s="291"/>
      <c r="B67" s="211" t="s">
        <v>665</v>
      </c>
      <c r="C67" s="212"/>
      <c r="D67" s="209"/>
      <c r="E67" s="16">
        <v>47</v>
      </c>
      <c r="F67" s="14" t="s">
        <v>98</v>
      </c>
      <c r="G67" s="14" t="s">
        <v>99</v>
      </c>
      <c r="H67" s="416">
        <f>IF('Table 1'!L67="","",'Table 1'!L67)</f>
        <v>0</v>
      </c>
      <c r="I67" s="417"/>
      <c r="J67" s="418"/>
      <c r="K67" s="419" t="str">
        <f t="shared" si="1"/>
        <v/>
      </c>
      <c r="L67" s="418"/>
      <c r="M67" s="417"/>
      <c r="N67" s="418"/>
      <c r="O67" s="417"/>
      <c r="P67" s="418"/>
      <c r="Q67" s="414" t="str">
        <f t="shared" si="0"/>
        <v/>
      </c>
      <c r="R67" s="621" t="str">
        <f t="shared" si="2"/>
        <v/>
      </c>
      <c r="S67" s="621" t="str">
        <f t="shared" si="3"/>
        <v/>
      </c>
    </row>
    <row r="68" spans="1:19" x14ac:dyDescent="0.2">
      <c r="A68" s="291"/>
      <c r="B68" s="211" t="s">
        <v>666</v>
      </c>
      <c r="C68" s="212"/>
      <c r="D68" s="209"/>
      <c r="E68" s="13">
        <v>48</v>
      </c>
      <c r="F68" s="14" t="s">
        <v>100</v>
      </c>
      <c r="G68" s="14" t="s">
        <v>101</v>
      </c>
      <c r="H68" s="416">
        <f>IF('Table 1'!L68="","",'Table 1'!L68)</f>
        <v>28.766319710000001</v>
      </c>
      <c r="I68" s="417"/>
      <c r="J68" s="418"/>
      <c r="K68" s="419" t="str">
        <f t="shared" si="1"/>
        <v/>
      </c>
      <c r="L68" s="418"/>
      <c r="M68" s="417"/>
      <c r="N68" s="418"/>
      <c r="O68" s="417"/>
      <c r="P68" s="418"/>
      <c r="Q68" s="414" t="str">
        <f t="shared" si="0"/>
        <v/>
      </c>
      <c r="R68" s="621" t="str">
        <f t="shared" si="2"/>
        <v/>
      </c>
      <c r="S68" s="621" t="str">
        <f t="shared" si="3"/>
        <v/>
      </c>
    </row>
    <row r="69" spans="1:19" x14ac:dyDescent="0.2">
      <c r="A69" s="291"/>
      <c r="B69" s="211" t="s">
        <v>667</v>
      </c>
      <c r="C69" s="212"/>
      <c r="D69" s="209"/>
      <c r="E69" s="16">
        <v>49</v>
      </c>
      <c r="F69" s="14" t="s">
        <v>102</v>
      </c>
      <c r="G69" s="14" t="s">
        <v>103</v>
      </c>
      <c r="H69" s="416">
        <f>IF('Table 1'!L69="","",'Table 1'!L69)</f>
        <v>0</v>
      </c>
      <c r="I69" s="417"/>
      <c r="J69" s="418"/>
      <c r="K69" s="419" t="str">
        <f t="shared" si="1"/>
        <v/>
      </c>
      <c r="L69" s="418"/>
      <c r="M69" s="417"/>
      <c r="N69" s="418"/>
      <c r="O69" s="417"/>
      <c r="P69" s="418"/>
      <c r="Q69" s="414" t="str">
        <f t="shared" si="0"/>
        <v/>
      </c>
      <c r="R69" s="621" t="str">
        <f t="shared" si="2"/>
        <v/>
      </c>
      <c r="S69" s="621" t="str">
        <f t="shared" si="3"/>
        <v/>
      </c>
    </row>
    <row r="70" spans="1:19" x14ac:dyDescent="0.2">
      <c r="A70" s="291"/>
      <c r="B70" s="211" t="s">
        <v>668</v>
      </c>
      <c r="C70" s="212"/>
      <c r="D70" s="209"/>
      <c r="E70" s="13">
        <v>50</v>
      </c>
      <c r="F70" s="14" t="s">
        <v>104</v>
      </c>
      <c r="G70" s="14" t="s">
        <v>105</v>
      </c>
      <c r="H70" s="416">
        <f>IF('Table 1'!L70="","",'Table 1'!L70)</f>
        <v>20.089929000000001</v>
      </c>
      <c r="I70" s="417"/>
      <c r="J70" s="418"/>
      <c r="K70" s="419" t="str">
        <f t="shared" si="1"/>
        <v/>
      </c>
      <c r="L70" s="418"/>
      <c r="M70" s="417"/>
      <c r="N70" s="418"/>
      <c r="O70" s="417"/>
      <c r="P70" s="418"/>
      <c r="Q70" s="414" t="str">
        <f t="shared" si="0"/>
        <v/>
      </c>
      <c r="R70" s="621" t="str">
        <f t="shared" si="2"/>
        <v/>
      </c>
      <c r="S70" s="621" t="str">
        <f t="shared" si="3"/>
        <v/>
      </c>
    </row>
    <row r="71" spans="1:19" x14ac:dyDescent="0.2">
      <c r="A71" s="291"/>
      <c r="B71" s="211" t="s">
        <v>669</v>
      </c>
      <c r="C71" s="212"/>
      <c r="D71" s="209"/>
      <c r="E71" s="16">
        <v>51</v>
      </c>
      <c r="F71" s="14" t="s">
        <v>106</v>
      </c>
      <c r="G71" s="14" t="s">
        <v>107</v>
      </c>
      <c r="H71" s="416">
        <f>IF('Table 1'!L71="","",'Table 1'!L71)</f>
        <v>0</v>
      </c>
      <c r="I71" s="417"/>
      <c r="J71" s="418"/>
      <c r="K71" s="419" t="str">
        <f t="shared" si="1"/>
        <v/>
      </c>
      <c r="L71" s="418"/>
      <c r="M71" s="417"/>
      <c r="N71" s="418"/>
      <c r="O71" s="417"/>
      <c r="P71" s="418"/>
      <c r="Q71" s="414" t="str">
        <f t="shared" si="0"/>
        <v/>
      </c>
      <c r="R71" s="621" t="str">
        <f t="shared" si="2"/>
        <v/>
      </c>
      <c r="S71" s="621" t="str">
        <f t="shared" si="3"/>
        <v/>
      </c>
    </row>
    <row r="72" spans="1:19" x14ac:dyDescent="0.2">
      <c r="A72" s="291"/>
      <c r="B72" s="211" t="s">
        <v>670</v>
      </c>
      <c r="C72" s="212"/>
      <c r="D72" s="209"/>
      <c r="E72" s="13">
        <v>52</v>
      </c>
      <c r="F72" s="14" t="s">
        <v>108</v>
      </c>
      <c r="G72" s="14" t="s">
        <v>109</v>
      </c>
      <c r="H72" s="416">
        <f>IF('Table 1'!L72="","",'Table 1'!L72)</f>
        <v>0</v>
      </c>
      <c r="I72" s="417"/>
      <c r="J72" s="418"/>
      <c r="K72" s="419" t="str">
        <f t="shared" si="1"/>
        <v/>
      </c>
      <c r="L72" s="418"/>
      <c r="M72" s="417"/>
      <c r="N72" s="418"/>
      <c r="O72" s="417"/>
      <c r="P72" s="418"/>
      <c r="Q72" s="414" t="str">
        <f t="shared" si="0"/>
        <v/>
      </c>
      <c r="R72" s="621" t="str">
        <f t="shared" si="2"/>
        <v/>
      </c>
      <c r="S72" s="621" t="str">
        <f t="shared" si="3"/>
        <v/>
      </c>
    </row>
    <row r="73" spans="1:19" x14ac:dyDescent="0.2">
      <c r="A73" s="291"/>
      <c r="B73" s="211" t="s">
        <v>671</v>
      </c>
      <c r="C73" s="212"/>
      <c r="D73" s="209"/>
      <c r="E73" s="16">
        <v>53</v>
      </c>
      <c r="F73" s="14" t="s">
        <v>110</v>
      </c>
      <c r="G73" s="14" t="s">
        <v>111</v>
      </c>
      <c r="H73" s="416">
        <f>IF('Table 1'!L73="","",'Table 1'!L73)</f>
        <v>0</v>
      </c>
      <c r="I73" s="417"/>
      <c r="J73" s="418"/>
      <c r="K73" s="419" t="str">
        <f t="shared" si="1"/>
        <v/>
      </c>
      <c r="L73" s="418"/>
      <c r="M73" s="417"/>
      <c r="N73" s="418"/>
      <c r="O73" s="417"/>
      <c r="P73" s="418"/>
      <c r="Q73" s="414" t="str">
        <f t="shared" si="0"/>
        <v/>
      </c>
      <c r="R73" s="621" t="str">
        <f t="shared" si="2"/>
        <v/>
      </c>
      <c r="S73" s="621" t="str">
        <f t="shared" si="3"/>
        <v/>
      </c>
    </row>
    <row r="74" spans="1:19" x14ac:dyDescent="0.2">
      <c r="A74" s="291"/>
      <c r="B74" s="211" t="s">
        <v>672</v>
      </c>
      <c r="C74" s="212"/>
      <c r="D74" s="209"/>
      <c r="E74" s="13">
        <v>54</v>
      </c>
      <c r="F74" s="14" t="s">
        <v>112</v>
      </c>
      <c r="G74" s="14" t="s">
        <v>113</v>
      </c>
      <c r="H74" s="416">
        <f>IF('Table 1'!L74="","",'Table 1'!L74)</f>
        <v>16.407737000000001</v>
      </c>
      <c r="I74" s="417"/>
      <c r="J74" s="418"/>
      <c r="K74" s="419" t="str">
        <f t="shared" si="1"/>
        <v/>
      </c>
      <c r="L74" s="418"/>
      <c r="M74" s="417"/>
      <c r="N74" s="418"/>
      <c r="O74" s="417"/>
      <c r="P74" s="418"/>
      <c r="Q74" s="414" t="str">
        <f t="shared" si="0"/>
        <v/>
      </c>
      <c r="R74" s="621" t="str">
        <f t="shared" si="2"/>
        <v/>
      </c>
      <c r="S74" s="621" t="str">
        <f t="shared" si="3"/>
        <v/>
      </c>
    </row>
    <row r="75" spans="1:19" x14ac:dyDescent="0.2">
      <c r="A75" s="291"/>
      <c r="B75" s="211" t="s">
        <v>673</v>
      </c>
      <c r="C75" s="212"/>
      <c r="D75" s="209"/>
      <c r="E75" s="16">
        <v>55</v>
      </c>
      <c r="F75" s="14" t="s">
        <v>114</v>
      </c>
      <c r="G75" s="14" t="s">
        <v>115</v>
      </c>
      <c r="H75" s="416">
        <f>IF('Table 1'!L75="","",'Table 1'!L75)</f>
        <v>0.53554599999999997</v>
      </c>
      <c r="I75" s="417"/>
      <c r="J75" s="418"/>
      <c r="K75" s="419" t="str">
        <f t="shared" si="1"/>
        <v/>
      </c>
      <c r="L75" s="418"/>
      <c r="M75" s="417"/>
      <c r="N75" s="418"/>
      <c r="O75" s="417"/>
      <c r="P75" s="418"/>
      <c r="Q75" s="414" t="str">
        <f t="shared" si="0"/>
        <v/>
      </c>
      <c r="R75" s="621" t="str">
        <f t="shared" si="2"/>
        <v/>
      </c>
      <c r="S75" s="621" t="str">
        <f t="shared" si="3"/>
        <v/>
      </c>
    </row>
    <row r="76" spans="1:19" x14ac:dyDescent="0.2">
      <c r="A76" s="291"/>
      <c r="B76" s="211" t="s">
        <v>674</v>
      </c>
      <c r="C76" s="212"/>
      <c r="D76" s="209"/>
      <c r="E76" s="13">
        <v>56</v>
      </c>
      <c r="F76" s="14" t="s">
        <v>116</v>
      </c>
      <c r="G76" s="14" t="s">
        <v>117</v>
      </c>
      <c r="H76" s="416">
        <f>IF('Table 1'!L76="","",'Table 1'!L76)</f>
        <v>0</v>
      </c>
      <c r="I76" s="417"/>
      <c r="J76" s="418"/>
      <c r="K76" s="419" t="str">
        <f t="shared" si="1"/>
        <v/>
      </c>
      <c r="L76" s="418"/>
      <c r="M76" s="417"/>
      <c r="N76" s="418"/>
      <c r="O76" s="417"/>
      <c r="P76" s="418"/>
      <c r="Q76" s="414" t="str">
        <f t="shared" si="0"/>
        <v/>
      </c>
      <c r="R76" s="621" t="str">
        <f t="shared" si="2"/>
        <v/>
      </c>
      <c r="S76" s="621" t="str">
        <f t="shared" si="3"/>
        <v/>
      </c>
    </row>
    <row r="77" spans="1:19" x14ac:dyDescent="0.2">
      <c r="A77" s="291"/>
      <c r="B77" s="211" t="s">
        <v>675</v>
      </c>
      <c r="C77" s="212"/>
      <c r="D77" s="209"/>
      <c r="E77" s="16">
        <v>57</v>
      </c>
      <c r="F77" s="33" t="s">
        <v>508</v>
      </c>
      <c r="G77" s="33" t="s">
        <v>509</v>
      </c>
      <c r="H77" s="416">
        <f>IF('Table 1'!L77="","",'Table 1'!L77)</f>
        <v>0.97538049999999998</v>
      </c>
      <c r="I77" s="417"/>
      <c r="J77" s="418"/>
      <c r="K77" s="419" t="str">
        <f t="shared" si="1"/>
        <v/>
      </c>
      <c r="L77" s="418"/>
      <c r="M77" s="417"/>
      <c r="N77" s="418"/>
      <c r="O77" s="417"/>
      <c r="P77" s="418"/>
      <c r="Q77" s="414" t="str">
        <f t="shared" si="0"/>
        <v/>
      </c>
      <c r="R77" s="621" t="str">
        <f t="shared" si="2"/>
        <v/>
      </c>
      <c r="S77" s="621" t="str">
        <f t="shared" si="3"/>
        <v/>
      </c>
    </row>
    <row r="78" spans="1:19" x14ac:dyDescent="0.2">
      <c r="A78" s="291"/>
      <c r="B78" s="211" t="s">
        <v>676</v>
      </c>
      <c r="C78" s="212"/>
      <c r="D78" s="209"/>
      <c r="E78" s="13">
        <v>58</v>
      </c>
      <c r="F78" s="14" t="s">
        <v>118</v>
      </c>
      <c r="G78" s="14" t="s">
        <v>119</v>
      </c>
      <c r="H78" s="416">
        <f>IF('Table 1'!L78="","",'Table 1'!L78)</f>
        <v>0</v>
      </c>
      <c r="I78" s="417"/>
      <c r="J78" s="418"/>
      <c r="K78" s="419" t="str">
        <f t="shared" si="1"/>
        <v/>
      </c>
      <c r="L78" s="418"/>
      <c r="M78" s="417"/>
      <c r="N78" s="418"/>
      <c r="O78" s="417"/>
      <c r="P78" s="418"/>
      <c r="Q78" s="414" t="str">
        <f t="shared" si="0"/>
        <v/>
      </c>
      <c r="R78" s="621" t="str">
        <f t="shared" si="2"/>
        <v/>
      </c>
      <c r="S78" s="621" t="str">
        <f t="shared" si="3"/>
        <v/>
      </c>
    </row>
    <row r="79" spans="1:19" x14ac:dyDescent="0.2">
      <c r="A79" s="291"/>
      <c r="B79" s="211" t="s">
        <v>677</v>
      </c>
      <c r="C79" s="212"/>
      <c r="D79" s="209"/>
      <c r="E79" s="16">
        <v>59</v>
      </c>
      <c r="F79" s="14" t="s">
        <v>120</v>
      </c>
      <c r="G79" s="14" t="s">
        <v>121</v>
      </c>
      <c r="H79" s="416">
        <f>IF('Table 1'!L79="","",'Table 1'!L79)</f>
        <v>0</v>
      </c>
      <c r="I79" s="417"/>
      <c r="J79" s="418"/>
      <c r="K79" s="419" t="str">
        <f t="shared" si="1"/>
        <v/>
      </c>
      <c r="L79" s="418"/>
      <c r="M79" s="417"/>
      <c r="N79" s="418"/>
      <c r="O79" s="417"/>
      <c r="P79" s="418"/>
      <c r="Q79" s="414" t="str">
        <f t="shared" si="0"/>
        <v/>
      </c>
      <c r="R79" s="621" t="str">
        <f t="shared" si="2"/>
        <v/>
      </c>
      <c r="S79" s="621" t="str">
        <f t="shared" si="3"/>
        <v/>
      </c>
    </row>
    <row r="80" spans="1:19" x14ac:dyDescent="0.2">
      <c r="A80" s="291"/>
      <c r="B80" s="211" t="s">
        <v>678</v>
      </c>
      <c r="C80" s="212"/>
      <c r="D80" s="209"/>
      <c r="E80" s="13">
        <v>60</v>
      </c>
      <c r="F80" s="14" t="s">
        <v>122</v>
      </c>
      <c r="G80" s="14" t="s">
        <v>123</v>
      </c>
      <c r="H80" s="416">
        <f>IF('Table 1'!L80="","",'Table 1'!L80)</f>
        <v>20.982301249999999</v>
      </c>
      <c r="I80" s="417"/>
      <c r="J80" s="418"/>
      <c r="K80" s="419" t="str">
        <f t="shared" si="1"/>
        <v/>
      </c>
      <c r="L80" s="418"/>
      <c r="M80" s="417"/>
      <c r="N80" s="418"/>
      <c r="O80" s="417"/>
      <c r="P80" s="418"/>
      <c r="Q80" s="414" t="str">
        <f t="shared" si="0"/>
        <v/>
      </c>
      <c r="R80" s="621" t="str">
        <f t="shared" si="2"/>
        <v/>
      </c>
      <c r="S80" s="621" t="str">
        <f t="shared" si="3"/>
        <v/>
      </c>
    </row>
    <row r="81" spans="1:19" x14ac:dyDescent="0.2">
      <c r="A81" s="291"/>
      <c r="B81" s="211" t="s">
        <v>679</v>
      </c>
      <c r="C81" s="212"/>
      <c r="D81" s="209"/>
      <c r="E81" s="16">
        <v>61</v>
      </c>
      <c r="F81" s="14" t="s">
        <v>124</v>
      </c>
      <c r="G81" s="14" t="s">
        <v>125</v>
      </c>
      <c r="H81" s="416">
        <f>IF('Table 1'!L81="","",'Table 1'!L81)</f>
        <v>0</v>
      </c>
      <c r="I81" s="417"/>
      <c r="J81" s="418"/>
      <c r="K81" s="419" t="str">
        <f t="shared" si="1"/>
        <v/>
      </c>
      <c r="L81" s="418"/>
      <c r="M81" s="417"/>
      <c r="N81" s="418"/>
      <c r="O81" s="417"/>
      <c r="P81" s="418"/>
      <c r="Q81" s="414" t="str">
        <f t="shared" si="0"/>
        <v/>
      </c>
      <c r="R81" s="621" t="str">
        <f t="shared" si="2"/>
        <v/>
      </c>
      <c r="S81" s="621" t="str">
        <f t="shared" si="3"/>
        <v/>
      </c>
    </row>
    <row r="82" spans="1:19" x14ac:dyDescent="0.2">
      <c r="A82" s="291"/>
      <c r="B82" s="211" t="s">
        <v>680</v>
      </c>
      <c r="C82" s="212"/>
      <c r="D82" s="209"/>
      <c r="E82" s="13">
        <v>62</v>
      </c>
      <c r="F82" s="14" t="s">
        <v>126</v>
      </c>
      <c r="G82" s="14" t="s">
        <v>127</v>
      </c>
      <c r="H82" s="416">
        <f>IF('Table 1'!L82="","",'Table 1'!L82)</f>
        <v>0</v>
      </c>
      <c r="I82" s="417"/>
      <c r="J82" s="418"/>
      <c r="K82" s="419" t="str">
        <f t="shared" si="1"/>
        <v/>
      </c>
      <c r="L82" s="418"/>
      <c r="M82" s="417"/>
      <c r="N82" s="418"/>
      <c r="O82" s="417"/>
      <c r="P82" s="418"/>
      <c r="Q82" s="414" t="str">
        <f t="shared" si="0"/>
        <v/>
      </c>
      <c r="R82" s="621" t="str">
        <f t="shared" si="2"/>
        <v/>
      </c>
      <c r="S82" s="621" t="str">
        <f t="shared" si="3"/>
        <v/>
      </c>
    </row>
    <row r="83" spans="1:19" x14ac:dyDescent="0.2">
      <c r="A83" s="291"/>
      <c r="B83" s="211" t="s">
        <v>681</v>
      </c>
      <c r="C83" s="212"/>
      <c r="D83" s="209"/>
      <c r="E83" s="16">
        <v>63</v>
      </c>
      <c r="F83" s="14" t="s">
        <v>128</v>
      </c>
      <c r="G83" s="14" t="s">
        <v>129</v>
      </c>
      <c r="H83" s="416">
        <f>IF('Table 1'!L83="","",'Table 1'!L83)</f>
        <v>10.119052</v>
      </c>
      <c r="I83" s="417"/>
      <c r="J83" s="418"/>
      <c r="K83" s="419" t="str">
        <f t="shared" si="1"/>
        <v/>
      </c>
      <c r="L83" s="418"/>
      <c r="M83" s="417"/>
      <c r="N83" s="418"/>
      <c r="O83" s="417"/>
      <c r="P83" s="418"/>
      <c r="Q83" s="414" t="str">
        <f t="shared" si="0"/>
        <v/>
      </c>
      <c r="R83" s="621" t="str">
        <f t="shared" si="2"/>
        <v/>
      </c>
      <c r="S83" s="621" t="str">
        <f t="shared" si="3"/>
        <v/>
      </c>
    </row>
    <row r="84" spans="1:19" x14ac:dyDescent="0.2">
      <c r="A84" s="291"/>
      <c r="B84" s="211" t="s">
        <v>682</v>
      </c>
      <c r="C84" s="212"/>
      <c r="D84" s="209"/>
      <c r="E84" s="13">
        <v>64</v>
      </c>
      <c r="F84" s="14" t="s">
        <v>130</v>
      </c>
      <c r="G84" s="14" t="s">
        <v>131</v>
      </c>
      <c r="H84" s="416">
        <f>IF('Table 1'!L84="","",'Table 1'!L84)</f>
        <v>11.622458</v>
      </c>
      <c r="I84" s="417"/>
      <c r="J84" s="418"/>
      <c r="K84" s="419" t="str">
        <f t="shared" si="1"/>
        <v/>
      </c>
      <c r="L84" s="418"/>
      <c r="M84" s="417"/>
      <c r="N84" s="418"/>
      <c r="O84" s="417"/>
      <c r="P84" s="418"/>
      <c r="Q84" s="414" t="str">
        <f t="shared" si="0"/>
        <v/>
      </c>
      <c r="R84" s="621" t="str">
        <f t="shared" si="2"/>
        <v/>
      </c>
      <c r="S84" s="621" t="str">
        <f t="shared" si="3"/>
        <v/>
      </c>
    </row>
    <row r="85" spans="1:19" x14ac:dyDescent="0.2">
      <c r="A85" s="291"/>
      <c r="B85" s="211" t="s">
        <v>683</v>
      </c>
      <c r="C85" s="212"/>
      <c r="D85" s="209"/>
      <c r="E85" s="16">
        <v>65</v>
      </c>
      <c r="F85" s="14" t="s">
        <v>132</v>
      </c>
      <c r="G85" s="14" t="s">
        <v>133</v>
      </c>
      <c r="H85" s="416">
        <f>IF('Table 1'!L85="","",'Table 1'!L85)</f>
        <v>12.929307000000001</v>
      </c>
      <c r="I85" s="417"/>
      <c r="J85" s="418"/>
      <c r="K85" s="419" t="str">
        <f t="shared" si="1"/>
        <v/>
      </c>
      <c r="L85" s="418"/>
      <c r="M85" s="417"/>
      <c r="N85" s="418"/>
      <c r="O85" s="417"/>
      <c r="P85" s="418"/>
      <c r="Q85" s="414" t="str">
        <f t="shared" ref="Q85:Q149" si="4">IF(AND(COUNTIF(L85:N85,"c")=1,ISNUMBER(K85)),"Res Disc",IF(AND(K85="c",ISNUMBER(L85),ISNUMBER(M85),ISNUMBER(N85)),"Res Disc",IF(AND(H85="c",ISNUMBER(I85),ISNUMBER(J85),ISNUMBER(K85),ISNUMBER(O85),ISNUMBER(P85)),"Res Disc",IF(AND(ISNUMBER(H85),(SUM(COUNTIF(I85:K85,"c"),COUNTIF(O85:P85,"c"))=1)),"Res Disc",""))))</f>
        <v/>
      </c>
      <c r="R85" s="621" t="str">
        <f t="shared" si="2"/>
        <v/>
      </c>
      <c r="S85" s="621" t="str">
        <f t="shared" si="3"/>
        <v/>
      </c>
    </row>
    <row r="86" spans="1:19" x14ac:dyDescent="0.2">
      <c r="A86" s="291"/>
      <c r="B86" s="211" t="s">
        <v>684</v>
      </c>
      <c r="C86" s="212"/>
      <c r="D86" s="209"/>
      <c r="E86" s="13">
        <v>66</v>
      </c>
      <c r="F86" s="14" t="s">
        <v>134</v>
      </c>
      <c r="G86" s="14" t="s">
        <v>135</v>
      </c>
      <c r="H86" s="416">
        <f>IF('Table 1'!L86="","",'Table 1'!L86)</f>
        <v>0</v>
      </c>
      <c r="I86" s="417"/>
      <c r="J86" s="418"/>
      <c r="K86" s="419" t="str">
        <f t="shared" ref="K86:K150" si="5">IF(AND(L86="",M86="",N86=""),"",IF(OR(L86="c",M86="c",N86="c"),"c",SUM(L86:N86)))</f>
        <v/>
      </c>
      <c r="L86" s="418"/>
      <c r="M86" s="417"/>
      <c r="N86" s="418"/>
      <c r="O86" s="417"/>
      <c r="P86" s="418"/>
      <c r="Q86" s="414" t="str">
        <f t="shared" si="4"/>
        <v/>
      </c>
      <c r="R86" s="621" t="str">
        <f t="shared" ref="R86:R150" si="6">IF(Q86&lt;&gt;"","",IF(SUM(COUNTIF(I86:K86,"c"),COUNTIF(O86:P86,"c"))&gt;1,"",IF(OR(AND(H86="c",OR(I86="c",J86="c",K86="c",O86="c",P86="c")),AND(H86&lt;&gt;"",I86="c",J86="c",K86="c",O86="c",P86="c"),AND(H86&lt;&gt;"",I86="",J86="",K86="",O86="",P86="")),"",IF(ABS(SUM(I86:K86,O86:P86)-SUM(H86))&gt;0.9,SUM(I86:K86,O86:P86)-SUM(H86),""))))</f>
        <v/>
      </c>
      <c r="S86" s="621" t="str">
        <f t="shared" ref="S86:S150" si="7">IF(Q86&lt;&gt;"","",IF(OR(AND(K86="c",OR(L86="c",N86="c",M86="c")),AND(K86&lt;&gt;"",L86="c",M86="c",N86="c"),AND(K86&lt;&gt;"",L86="",N86="",M86="")),"",IF(COUNTIF(L86:N86,"c")&gt;1,"",IF(ABS(SUM(L86:N86)-SUM(K86))&gt;0.9,SUM(L86:N86)-SUM(K86),""))))</f>
        <v/>
      </c>
    </row>
    <row r="87" spans="1:19" x14ac:dyDescent="0.2">
      <c r="A87" s="291"/>
      <c r="B87" s="211" t="s">
        <v>685</v>
      </c>
      <c r="C87" s="212"/>
      <c r="D87" s="209"/>
      <c r="E87" s="16">
        <v>67</v>
      </c>
      <c r="F87" s="14" t="s">
        <v>136</v>
      </c>
      <c r="G87" s="14" t="s">
        <v>137</v>
      </c>
      <c r="H87" s="416">
        <f>IF('Table 1'!L87="","",'Table 1'!L87)</f>
        <v>0</v>
      </c>
      <c r="I87" s="417"/>
      <c r="J87" s="418"/>
      <c r="K87" s="419" t="str">
        <f t="shared" si="5"/>
        <v/>
      </c>
      <c r="L87" s="418"/>
      <c r="M87" s="417"/>
      <c r="N87" s="418"/>
      <c r="O87" s="417"/>
      <c r="P87" s="418"/>
      <c r="Q87" s="414" t="str">
        <f t="shared" si="4"/>
        <v/>
      </c>
      <c r="R87" s="621" t="str">
        <f t="shared" si="6"/>
        <v/>
      </c>
      <c r="S87" s="621" t="str">
        <f t="shared" si="7"/>
        <v/>
      </c>
    </row>
    <row r="88" spans="1:19" x14ac:dyDescent="0.2">
      <c r="A88" s="291"/>
      <c r="B88" s="211" t="s">
        <v>686</v>
      </c>
      <c r="C88" s="212"/>
      <c r="D88" s="209"/>
      <c r="E88" s="13">
        <v>68</v>
      </c>
      <c r="F88" s="14" t="s">
        <v>138</v>
      </c>
      <c r="G88" s="14" t="s">
        <v>139</v>
      </c>
      <c r="H88" s="416">
        <f>IF('Table 1'!L88="","",'Table 1'!L88)</f>
        <v>0</v>
      </c>
      <c r="I88" s="417"/>
      <c r="J88" s="418"/>
      <c r="K88" s="419" t="str">
        <f t="shared" si="5"/>
        <v/>
      </c>
      <c r="L88" s="418"/>
      <c r="M88" s="417"/>
      <c r="N88" s="418"/>
      <c r="O88" s="417"/>
      <c r="P88" s="418"/>
      <c r="Q88" s="414" t="str">
        <f t="shared" si="4"/>
        <v/>
      </c>
      <c r="R88" s="621" t="str">
        <f t="shared" si="6"/>
        <v/>
      </c>
      <c r="S88" s="621" t="str">
        <f t="shared" si="7"/>
        <v/>
      </c>
    </row>
    <row r="89" spans="1:19" x14ac:dyDescent="0.2">
      <c r="A89" s="291"/>
      <c r="B89" s="211" t="s">
        <v>687</v>
      </c>
      <c r="C89" s="212"/>
      <c r="D89" s="209"/>
      <c r="E89" s="16">
        <v>69</v>
      </c>
      <c r="F89" s="14" t="s">
        <v>140</v>
      </c>
      <c r="G89" s="14" t="s">
        <v>141</v>
      </c>
      <c r="H89" s="416">
        <f>IF('Table 1'!L89="","",'Table 1'!L89)</f>
        <v>0</v>
      </c>
      <c r="I89" s="417"/>
      <c r="J89" s="418"/>
      <c r="K89" s="419" t="str">
        <f t="shared" si="5"/>
        <v/>
      </c>
      <c r="L89" s="418"/>
      <c r="M89" s="417"/>
      <c r="N89" s="418"/>
      <c r="O89" s="417"/>
      <c r="P89" s="418"/>
      <c r="Q89" s="414" t="str">
        <f t="shared" si="4"/>
        <v/>
      </c>
      <c r="R89" s="621" t="str">
        <f t="shared" si="6"/>
        <v/>
      </c>
      <c r="S89" s="621" t="str">
        <f t="shared" si="7"/>
        <v/>
      </c>
    </row>
    <row r="90" spans="1:19" x14ac:dyDescent="0.2">
      <c r="A90" s="291"/>
      <c r="B90" s="211" t="s">
        <v>824</v>
      </c>
      <c r="C90" s="212"/>
      <c r="D90" s="209"/>
      <c r="E90" s="16">
        <v>70</v>
      </c>
      <c r="F90" s="14" t="s">
        <v>403</v>
      </c>
      <c r="G90" s="14" t="s">
        <v>989</v>
      </c>
      <c r="H90" s="416">
        <f>IF('Table 1'!L90="","",'Table 1'!L90)</f>
        <v>0</v>
      </c>
      <c r="I90" s="421"/>
      <c r="J90" s="418"/>
      <c r="K90" s="419" t="str">
        <f>IF(AND(L90="",M90="",N90=""),"",IF(OR(L90="c",M90="c",N90="c"),"c",SUM(L90:N90)))</f>
        <v/>
      </c>
      <c r="L90" s="418"/>
      <c r="M90" s="418"/>
      <c r="N90" s="418"/>
      <c r="O90" s="422"/>
      <c r="P90" s="418"/>
      <c r="Q90" s="414" t="str">
        <f>IF(AND(COUNTIF(L90:N90,"c")=1,ISNUMBER(K90)),"Res Disc",IF(AND(K90="c",ISNUMBER(L90),ISNUMBER(M90),ISNUMBER(N90)),"Res Disc",IF(AND(H90="c",ISNUMBER(I90),ISNUMBER(J90),ISNUMBER(K90),ISNUMBER(O90),ISNUMBER(P90)),"Res Disc",IF(AND(ISNUMBER(H90),(SUM(COUNTIF(I90:K90,"c"),COUNTIF(O90:P90,"c"))=1)),"Res Disc",""))))</f>
        <v/>
      </c>
      <c r="R90" s="621" t="str">
        <f>IF(Q90&lt;&gt;"","",IF(SUM(COUNTIF(I90:K90,"c"),COUNTIF(O90:P90,"c"))&gt;1,"",IF(OR(AND(H90="c",OR(I90="c",J90="c",K90="c",O90="c",P90="c")),AND(H90&lt;&gt;"",I90="c",J90="c",K90="c",O90="c",P90="c"),AND(H90&lt;&gt;"",I90="",J90="",K90="",O90="",P90="")),"",IF(ABS(SUM(I90:K90,O90:P90)-SUM(H90))&gt;0.9,SUM(I90:K90,O90:P90)-SUM(H90),""))))</f>
        <v/>
      </c>
      <c r="S90" s="621" t="str">
        <f>IF(Q90&lt;&gt;"","",IF(OR(AND(K90="c",OR(L90="c",N90="c",M90="c")),AND(K90&lt;&gt;"",L90="c",M90="c",N90="c"),AND(K90&lt;&gt;"",L90="",N90="",M90="")),"",IF(COUNTIF(L90:N90,"c")&gt;1,"",IF(ABS(SUM(L90:N90)-SUM(K90))&gt;0.9,SUM(L90:N90)-SUM(K90),""))))</f>
        <v/>
      </c>
    </row>
    <row r="91" spans="1:19" x14ac:dyDescent="0.2">
      <c r="A91" s="291"/>
      <c r="B91" s="211" t="s">
        <v>688</v>
      </c>
      <c r="C91" s="212"/>
      <c r="D91" s="209"/>
      <c r="E91" s="13">
        <v>71</v>
      </c>
      <c r="F91" s="14" t="s">
        <v>142</v>
      </c>
      <c r="G91" s="14" t="s">
        <v>143</v>
      </c>
      <c r="H91" s="416">
        <f>IF('Table 1'!L91="","",'Table 1'!L91)</f>
        <v>0</v>
      </c>
      <c r="I91" s="417"/>
      <c r="J91" s="418"/>
      <c r="K91" s="419" t="str">
        <f t="shared" si="5"/>
        <v/>
      </c>
      <c r="L91" s="418"/>
      <c r="M91" s="417"/>
      <c r="N91" s="418"/>
      <c r="O91" s="417"/>
      <c r="P91" s="418"/>
      <c r="Q91" s="414" t="str">
        <f t="shared" si="4"/>
        <v/>
      </c>
      <c r="R91" s="621" t="str">
        <f t="shared" si="6"/>
        <v/>
      </c>
      <c r="S91" s="621" t="str">
        <f t="shared" si="7"/>
        <v/>
      </c>
    </row>
    <row r="92" spans="1:19" x14ac:dyDescent="0.2">
      <c r="A92" s="291"/>
      <c r="B92" s="211" t="s">
        <v>689</v>
      </c>
      <c r="C92" s="212"/>
      <c r="D92" s="209"/>
      <c r="E92" s="13">
        <v>72</v>
      </c>
      <c r="F92" s="14" t="s">
        <v>144</v>
      </c>
      <c r="G92" s="14" t="s">
        <v>145</v>
      </c>
      <c r="H92" s="416">
        <f>IF('Table 1'!L92="","",'Table 1'!L92)</f>
        <v>0</v>
      </c>
      <c r="I92" s="417"/>
      <c r="J92" s="418"/>
      <c r="K92" s="419" t="str">
        <f t="shared" si="5"/>
        <v/>
      </c>
      <c r="L92" s="418"/>
      <c r="M92" s="417"/>
      <c r="N92" s="418"/>
      <c r="O92" s="417"/>
      <c r="P92" s="418"/>
      <c r="Q92" s="414" t="str">
        <f t="shared" si="4"/>
        <v/>
      </c>
      <c r="R92" s="621" t="str">
        <f t="shared" si="6"/>
        <v/>
      </c>
      <c r="S92" s="621" t="str">
        <f t="shared" si="7"/>
        <v/>
      </c>
    </row>
    <row r="93" spans="1:19" x14ac:dyDescent="0.2">
      <c r="A93" s="291"/>
      <c r="B93" s="211" t="s">
        <v>690</v>
      </c>
      <c r="C93" s="212"/>
      <c r="D93" s="209"/>
      <c r="E93" s="13">
        <v>73</v>
      </c>
      <c r="F93" s="14" t="s">
        <v>146</v>
      </c>
      <c r="G93" s="14" t="s">
        <v>147</v>
      </c>
      <c r="H93" s="416">
        <f>IF('Table 1'!L93="","",'Table 1'!L93)</f>
        <v>0</v>
      </c>
      <c r="I93" s="417"/>
      <c r="J93" s="418"/>
      <c r="K93" s="419" t="str">
        <f t="shared" si="5"/>
        <v/>
      </c>
      <c r="L93" s="418"/>
      <c r="M93" s="417"/>
      <c r="N93" s="418"/>
      <c r="O93" s="417"/>
      <c r="P93" s="418"/>
      <c r="Q93" s="414" t="str">
        <f t="shared" si="4"/>
        <v/>
      </c>
      <c r="R93" s="621" t="str">
        <f t="shared" si="6"/>
        <v/>
      </c>
      <c r="S93" s="621" t="str">
        <f t="shared" si="7"/>
        <v/>
      </c>
    </row>
    <row r="94" spans="1:19" x14ac:dyDescent="0.2">
      <c r="A94" s="291"/>
      <c r="B94" s="211" t="s">
        <v>691</v>
      </c>
      <c r="C94" s="212"/>
      <c r="D94" s="209"/>
      <c r="E94" s="13">
        <v>74</v>
      </c>
      <c r="F94" s="14" t="s">
        <v>148</v>
      </c>
      <c r="G94" s="14" t="s">
        <v>149</v>
      </c>
      <c r="H94" s="416">
        <f>IF('Table 1'!L94="","",'Table 1'!L94)</f>
        <v>0</v>
      </c>
      <c r="I94" s="417"/>
      <c r="J94" s="418"/>
      <c r="K94" s="419" t="str">
        <f t="shared" si="5"/>
        <v/>
      </c>
      <c r="L94" s="418"/>
      <c r="M94" s="417"/>
      <c r="N94" s="418"/>
      <c r="O94" s="417"/>
      <c r="P94" s="418"/>
      <c r="Q94" s="414" t="str">
        <f t="shared" si="4"/>
        <v/>
      </c>
      <c r="R94" s="621" t="str">
        <f t="shared" si="6"/>
        <v/>
      </c>
      <c r="S94" s="621" t="str">
        <f t="shared" si="7"/>
        <v/>
      </c>
    </row>
    <row r="95" spans="1:19" x14ac:dyDescent="0.2">
      <c r="A95" s="291"/>
      <c r="B95" s="211" t="s">
        <v>692</v>
      </c>
      <c r="C95" s="212"/>
      <c r="D95" s="209"/>
      <c r="E95" s="13">
        <v>75</v>
      </c>
      <c r="F95" s="14" t="s">
        <v>150</v>
      </c>
      <c r="G95" s="14" t="s">
        <v>151</v>
      </c>
      <c r="H95" s="416">
        <f>IF('Table 1'!L95="","",'Table 1'!L95)</f>
        <v>0</v>
      </c>
      <c r="I95" s="417"/>
      <c r="J95" s="418"/>
      <c r="K95" s="419" t="str">
        <f t="shared" si="5"/>
        <v/>
      </c>
      <c r="L95" s="418"/>
      <c r="M95" s="417"/>
      <c r="N95" s="418"/>
      <c r="O95" s="417"/>
      <c r="P95" s="418"/>
      <c r="Q95" s="414" t="str">
        <f t="shared" si="4"/>
        <v/>
      </c>
      <c r="R95" s="621" t="str">
        <f t="shared" si="6"/>
        <v/>
      </c>
      <c r="S95" s="621" t="str">
        <f t="shared" si="7"/>
        <v/>
      </c>
    </row>
    <row r="96" spans="1:19" x14ac:dyDescent="0.2">
      <c r="A96" s="291"/>
      <c r="B96" s="211" t="s">
        <v>693</v>
      </c>
      <c r="C96" s="212"/>
      <c r="D96" s="209"/>
      <c r="E96" s="13">
        <v>76</v>
      </c>
      <c r="F96" s="14" t="s">
        <v>152</v>
      </c>
      <c r="G96" s="14" t="s">
        <v>153</v>
      </c>
      <c r="H96" s="416">
        <f>IF('Table 1'!L96="","",'Table 1'!L96)</f>
        <v>28532.45463724</v>
      </c>
      <c r="I96" s="417"/>
      <c r="J96" s="418"/>
      <c r="K96" s="419" t="str">
        <f t="shared" si="5"/>
        <v/>
      </c>
      <c r="L96" s="418"/>
      <c r="M96" s="417"/>
      <c r="N96" s="418"/>
      <c r="O96" s="417"/>
      <c r="P96" s="418"/>
      <c r="Q96" s="414" t="str">
        <f t="shared" si="4"/>
        <v/>
      </c>
      <c r="R96" s="621" t="str">
        <f t="shared" si="6"/>
        <v/>
      </c>
      <c r="S96" s="621" t="str">
        <f t="shared" si="7"/>
        <v/>
      </c>
    </row>
    <row r="97" spans="1:19" x14ac:dyDescent="0.2">
      <c r="A97" s="291"/>
      <c r="B97" s="211" t="s">
        <v>694</v>
      </c>
      <c r="C97" s="212"/>
      <c r="D97" s="209"/>
      <c r="E97" s="13">
        <v>77</v>
      </c>
      <c r="F97" s="14" t="s">
        <v>154</v>
      </c>
      <c r="G97" s="14" t="s">
        <v>155</v>
      </c>
      <c r="H97" s="416">
        <f>IF('Table 1'!L97="","",'Table 1'!L97)</f>
        <v>0</v>
      </c>
      <c r="I97" s="417"/>
      <c r="J97" s="418"/>
      <c r="K97" s="419" t="str">
        <f t="shared" si="5"/>
        <v/>
      </c>
      <c r="L97" s="418"/>
      <c r="M97" s="417"/>
      <c r="N97" s="418"/>
      <c r="O97" s="417"/>
      <c r="P97" s="418"/>
      <c r="Q97" s="414" t="str">
        <f t="shared" si="4"/>
        <v/>
      </c>
      <c r="R97" s="621" t="str">
        <f t="shared" si="6"/>
        <v/>
      </c>
      <c r="S97" s="621" t="str">
        <f t="shared" si="7"/>
        <v/>
      </c>
    </row>
    <row r="98" spans="1:19" x14ac:dyDescent="0.2">
      <c r="A98" s="291"/>
      <c r="B98" s="211" t="s">
        <v>695</v>
      </c>
      <c r="C98" s="212"/>
      <c r="D98" s="209"/>
      <c r="E98" s="13">
        <v>78</v>
      </c>
      <c r="F98" s="14" t="s">
        <v>156</v>
      </c>
      <c r="G98" s="14" t="s">
        <v>157</v>
      </c>
      <c r="H98" s="416">
        <f>IF('Table 1'!L98="","",'Table 1'!L98)</f>
        <v>0</v>
      </c>
      <c r="I98" s="417"/>
      <c r="J98" s="418"/>
      <c r="K98" s="419" t="str">
        <f t="shared" si="5"/>
        <v/>
      </c>
      <c r="L98" s="418"/>
      <c r="M98" s="417"/>
      <c r="N98" s="418"/>
      <c r="O98" s="417"/>
      <c r="P98" s="418"/>
      <c r="Q98" s="414" t="str">
        <f t="shared" si="4"/>
        <v/>
      </c>
      <c r="R98" s="621" t="str">
        <f t="shared" si="6"/>
        <v/>
      </c>
      <c r="S98" s="621" t="str">
        <f t="shared" si="7"/>
        <v/>
      </c>
    </row>
    <row r="99" spans="1:19" x14ac:dyDescent="0.2">
      <c r="A99" s="291"/>
      <c r="B99" s="211" t="s">
        <v>696</v>
      </c>
      <c r="C99" s="212"/>
      <c r="D99" s="209"/>
      <c r="E99" s="13">
        <v>79</v>
      </c>
      <c r="F99" s="14" t="s">
        <v>158</v>
      </c>
      <c r="G99" s="14" t="s">
        <v>159</v>
      </c>
      <c r="H99" s="416">
        <f>IF('Table 1'!L99="","",'Table 1'!L99)</f>
        <v>0</v>
      </c>
      <c r="I99" s="417"/>
      <c r="J99" s="418"/>
      <c r="K99" s="419" t="str">
        <f t="shared" si="5"/>
        <v/>
      </c>
      <c r="L99" s="418"/>
      <c r="M99" s="417"/>
      <c r="N99" s="418"/>
      <c r="O99" s="417"/>
      <c r="P99" s="418"/>
      <c r="Q99" s="414" t="str">
        <f t="shared" si="4"/>
        <v/>
      </c>
      <c r="R99" s="621" t="str">
        <f t="shared" si="6"/>
        <v/>
      </c>
      <c r="S99" s="621" t="str">
        <f t="shared" si="7"/>
        <v/>
      </c>
    </row>
    <row r="100" spans="1:19" x14ac:dyDescent="0.2">
      <c r="A100" s="291"/>
      <c r="B100" s="211" t="s">
        <v>697</v>
      </c>
      <c r="C100" s="212"/>
      <c r="D100" s="209"/>
      <c r="E100" s="13">
        <v>80</v>
      </c>
      <c r="F100" s="14" t="s">
        <v>160</v>
      </c>
      <c r="G100" s="14" t="s">
        <v>161</v>
      </c>
      <c r="H100" s="416">
        <f>IF('Table 1'!L100="","",'Table 1'!L100)</f>
        <v>0</v>
      </c>
      <c r="I100" s="417"/>
      <c r="J100" s="418"/>
      <c r="K100" s="419" t="str">
        <f t="shared" si="5"/>
        <v/>
      </c>
      <c r="L100" s="418"/>
      <c r="M100" s="417"/>
      <c r="N100" s="418"/>
      <c r="O100" s="417"/>
      <c r="P100" s="418"/>
      <c r="Q100" s="414" t="str">
        <f t="shared" si="4"/>
        <v/>
      </c>
      <c r="R100" s="621" t="str">
        <f t="shared" si="6"/>
        <v/>
      </c>
      <c r="S100" s="621" t="str">
        <f t="shared" si="7"/>
        <v/>
      </c>
    </row>
    <row r="101" spans="1:19" x14ac:dyDescent="0.2">
      <c r="A101" s="291"/>
      <c r="B101" s="211" t="s">
        <v>698</v>
      </c>
      <c r="C101" s="212"/>
      <c r="D101" s="209"/>
      <c r="E101" s="13">
        <v>81</v>
      </c>
      <c r="F101" s="14" t="s">
        <v>162</v>
      </c>
      <c r="G101" s="14" t="s">
        <v>163</v>
      </c>
      <c r="H101" s="416">
        <f>IF('Table 1'!L101="","",'Table 1'!L101)</f>
        <v>0</v>
      </c>
      <c r="I101" s="417"/>
      <c r="J101" s="418"/>
      <c r="K101" s="419" t="str">
        <f t="shared" si="5"/>
        <v/>
      </c>
      <c r="L101" s="418"/>
      <c r="M101" s="417"/>
      <c r="N101" s="418"/>
      <c r="O101" s="417"/>
      <c r="P101" s="418"/>
      <c r="Q101" s="414" t="str">
        <f t="shared" si="4"/>
        <v/>
      </c>
      <c r="R101" s="621" t="str">
        <f t="shared" si="6"/>
        <v/>
      </c>
      <c r="S101" s="621" t="str">
        <f t="shared" si="7"/>
        <v/>
      </c>
    </row>
    <row r="102" spans="1:19" x14ac:dyDescent="0.2">
      <c r="A102" s="291"/>
      <c r="B102" s="211" t="s">
        <v>699</v>
      </c>
      <c r="C102" s="212"/>
      <c r="D102" s="209"/>
      <c r="E102" s="13">
        <v>82</v>
      </c>
      <c r="F102" s="14" t="s">
        <v>164</v>
      </c>
      <c r="G102" s="14" t="s">
        <v>165</v>
      </c>
      <c r="H102" s="416">
        <f>IF('Table 1'!L102="","",'Table 1'!L102)</f>
        <v>18.524896999999999</v>
      </c>
      <c r="I102" s="417"/>
      <c r="J102" s="418"/>
      <c r="K102" s="419" t="str">
        <f t="shared" si="5"/>
        <v/>
      </c>
      <c r="L102" s="418"/>
      <c r="M102" s="417"/>
      <c r="N102" s="418"/>
      <c r="O102" s="417"/>
      <c r="P102" s="418"/>
      <c r="Q102" s="414" t="str">
        <f t="shared" si="4"/>
        <v/>
      </c>
      <c r="R102" s="621" t="str">
        <f t="shared" si="6"/>
        <v/>
      </c>
      <c r="S102" s="621" t="str">
        <f t="shared" si="7"/>
        <v/>
      </c>
    </row>
    <row r="103" spans="1:19" x14ac:dyDescent="0.2">
      <c r="A103" s="291"/>
      <c r="B103" s="211" t="s">
        <v>700</v>
      </c>
      <c r="C103" s="212"/>
      <c r="D103" s="209"/>
      <c r="E103" s="13">
        <v>83</v>
      </c>
      <c r="F103" s="14" t="s">
        <v>166</v>
      </c>
      <c r="G103" s="14" t="s">
        <v>167</v>
      </c>
      <c r="H103" s="416">
        <f>IF('Table 1'!L103="","",'Table 1'!L103)</f>
        <v>26965.22937144</v>
      </c>
      <c r="I103" s="417"/>
      <c r="J103" s="418"/>
      <c r="K103" s="419" t="str">
        <f t="shared" si="5"/>
        <v/>
      </c>
      <c r="L103" s="418"/>
      <c r="M103" s="417"/>
      <c r="N103" s="418"/>
      <c r="O103" s="417"/>
      <c r="P103" s="418"/>
      <c r="Q103" s="414" t="str">
        <f t="shared" si="4"/>
        <v/>
      </c>
      <c r="R103" s="621" t="str">
        <f t="shared" si="6"/>
        <v/>
      </c>
      <c r="S103" s="621" t="str">
        <f t="shared" si="7"/>
        <v/>
      </c>
    </row>
    <row r="104" spans="1:19" x14ac:dyDescent="0.2">
      <c r="A104" s="291"/>
      <c r="B104" s="211" t="s">
        <v>701</v>
      </c>
      <c r="C104" s="212"/>
      <c r="D104" s="209"/>
      <c r="E104" s="13">
        <v>84</v>
      </c>
      <c r="F104" s="14" t="s">
        <v>168</v>
      </c>
      <c r="G104" s="14" t="s">
        <v>169</v>
      </c>
      <c r="H104" s="416">
        <f>IF('Table 1'!L104="","",'Table 1'!L104)</f>
        <v>68.129802999999995</v>
      </c>
      <c r="I104" s="417"/>
      <c r="J104" s="418"/>
      <c r="K104" s="419" t="str">
        <f t="shared" si="5"/>
        <v/>
      </c>
      <c r="L104" s="418"/>
      <c r="M104" s="417"/>
      <c r="N104" s="418"/>
      <c r="O104" s="417"/>
      <c r="P104" s="418"/>
      <c r="Q104" s="414" t="str">
        <f t="shared" si="4"/>
        <v/>
      </c>
      <c r="R104" s="621" t="str">
        <f t="shared" si="6"/>
        <v/>
      </c>
      <c r="S104" s="621" t="str">
        <f t="shared" si="7"/>
        <v/>
      </c>
    </row>
    <row r="105" spans="1:19" x14ac:dyDescent="0.2">
      <c r="A105" s="291"/>
      <c r="B105" s="211" t="s">
        <v>702</v>
      </c>
      <c r="C105" s="212"/>
      <c r="D105" s="209"/>
      <c r="E105" s="13">
        <v>85</v>
      </c>
      <c r="F105" s="14" t="s">
        <v>170</v>
      </c>
      <c r="G105" s="14" t="s">
        <v>171</v>
      </c>
      <c r="H105" s="416">
        <f>IF('Table 1'!L105="","",'Table 1'!L105)</f>
        <v>0</v>
      </c>
      <c r="I105" s="417"/>
      <c r="J105" s="418"/>
      <c r="K105" s="419" t="str">
        <f t="shared" si="5"/>
        <v/>
      </c>
      <c r="L105" s="418"/>
      <c r="M105" s="417"/>
      <c r="N105" s="418"/>
      <c r="O105" s="417"/>
      <c r="P105" s="418"/>
      <c r="Q105" s="414" t="str">
        <f t="shared" si="4"/>
        <v/>
      </c>
      <c r="R105" s="621" t="str">
        <f t="shared" si="6"/>
        <v/>
      </c>
      <c r="S105" s="621" t="str">
        <f t="shared" si="7"/>
        <v/>
      </c>
    </row>
    <row r="106" spans="1:19" x14ac:dyDescent="0.2">
      <c r="A106" s="291"/>
      <c r="B106" s="211" t="s">
        <v>703</v>
      </c>
      <c r="C106" s="212"/>
      <c r="D106" s="209"/>
      <c r="E106" s="13">
        <v>86</v>
      </c>
      <c r="F106" s="14" t="s">
        <v>172</v>
      </c>
      <c r="G106" s="14" t="s">
        <v>173</v>
      </c>
      <c r="H106" s="416">
        <f>IF('Table 1'!L106="","",'Table 1'!L106)</f>
        <v>0</v>
      </c>
      <c r="I106" s="417"/>
      <c r="J106" s="418"/>
      <c r="K106" s="419" t="str">
        <f t="shared" si="5"/>
        <v/>
      </c>
      <c r="L106" s="418"/>
      <c r="M106" s="417"/>
      <c r="N106" s="418"/>
      <c r="O106" s="417"/>
      <c r="P106" s="418"/>
      <c r="Q106" s="414" t="str">
        <f t="shared" si="4"/>
        <v/>
      </c>
      <c r="R106" s="621" t="str">
        <f t="shared" si="6"/>
        <v/>
      </c>
      <c r="S106" s="621" t="str">
        <f t="shared" si="7"/>
        <v/>
      </c>
    </row>
    <row r="107" spans="1:19" x14ac:dyDescent="0.2">
      <c r="A107" s="291"/>
      <c r="B107" s="211" t="s">
        <v>704</v>
      </c>
      <c r="C107" s="212"/>
      <c r="D107" s="209"/>
      <c r="E107" s="13">
        <v>87</v>
      </c>
      <c r="F107" s="14" t="s">
        <v>174</v>
      </c>
      <c r="G107" s="14" t="s">
        <v>175</v>
      </c>
      <c r="H107" s="416">
        <f>IF('Table 1'!L107="","",'Table 1'!L107)</f>
        <v>0</v>
      </c>
      <c r="I107" s="417"/>
      <c r="J107" s="418"/>
      <c r="K107" s="419" t="str">
        <f t="shared" si="5"/>
        <v/>
      </c>
      <c r="L107" s="418"/>
      <c r="M107" s="417"/>
      <c r="N107" s="418"/>
      <c r="O107" s="417"/>
      <c r="P107" s="418"/>
      <c r="Q107" s="414" t="str">
        <f t="shared" si="4"/>
        <v/>
      </c>
      <c r="R107" s="621" t="str">
        <f t="shared" si="6"/>
        <v/>
      </c>
      <c r="S107" s="621" t="str">
        <f t="shared" si="7"/>
        <v/>
      </c>
    </row>
    <row r="108" spans="1:19" x14ac:dyDescent="0.2">
      <c r="A108" s="291"/>
      <c r="B108" s="211" t="s">
        <v>705</v>
      </c>
      <c r="C108" s="212"/>
      <c r="D108" s="209"/>
      <c r="E108" s="13">
        <v>88</v>
      </c>
      <c r="F108" s="14" t="s">
        <v>176</v>
      </c>
      <c r="G108" s="14" t="s">
        <v>177</v>
      </c>
      <c r="H108" s="416">
        <f>IF('Table 1'!L108="","",'Table 1'!L108)</f>
        <v>0</v>
      </c>
      <c r="I108" s="417"/>
      <c r="J108" s="418"/>
      <c r="K108" s="419" t="str">
        <f t="shared" si="5"/>
        <v/>
      </c>
      <c r="L108" s="418"/>
      <c r="M108" s="417"/>
      <c r="N108" s="418"/>
      <c r="O108" s="417"/>
      <c r="P108" s="418"/>
      <c r="Q108" s="414" t="str">
        <f t="shared" si="4"/>
        <v/>
      </c>
      <c r="R108" s="621" t="str">
        <f t="shared" si="6"/>
        <v/>
      </c>
      <c r="S108" s="621" t="str">
        <f t="shared" si="7"/>
        <v/>
      </c>
    </row>
    <row r="109" spans="1:19" x14ac:dyDescent="0.2">
      <c r="A109" s="291"/>
      <c r="B109" s="211" t="s">
        <v>706</v>
      </c>
      <c r="C109" s="212"/>
      <c r="D109" s="209"/>
      <c r="E109" s="13">
        <v>89</v>
      </c>
      <c r="F109" s="14" t="s">
        <v>178</v>
      </c>
      <c r="G109" s="14" t="s">
        <v>179</v>
      </c>
      <c r="H109" s="416">
        <f>IF('Table 1'!L109="","",'Table 1'!L109)</f>
        <v>0</v>
      </c>
      <c r="I109" s="417"/>
      <c r="J109" s="418"/>
      <c r="K109" s="419" t="str">
        <f t="shared" si="5"/>
        <v/>
      </c>
      <c r="L109" s="418"/>
      <c r="M109" s="417"/>
      <c r="N109" s="418"/>
      <c r="O109" s="417"/>
      <c r="P109" s="418"/>
      <c r="Q109" s="414" t="str">
        <f t="shared" si="4"/>
        <v/>
      </c>
      <c r="R109" s="621" t="str">
        <f t="shared" si="6"/>
        <v/>
      </c>
      <c r="S109" s="621" t="str">
        <f t="shared" si="7"/>
        <v/>
      </c>
    </row>
    <row r="110" spans="1:19" x14ac:dyDescent="0.2">
      <c r="A110" s="291"/>
      <c r="B110" s="211" t="s">
        <v>707</v>
      </c>
      <c r="C110" s="212"/>
      <c r="D110" s="209"/>
      <c r="E110" s="13">
        <v>90</v>
      </c>
      <c r="F110" s="14" t="s">
        <v>180</v>
      </c>
      <c r="G110" s="14" t="s">
        <v>181</v>
      </c>
      <c r="H110" s="416">
        <f>IF('Table 1'!L110="","",'Table 1'!L110)</f>
        <v>0</v>
      </c>
      <c r="I110" s="417"/>
      <c r="J110" s="418"/>
      <c r="K110" s="419" t="str">
        <f t="shared" si="5"/>
        <v/>
      </c>
      <c r="L110" s="418"/>
      <c r="M110" s="417"/>
      <c r="N110" s="418"/>
      <c r="O110" s="417"/>
      <c r="P110" s="418"/>
      <c r="Q110" s="414" t="str">
        <f t="shared" si="4"/>
        <v/>
      </c>
      <c r="R110" s="621" t="str">
        <f t="shared" si="6"/>
        <v/>
      </c>
      <c r="S110" s="621" t="str">
        <f t="shared" si="7"/>
        <v/>
      </c>
    </row>
    <row r="111" spans="1:19" x14ac:dyDescent="0.2">
      <c r="A111" s="291"/>
      <c r="B111" s="211" t="s">
        <v>708</v>
      </c>
      <c r="C111" s="212"/>
      <c r="D111" s="209"/>
      <c r="E111" s="13">
        <v>91</v>
      </c>
      <c r="F111" s="14" t="s">
        <v>182</v>
      </c>
      <c r="G111" s="14" t="s">
        <v>183</v>
      </c>
      <c r="H111" s="416">
        <f>IF('Table 1'!L111="","",'Table 1'!L111)</f>
        <v>3.0101979999999999</v>
      </c>
      <c r="I111" s="417"/>
      <c r="J111" s="418"/>
      <c r="K111" s="419" t="str">
        <f t="shared" si="5"/>
        <v/>
      </c>
      <c r="L111" s="418"/>
      <c r="M111" s="417"/>
      <c r="N111" s="418"/>
      <c r="O111" s="417"/>
      <c r="P111" s="418"/>
      <c r="Q111" s="414" t="str">
        <f t="shared" si="4"/>
        <v/>
      </c>
      <c r="R111" s="621" t="str">
        <f t="shared" si="6"/>
        <v/>
      </c>
      <c r="S111" s="621" t="str">
        <f t="shared" si="7"/>
        <v/>
      </c>
    </row>
    <row r="112" spans="1:19" x14ac:dyDescent="0.2">
      <c r="A112" s="291"/>
      <c r="B112" s="211" t="s">
        <v>709</v>
      </c>
      <c r="C112" s="212"/>
      <c r="D112" s="209"/>
      <c r="E112" s="13">
        <v>92</v>
      </c>
      <c r="F112" s="14" t="s">
        <v>184</v>
      </c>
      <c r="G112" s="14" t="s">
        <v>185</v>
      </c>
      <c r="H112" s="416">
        <f>IF('Table 1'!L112="","",'Table 1'!L112)</f>
        <v>5.4397969999999995</v>
      </c>
      <c r="I112" s="417"/>
      <c r="J112" s="418"/>
      <c r="K112" s="419" t="str">
        <f t="shared" si="5"/>
        <v/>
      </c>
      <c r="L112" s="418"/>
      <c r="M112" s="417"/>
      <c r="N112" s="418"/>
      <c r="O112" s="417"/>
      <c r="P112" s="418"/>
      <c r="Q112" s="414" t="str">
        <f t="shared" si="4"/>
        <v/>
      </c>
      <c r="R112" s="621" t="str">
        <f t="shared" si="6"/>
        <v/>
      </c>
      <c r="S112" s="621" t="str">
        <f t="shared" si="7"/>
        <v/>
      </c>
    </row>
    <row r="113" spans="1:19" x14ac:dyDescent="0.2">
      <c r="A113" s="291"/>
      <c r="B113" s="211" t="s">
        <v>710</v>
      </c>
      <c r="C113" s="212"/>
      <c r="D113" s="209"/>
      <c r="E113" s="13">
        <v>93</v>
      </c>
      <c r="F113" s="14" t="s">
        <v>186</v>
      </c>
      <c r="G113" s="14" t="s">
        <v>187</v>
      </c>
      <c r="H113" s="416">
        <f>IF('Table 1'!L113="","",'Table 1'!L113)</f>
        <v>0</v>
      </c>
      <c r="I113" s="417"/>
      <c r="J113" s="418"/>
      <c r="K113" s="419" t="str">
        <f t="shared" si="5"/>
        <v/>
      </c>
      <c r="L113" s="418"/>
      <c r="M113" s="417"/>
      <c r="N113" s="418"/>
      <c r="O113" s="417"/>
      <c r="P113" s="418"/>
      <c r="Q113" s="414" t="str">
        <f t="shared" si="4"/>
        <v/>
      </c>
      <c r="R113" s="621" t="str">
        <f t="shared" si="6"/>
        <v/>
      </c>
      <c r="S113" s="621" t="str">
        <f t="shared" si="7"/>
        <v/>
      </c>
    </row>
    <row r="114" spans="1:19" x14ac:dyDescent="0.2">
      <c r="A114" s="291"/>
      <c r="B114" s="211" t="s">
        <v>711</v>
      </c>
      <c r="C114" s="212"/>
      <c r="D114" s="209"/>
      <c r="E114" s="13">
        <v>94</v>
      </c>
      <c r="F114" s="14" t="s">
        <v>188</v>
      </c>
      <c r="G114" s="14" t="s">
        <v>189</v>
      </c>
      <c r="H114" s="416">
        <f>IF('Table 1'!L114="","",'Table 1'!L114)</f>
        <v>0</v>
      </c>
      <c r="I114" s="417"/>
      <c r="J114" s="418"/>
      <c r="K114" s="419" t="str">
        <f t="shared" si="5"/>
        <v/>
      </c>
      <c r="L114" s="418"/>
      <c r="M114" s="417"/>
      <c r="N114" s="418"/>
      <c r="O114" s="417"/>
      <c r="P114" s="418"/>
      <c r="Q114" s="414" t="str">
        <f t="shared" si="4"/>
        <v/>
      </c>
      <c r="R114" s="621" t="str">
        <f t="shared" si="6"/>
        <v/>
      </c>
      <c r="S114" s="621" t="str">
        <f t="shared" si="7"/>
        <v/>
      </c>
    </row>
    <row r="115" spans="1:19" x14ac:dyDescent="0.2">
      <c r="A115" s="291"/>
      <c r="B115" s="211" t="s">
        <v>712</v>
      </c>
      <c r="C115" s="212"/>
      <c r="D115" s="209"/>
      <c r="E115" s="13">
        <v>95</v>
      </c>
      <c r="F115" s="14" t="s">
        <v>190</v>
      </c>
      <c r="G115" s="14" t="s">
        <v>191</v>
      </c>
      <c r="H115" s="416">
        <f>IF('Table 1'!L115="","",'Table 1'!L115)</f>
        <v>0</v>
      </c>
      <c r="I115" s="417"/>
      <c r="J115" s="418"/>
      <c r="K115" s="419" t="str">
        <f t="shared" si="5"/>
        <v/>
      </c>
      <c r="L115" s="418"/>
      <c r="M115" s="417"/>
      <c r="N115" s="418"/>
      <c r="O115" s="417"/>
      <c r="P115" s="418"/>
      <c r="Q115" s="414" t="str">
        <f t="shared" si="4"/>
        <v/>
      </c>
      <c r="R115" s="621" t="str">
        <f t="shared" si="6"/>
        <v/>
      </c>
      <c r="S115" s="621" t="str">
        <f t="shared" si="7"/>
        <v/>
      </c>
    </row>
    <row r="116" spans="1:19" x14ac:dyDescent="0.2">
      <c r="A116" s="291"/>
      <c r="B116" s="211" t="s">
        <v>713</v>
      </c>
      <c r="C116" s="212"/>
      <c r="D116" s="209"/>
      <c r="E116" s="13">
        <v>96</v>
      </c>
      <c r="F116" s="14" t="s">
        <v>192</v>
      </c>
      <c r="G116" s="14" t="s">
        <v>193</v>
      </c>
      <c r="H116" s="416">
        <f>IF('Table 1'!L116="","",'Table 1'!L116)</f>
        <v>0</v>
      </c>
      <c r="I116" s="417"/>
      <c r="J116" s="418"/>
      <c r="K116" s="419" t="str">
        <f t="shared" si="5"/>
        <v/>
      </c>
      <c r="L116" s="418"/>
      <c r="M116" s="417"/>
      <c r="N116" s="418"/>
      <c r="O116" s="417"/>
      <c r="P116" s="418"/>
      <c r="Q116" s="414" t="str">
        <f t="shared" si="4"/>
        <v/>
      </c>
      <c r="R116" s="621" t="str">
        <f t="shared" si="6"/>
        <v/>
      </c>
      <c r="S116" s="621" t="str">
        <f t="shared" si="7"/>
        <v/>
      </c>
    </row>
    <row r="117" spans="1:19" x14ac:dyDescent="0.2">
      <c r="A117" s="291"/>
      <c r="B117" s="211" t="s">
        <v>714</v>
      </c>
      <c r="C117" s="212"/>
      <c r="D117" s="209"/>
      <c r="E117" s="13">
        <v>97</v>
      </c>
      <c r="F117" s="14" t="s">
        <v>194</v>
      </c>
      <c r="G117" s="14" t="s">
        <v>195</v>
      </c>
      <c r="H117" s="416">
        <f>IF('Table 1'!L117="","",'Table 1'!L117)</f>
        <v>0</v>
      </c>
      <c r="I117" s="417"/>
      <c r="J117" s="418"/>
      <c r="K117" s="419" t="str">
        <f t="shared" si="5"/>
        <v/>
      </c>
      <c r="L117" s="418"/>
      <c r="M117" s="417"/>
      <c r="N117" s="418"/>
      <c r="O117" s="417"/>
      <c r="P117" s="418"/>
      <c r="Q117" s="414" t="str">
        <f t="shared" si="4"/>
        <v/>
      </c>
      <c r="R117" s="621" t="str">
        <f t="shared" si="6"/>
        <v/>
      </c>
      <c r="S117" s="621" t="str">
        <f t="shared" si="7"/>
        <v/>
      </c>
    </row>
    <row r="118" spans="1:19" x14ac:dyDescent="0.2">
      <c r="A118" s="291"/>
      <c r="B118" s="211" t="s">
        <v>716</v>
      </c>
      <c r="C118" s="212"/>
      <c r="D118" s="209"/>
      <c r="E118" s="13">
        <v>98</v>
      </c>
      <c r="F118" s="14" t="s">
        <v>197</v>
      </c>
      <c r="G118" s="14" t="s">
        <v>198</v>
      </c>
      <c r="H118" s="416">
        <f>IF('Table 1'!L118="","",'Table 1'!L118)</f>
        <v>0</v>
      </c>
      <c r="I118" s="417"/>
      <c r="J118" s="418"/>
      <c r="K118" s="419" t="str">
        <f t="shared" si="5"/>
        <v/>
      </c>
      <c r="L118" s="418"/>
      <c r="M118" s="417"/>
      <c r="N118" s="418"/>
      <c r="O118" s="417"/>
      <c r="P118" s="418"/>
      <c r="Q118" s="414" t="str">
        <f t="shared" si="4"/>
        <v/>
      </c>
      <c r="R118" s="621" t="str">
        <f t="shared" si="6"/>
        <v/>
      </c>
      <c r="S118" s="621" t="str">
        <f t="shared" si="7"/>
        <v/>
      </c>
    </row>
    <row r="119" spans="1:19" x14ac:dyDescent="0.2">
      <c r="A119" s="291"/>
      <c r="B119" s="211" t="s">
        <v>717</v>
      </c>
      <c r="C119" s="212"/>
      <c r="D119" s="209"/>
      <c r="E119" s="13">
        <v>99</v>
      </c>
      <c r="F119" s="14" t="s">
        <v>199</v>
      </c>
      <c r="G119" s="14" t="s">
        <v>200</v>
      </c>
      <c r="H119" s="416">
        <f>IF('Table 1'!L119="","",'Table 1'!L119)</f>
        <v>0</v>
      </c>
      <c r="I119" s="417"/>
      <c r="J119" s="418"/>
      <c r="K119" s="419" t="str">
        <f t="shared" si="5"/>
        <v/>
      </c>
      <c r="L119" s="418"/>
      <c r="M119" s="417"/>
      <c r="N119" s="418"/>
      <c r="O119" s="417"/>
      <c r="P119" s="418"/>
      <c r="Q119" s="414" t="str">
        <f t="shared" si="4"/>
        <v/>
      </c>
      <c r="R119" s="621" t="str">
        <f t="shared" si="6"/>
        <v/>
      </c>
      <c r="S119" s="621" t="str">
        <f t="shared" si="7"/>
        <v/>
      </c>
    </row>
    <row r="120" spans="1:19" x14ac:dyDescent="0.2">
      <c r="A120" s="291"/>
      <c r="B120" s="211" t="s">
        <v>718</v>
      </c>
      <c r="C120" s="212"/>
      <c r="D120" s="209"/>
      <c r="E120" s="13">
        <v>100</v>
      </c>
      <c r="F120" s="14" t="s">
        <v>201</v>
      </c>
      <c r="G120" s="14" t="s">
        <v>202</v>
      </c>
      <c r="H120" s="416">
        <f>IF('Table 1'!L120="","",'Table 1'!L120)</f>
        <v>68.561745999999999</v>
      </c>
      <c r="I120" s="417"/>
      <c r="J120" s="418"/>
      <c r="K120" s="419" t="str">
        <f t="shared" si="5"/>
        <v/>
      </c>
      <c r="L120" s="418"/>
      <c r="M120" s="417"/>
      <c r="N120" s="418"/>
      <c r="O120" s="417"/>
      <c r="P120" s="418"/>
      <c r="Q120" s="414" t="str">
        <f t="shared" si="4"/>
        <v/>
      </c>
      <c r="R120" s="621" t="str">
        <f t="shared" si="6"/>
        <v/>
      </c>
      <c r="S120" s="621" t="str">
        <f t="shared" si="7"/>
        <v/>
      </c>
    </row>
    <row r="121" spans="1:19" x14ac:dyDescent="0.2">
      <c r="A121" s="291"/>
      <c r="B121" s="211" t="s">
        <v>719</v>
      </c>
      <c r="C121" s="212"/>
      <c r="D121" s="209"/>
      <c r="E121" s="13">
        <v>101</v>
      </c>
      <c r="F121" s="14" t="s">
        <v>203</v>
      </c>
      <c r="G121" s="14" t="s">
        <v>204</v>
      </c>
      <c r="H121" s="416">
        <f>IF('Table 1'!L121="","",'Table 1'!L121)</f>
        <v>106.888913</v>
      </c>
      <c r="I121" s="417"/>
      <c r="J121" s="418"/>
      <c r="K121" s="419" t="str">
        <f t="shared" si="5"/>
        <v/>
      </c>
      <c r="L121" s="418"/>
      <c r="M121" s="417"/>
      <c r="N121" s="418"/>
      <c r="O121" s="417"/>
      <c r="P121" s="418"/>
      <c r="Q121" s="414" t="str">
        <f t="shared" si="4"/>
        <v/>
      </c>
      <c r="R121" s="621" t="str">
        <f t="shared" si="6"/>
        <v/>
      </c>
      <c r="S121" s="621" t="str">
        <f t="shared" si="7"/>
        <v/>
      </c>
    </row>
    <row r="122" spans="1:19" x14ac:dyDescent="0.2">
      <c r="A122" s="291"/>
      <c r="B122" s="211" t="s">
        <v>720</v>
      </c>
      <c r="C122" s="212"/>
      <c r="D122" s="209"/>
      <c r="E122" s="13">
        <v>102</v>
      </c>
      <c r="F122" s="14" t="s">
        <v>205</v>
      </c>
      <c r="G122" s="14" t="s">
        <v>206</v>
      </c>
      <c r="H122" s="416">
        <f>IF('Table 1'!L122="","",'Table 1'!L122)</f>
        <v>0</v>
      </c>
      <c r="I122" s="417"/>
      <c r="J122" s="418"/>
      <c r="K122" s="419" t="str">
        <f t="shared" si="5"/>
        <v/>
      </c>
      <c r="L122" s="418"/>
      <c r="M122" s="417"/>
      <c r="N122" s="418"/>
      <c r="O122" s="417"/>
      <c r="P122" s="418"/>
      <c r="Q122" s="414" t="str">
        <f t="shared" si="4"/>
        <v/>
      </c>
      <c r="R122" s="621" t="str">
        <f t="shared" si="6"/>
        <v/>
      </c>
      <c r="S122" s="621" t="str">
        <f t="shared" si="7"/>
        <v/>
      </c>
    </row>
    <row r="123" spans="1:19" x14ac:dyDescent="0.2">
      <c r="A123" s="291"/>
      <c r="B123" s="211" t="s">
        <v>721</v>
      </c>
      <c r="C123" s="212"/>
      <c r="D123" s="209"/>
      <c r="E123" s="13">
        <v>103</v>
      </c>
      <c r="F123" s="14" t="s">
        <v>207</v>
      </c>
      <c r="G123" s="14" t="s">
        <v>208</v>
      </c>
      <c r="H123" s="416">
        <f>IF('Table 1'!L123="","",'Table 1'!L123)</f>
        <v>18.277138999999998</v>
      </c>
      <c r="I123" s="417"/>
      <c r="J123" s="418"/>
      <c r="K123" s="419" t="str">
        <f t="shared" si="5"/>
        <v/>
      </c>
      <c r="L123" s="418"/>
      <c r="M123" s="417"/>
      <c r="N123" s="418"/>
      <c r="O123" s="417"/>
      <c r="P123" s="418"/>
      <c r="Q123" s="414" t="str">
        <f t="shared" si="4"/>
        <v/>
      </c>
      <c r="R123" s="621" t="str">
        <f t="shared" si="6"/>
        <v/>
      </c>
      <c r="S123" s="621" t="str">
        <f t="shared" si="7"/>
        <v/>
      </c>
    </row>
    <row r="124" spans="1:19" x14ac:dyDescent="0.2">
      <c r="A124" s="291"/>
      <c r="B124" s="211" t="s">
        <v>722</v>
      </c>
      <c r="C124" s="212"/>
      <c r="D124" s="209"/>
      <c r="E124" s="13">
        <v>104</v>
      </c>
      <c r="F124" s="14" t="s">
        <v>209</v>
      </c>
      <c r="G124" s="14" t="s">
        <v>210</v>
      </c>
      <c r="H124" s="416">
        <f>IF('Table 1'!L124="","",'Table 1'!L124)</f>
        <v>527.35976894999999</v>
      </c>
      <c r="I124" s="417"/>
      <c r="J124" s="418"/>
      <c r="K124" s="419" t="str">
        <f t="shared" si="5"/>
        <v/>
      </c>
      <c r="L124" s="418"/>
      <c r="M124" s="417"/>
      <c r="N124" s="418"/>
      <c r="O124" s="417"/>
      <c r="P124" s="418"/>
      <c r="Q124" s="414" t="str">
        <f t="shared" si="4"/>
        <v/>
      </c>
      <c r="R124" s="621" t="str">
        <f t="shared" si="6"/>
        <v/>
      </c>
      <c r="S124" s="621" t="str">
        <f t="shared" si="7"/>
        <v/>
      </c>
    </row>
    <row r="125" spans="1:19" x14ac:dyDescent="0.2">
      <c r="A125" s="291"/>
      <c r="B125" s="211" t="s">
        <v>723</v>
      </c>
      <c r="C125" s="212"/>
      <c r="D125" s="209"/>
      <c r="E125" s="13">
        <v>105</v>
      </c>
      <c r="F125" s="14" t="s">
        <v>211</v>
      </c>
      <c r="G125" s="14" t="s">
        <v>212</v>
      </c>
      <c r="H125" s="416">
        <f>IF('Table 1'!L125="","",'Table 1'!L125)</f>
        <v>3.61287E-2</v>
      </c>
      <c r="I125" s="417"/>
      <c r="J125" s="418"/>
      <c r="K125" s="419" t="str">
        <f t="shared" si="5"/>
        <v/>
      </c>
      <c r="L125" s="418"/>
      <c r="M125" s="417"/>
      <c r="N125" s="418"/>
      <c r="O125" s="417"/>
      <c r="P125" s="418"/>
      <c r="Q125" s="414" t="str">
        <f t="shared" si="4"/>
        <v/>
      </c>
      <c r="R125" s="621" t="str">
        <f t="shared" si="6"/>
        <v/>
      </c>
      <c r="S125" s="621" t="str">
        <f t="shared" si="7"/>
        <v/>
      </c>
    </row>
    <row r="126" spans="1:19" x14ac:dyDescent="0.2">
      <c r="A126" s="291"/>
      <c r="B126" s="211" t="s">
        <v>724</v>
      </c>
      <c r="C126" s="212"/>
      <c r="D126" s="209"/>
      <c r="E126" s="13">
        <v>106</v>
      </c>
      <c r="F126" s="14" t="s">
        <v>213</v>
      </c>
      <c r="G126" s="14" t="s">
        <v>214</v>
      </c>
      <c r="H126" s="416">
        <f>IF('Table 1'!L126="","",'Table 1'!L126)</f>
        <v>256.45634459999997</v>
      </c>
      <c r="I126" s="417"/>
      <c r="J126" s="418"/>
      <c r="K126" s="419" t="str">
        <f t="shared" si="5"/>
        <v/>
      </c>
      <c r="L126" s="418"/>
      <c r="M126" s="417"/>
      <c r="N126" s="418"/>
      <c r="O126" s="417"/>
      <c r="P126" s="418"/>
      <c r="Q126" s="414" t="str">
        <f t="shared" si="4"/>
        <v/>
      </c>
      <c r="R126" s="621" t="str">
        <f t="shared" si="6"/>
        <v/>
      </c>
      <c r="S126" s="621" t="str">
        <f t="shared" si="7"/>
        <v/>
      </c>
    </row>
    <row r="127" spans="1:19" x14ac:dyDescent="0.2">
      <c r="A127" s="291"/>
      <c r="B127" s="211" t="s">
        <v>725</v>
      </c>
      <c r="C127" s="212"/>
      <c r="D127" s="209"/>
      <c r="E127" s="13">
        <v>107</v>
      </c>
      <c r="F127" s="14" t="s">
        <v>215</v>
      </c>
      <c r="G127" s="14" t="s">
        <v>216</v>
      </c>
      <c r="H127" s="416">
        <f>IF('Table 1'!L127="","",'Table 1'!L127)</f>
        <v>15321.965075</v>
      </c>
      <c r="I127" s="417"/>
      <c r="J127" s="418"/>
      <c r="K127" s="419" t="str">
        <f t="shared" si="5"/>
        <v/>
      </c>
      <c r="L127" s="418"/>
      <c r="M127" s="417"/>
      <c r="N127" s="418"/>
      <c r="O127" s="417"/>
      <c r="P127" s="418"/>
      <c r="Q127" s="414" t="str">
        <f t="shared" si="4"/>
        <v/>
      </c>
      <c r="R127" s="621" t="str">
        <f t="shared" si="6"/>
        <v/>
      </c>
      <c r="S127" s="621" t="str">
        <f t="shared" si="7"/>
        <v/>
      </c>
    </row>
    <row r="128" spans="1:19" x14ac:dyDescent="0.2">
      <c r="A128" s="291"/>
      <c r="B128" s="211" t="s">
        <v>726</v>
      </c>
      <c r="C128" s="212"/>
      <c r="D128" s="209"/>
      <c r="E128" s="13">
        <v>108</v>
      </c>
      <c r="F128" s="14" t="s">
        <v>217</v>
      </c>
      <c r="G128" s="14" t="s">
        <v>218</v>
      </c>
      <c r="H128" s="416">
        <f>IF('Table 1'!L128="","",'Table 1'!L128)</f>
        <v>21.586296000000001</v>
      </c>
      <c r="I128" s="417"/>
      <c r="J128" s="418"/>
      <c r="K128" s="419" t="str">
        <f t="shared" si="5"/>
        <v/>
      </c>
      <c r="L128" s="418"/>
      <c r="M128" s="417"/>
      <c r="N128" s="418"/>
      <c r="O128" s="417"/>
      <c r="P128" s="418"/>
      <c r="Q128" s="414" t="str">
        <f t="shared" si="4"/>
        <v/>
      </c>
      <c r="R128" s="621" t="str">
        <f t="shared" si="6"/>
        <v/>
      </c>
      <c r="S128" s="621" t="str">
        <f t="shared" si="7"/>
        <v/>
      </c>
    </row>
    <row r="129" spans="1:19" x14ac:dyDescent="0.2">
      <c r="A129" s="291"/>
      <c r="B129" s="211" t="s">
        <v>727</v>
      </c>
      <c r="C129" s="212"/>
      <c r="D129" s="209"/>
      <c r="E129" s="13">
        <v>109</v>
      </c>
      <c r="F129" s="14" t="s">
        <v>219</v>
      </c>
      <c r="G129" s="14" t="s">
        <v>220</v>
      </c>
      <c r="H129" s="416">
        <f>IF('Table 1'!L129="","",'Table 1'!L129)</f>
        <v>27478.267658770001</v>
      </c>
      <c r="I129" s="417"/>
      <c r="J129" s="418"/>
      <c r="K129" s="419" t="str">
        <f t="shared" si="5"/>
        <v/>
      </c>
      <c r="L129" s="418"/>
      <c r="M129" s="417"/>
      <c r="N129" s="418"/>
      <c r="O129" s="417"/>
      <c r="P129" s="418"/>
      <c r="Q129" s="414" t="str">
        <f t="shared" si="4"/>
        <v/>
      </c>
      <c r="R129" s="621" t="str">
        <f t="shared" si="6"/>
        <v/>
      </c>
      <c r="S129" s="621" t="str">
        <f t="shared" si="7"/>
        <v/>
      </c>
    </row>
    <row r="130" spans="1:19" x14ac:dyDescent="0.2">
      <c r="A130" s="291"/>
      <c r="B130" s="211" t="s">
        <v>728</v>
      </c>
      <c r="C130" s="212"/>
      <c r="D130" s="209"/>
      <c r="E130" s="13">
        <v>110</v>
      </c>
      <c r="F130" s="14" t="s">
        <v>221</v>
      </c>
      <c r="G130" s="14" t="s">
        <v>222</v>
      </c>
      <c r="H130" s="416">
        <f>IF('Table 1'!L130="","",'Table 1'!L130)</f>
        <v>23.303420169999999</v>
      </c>
      <c r="I130" s="417"/>
      <c r="J130" s="418"/>
      <c r="K130" s="419" t="str">
        <f t="shared" si="5"/>
        <v/>
      </c>
      <c r="L130" s="418"/>
      <c r="M130" s="417"/>
      <c r="N130" s="418"/>
      <c r="O130" s="417"/>
      <c r="P130" s="418"/>
      <c r="Q130" s="414" t="str">
        <f t="shared" si="4"/>
        <v/>
      </c>
      <c r="R130" s="621" t="str">
        <f t="shared" si="6"/>
        <v/>
      </c>
      <c r="S130" s="621" t="str">
        <f t="shared" si="7"/>
        <v/>
      </c>
    </row>
    <row r="131" spans="1:19" x14ac:dyDescent="0.2">
      <c r="A131" s="291"/>
      <c r="B131" s="211" t="s">
        <v>729</v>
      </c>
      <c r="C131" s="212"/>
      <c r="D131" s="209"/>
      <c r="E131" s="13">
        <v>111</v>
      </c>
      <c r="F131" s="14" t="s">
        <v>223</v>
      </c>
      <c r="G131" s="14" t="s">
        <v>224</v>
      </c>
      <c r="H131" s="416">
        <f>IF('Table 1'!L131="","",'Table 1'!L131)</f>
        <v>0.90098900000000004</v>
      </c>
      <c r="I131" s="417"/>
      <c r="J131" s="418"/>
      <c r="K131" s="419" t="str">
        <f t="shared" si="5"/>
        <v/>
      </c>
      <c r="L131" s="418"/>
      <c r="M131" s="417"/>
      <c r="N131" s="418"/>
      <c r="O131" s="417"/>
      <c r="P131" s="418"/>
      <c r="Q131" s="414" t="str">
        <f t="shared" si="4"/>
        <v/>
      </c>
      <c r="R131" s="621" t="str">
        <f t="shared" si="6"/>
        <v/>
      </c>
      <c r="S131" s="621" t="str">
        <f t="shared" si="7"/>
        <v/>
      </c>
    </row>
    <row r="132" spans="1:19" x14ac:dyDescent="0.2">
      <c r="A132" s="291"/>
      <c r="B132" s="211" t="s">
        <v>730</v>
      </c>
      <c r="C132" s="212"/>
      <c r="D132" s="209"/>
      <c r="E132" s="13">
        <v>112</v>
      </c>
      <c r="F132" s="14" t="s">
        <v>225</v>
      </c>
      <c r="G132" s="14" t="s">
        <v>226</v>
      </c>
      <c r="H132" s="416">
        <f>IF('Table 1'!L132="","",'Table 1'!L132)</f>
        <v>5.7528199999999998</v>
      </c>
      <c r="I132" s="417"/>
      <c r="J132" s="418"/>
      <c r="K132" s="419" t="str">
        <f t="shared" si="5"/>
        <v/>
      </c>
      <c r="L132" s="418"/>
      <c r="M132" s="417"/>
      <c r="N132" s="418"/>
      <c r="O132" s="417"/>
      <c r="P132" s="418"/>
      <c r="Q132" s="414" t="str">
        <f t="shared" si="4"/>
        <v/>
      </c>
      <c r="R132" s="621" t="str">
        <f t="shared" si="6"/>
        <v/>
      </c>
      <c r="S132" s="621" t="str">
        <f t="shared" si="7"/>
        <v/>
      </c>
    </row>
    <row r="133" spans="1:19" x14ac:dyDescent="0.2">
      <c r="A133" s="291"/>
      <c r="B133" s="211" t="s">
        <v>731</v>
      </c>
      <c r="C133" s="212"/>
      <c r="D133" s="209"/>
      <c r="E133" s="13">
        <v>113</v>
      </c>
      <c r="F133" s="14" t="s">
        <v>227</v>
      </c>
      <c r="G133" s="14" t="s">
        <v>228</v>
      </c>
      <c r="H133" s="416">
        <f>IF('Table 1'!L133="","",'Table 1'!L133)</f>
        <v>7.4329400000000003</v>
      </c>
      <c r="I133" s="417"/>
      <c r="J133" s="418"/>
      <c r="K133" s="419" t="str">
        <f t="shared" si="5"/>
        <v/>
      </c>
      <c r="L133" s="418"/>
      <c r="M133" s="417"/>
      <c r="N133" s="418"/>
      <c r="O133" s="417"/>
      <c r="P133" s="418"/>
      <c r="Q133" s="414" t="str">
        <f t="shared" si="4"/>
        <v/>
      </c>
      <c r="R133" s="621" t="str">
        <f t="shared" si="6"/>
        <v/>
      </c>
      <c r="S133" s="621" t="str">
        <f t="shared" si="7"/>
        <v/>
      </c>
    </row>
    <row r="134" spans="1:19" x14ac:dyDescent="0.2">
      <c r="A134" s="291"/>
      <c r="B134" s="211" t="s">
        <v>732</v>
      </c>
      <c r="C134" s="212"/>
      <c r="D134" s="209"/>
      <c r="E134" s="13">
        <v>114</v>
      </c>
      <c r="F134" s="14" t="s">
        <v>229</v>
      </c>
      <c r="G134" s="14" t="s">
        <v>230</v>
      </c>
      <c r="H134" s="416">
        <f>IF('Table 1'!L134="","",'Table 1'!L134)</f>
        <v>0</v>
      </c>
      <c r="I134" s="417"/>
      <c r="J134" s="418"/>
      <c r="K134" s="419" t="str">
        <f t="shared" si="5"/>
        <v/>
      </c>
      <c r="L134" s="418"/>
      <c r="M134" s="417"/>
      <c r="N134" s="418"/>
      <c r="O134" s="417"/>
      <c r="P134" s="418"/>
      <c r="Q134" s="414" t="str">
        <f t="shared" si="4"/>
        <v/>
      </c>
      <c r="R134" s="621" t="str">
        <f t="shared" si="6"/>
        <v/>
      </c>
      <c r="S134" s="621" t="str">
        <f t="shared" si="7"/>
        <v/>
      </c>
    </row>
    <row r="135" spans="1:19" x14ac:dyDescent="0.2">
      <c r="A135" s="291"/>
      <c r="B135" s="211" t="s">
        <v>733</v>
      </c>
      <c r="C135" s="212"/>
      <c r="D135" s="209"/>
      <c r="E135" s="13">
        <v>115</v>
      </c>
      <c r="F135" s="14" t="s">
        <v>231</v>
      </c>
      <c r="G135" s="14" t="s">
        <v>949</v>
      </c>
      <c r="H135" s="416">
        <f>IF('Table 1'!L135="","",'Table 1'!L135)</f>
        <v>0</v>
      </c>
      <c r="I135" s="417"/>
      <c r="J135" s="418"/>
      <c r="K135" s="419" t="str">
        <f t="shared" si="5"/>
        <v/>
      </c>
      <c r="L135" s="418"/>
      <c r="M135" s="417"/>
      <c r="N135" s="418"/>
      <c r="O135" s="417"/>
      <c r="P135" s="418"/>
      <c r="Q135" s="414" t="str">
        <f t="shared" si="4"/>
        <v/>
      </c>
      <c r="R135" s="621" t="str">
        <f t="shared" si="6"/>
        <v/>
      </c>
      <c r="S135" s="621" t="str">
        <f t="shared" si="7"/>
        <v/>
      </c>
    </row>
    <row r="136" spans="1:19" x14ac:dyDescent="0.2">
      <c r="A136" s="291"/>
      <c r="B136" s="211" t="s">
        <v>734</v>
      </c>
      <c r="C136" s="212"/>
      <c r="D136" s="209"/>
      <c r="E136" s="13">
        <v>116</v>
      </c>
      <c r="F136" s="14" t="s">
        <v>232</v>
      </c>
      <c r="G136" s="14" t="s">
        <v>950</v>
      </c>
      <c r="H136" s="416">
        <f>IF('Table 1'!L136="","",'Table 1'!L136)</f>
        <v>386.404965</v>
      </c>
      <c r="I136" s="417"/>
      <c r="J136" s="418"/>
      <c r="K136" s="419" t="str">
        <f t="shared" si="5"/>
        <v/>
      </c>
      <c r="L136" s="418"/>
      <c r="M136" s="417"/>
      <c r="N136" s="418"/>
      <c r="O136" s="417"/>
      <c r="P136" s="418"/>
      <c r="Q136" s="414" t="str">
        <f t="shared" si="4"/>
        <v/>
      </c>
      <c r="R136" s="621" t="str">
        <f t="shared" si="6"/>
        <v/>
      </c>
      <c r="S136" s="621" t="str">
        <f t="shared" si="7"/>
        <v/>
      </c>
    </row>
    <row r="137" spans="1:19" x14ac:dyDescent="0.2">
      <c r="A137" s="291"/>
      <c r="B137" s="211" t="s">
        <v>735</v>
      </c>
      <c r="C137" s="212"/>
      <c r="D137" s="209"/>
      <c r="E137" s="13">
        <v>117</v>
      </c>
      <c r="F137" s="14" t="s">
        <v>942</v>
      </c>
      <c r="G137" s="14" t="s">
        <v>514</v>
      </c>
      <c r="H137" s="416">
        <f>IF('Table 1'!L137="","",'Table 1'!L137)</f>
        <v>0</v>
      </c>
      <c r="I137" s="417"/>
      <c r="J137" s="418"/>
      <c r="K137" s="419" t="str">
        <f t="shared" si="5"/>
        <v/>
      </c>
      <c r="L137" s="418"/>
      <c r="M137" s="417"/>
      <c r="N137" s="418"/>
      <c r="O137" s="417"/>
      <c r="P137" s="418"/>
      <c r="Q137" s="414" t="str">
        <f t="shared" si="4"/>
        <v/>
      </c>
      <c r="R137" s="621" t="str">
        <f t="shared" si="6"/>
        <v/>
      </c>
      <c r="S137" s="621" t="str">
        <f t="shared" si="7"/>
        <v/>
      </c>
    </row>
    <row r="138" spans="1:19" x14ac:dyDescent="0.2">
      <c r="A138" s="291"/>
      <c r="B138" s="211" t="s">
        <v>736</v>
      </c>
      <c r="C138" s="212"/>
      <c r="D138" s="209"/>
      <c r="E138" s="13">
        <v>118</v>
      </c>
      <c r="F138" s="14" t="s">
        <v>233</v>
      </c>
      <c r="G138" s="14" t="s">
        <v>234</v>
      </c>
      <c r="H138" s="416">
        <f>IF('Table 1'!L138="","",'Table 1'!L138)</f>
        <v>9.0599454999999995</v>
      </c>
      <c r="I138" s="417"/>
      <c r="J138" s="418"/>
      <c r="K138" s="419" t="str">
        <f t="shared" si="5"/>
        <v/>
      </c>
      <c r="L138" s="418"/>
      <c r="M138" s="417"/>
      <c r="N138" s="418"/>
      <c r="O138" s="417"/>
      <c r="P138" s="418"/>
      <c r="Q138" s="414" t="str">
        <f t="shared" si="4"/>
        <v/>
      </c>
      <c r="R138" s="621" t="str">
        <f t="shared" si="6"/>
        <v/>
      </c>
      <c r="S138" s="621" t="str">
        <f t="shared" si="7"/>
        <v/>
      </c>
    </row>
    <row r="139" spans="1:19" x14ac:dyDescent="0.2">
      <c r="A139" s="291"/>
      <c r="B139" s="211" t="s">
        <v>737</v>
      </c>
      <c r="C139" s="212"/>
      <c r="D139" s="209"/>
      <c r="E139" s="13">
        <v>119</v>
      </c>
      <c r="F139" s="14" t="s">
        <v>235</v>
      </c>
      <c r="G139" s="14" t="s">
        <v>236</v>
      </c>
      <c r="H139" s="416">
        <f>IF('Table 1'!L139="","",'Table 1'!L139)</f>
        <v>0</v>
      </c>
      <c r="I139" s="417"/>
      <c r="J139" s="418"/>
      <c r="K139" s="419" t="str">
        <f t="shared" si="5"/>
        <v/>
      </c>
      <c r="L139" s="418"/>
      <c r="M139" s="417"/>
      <c r="N139" s="418"/>
      <c r="O139" s="417"/>
      <c r="P139" s="418"/>
      <c r="Q139" s="414" t="str">
        <f t="shared" si="4"/>
        <v/>
      </c>
      <c r="R139" s="621" t="str">
        <f t="shared" si="6"/>
        <v/>
      </c>
      <c r="S139" s="621" t="str">
        <f t="shared" si="7"/>
        <v/>
      </c>
    </row>
    <row r="140" spans="1:19" x14ac:dyDescent="0.2">
      <c r="A140" s="291"/>
      <c r="B140" s="211" t="s">
        <v>738</v>
      </c>
      <c r="C140" s="212"/>
      <c r="D140" s="209"/>
      <c r="E140" s="13">
        <v>120</v>
      </c>
      <c r="F140" s="14" t="s">
        <v>237</v>
      </c>
      <c r="G140" s="14" t="s">
        <v>238</v>
      </c>
      <c r="H140" s="416">
        <f>IF('Table 1'!L140="","",'Table 1'!L140)</f>
        <v>0</v>
      </c>
      <c r="I140" s="417"/>
      <c r="J140" s="418"/>
      <c r="K140" s="419" t="str">
        <f t="shared" si="5"/>
        <v/>
      </c>
      <c r="L140" s="418"/>
      <c r="M140" s="417"/>
      <c r="N140" s="418"/>
      <c r="O140" s="417"/>
      <c r="P140" s="418"/>
      <c r="Q140" s="414" t="str">
        <f t="shared" si="4"/>
        <v/>
      </c>
      <c r="R140" s="621" t="str">
        <f t="shared" si="6"/>
        <v/>
      </c>
      <c r="S140" s="621" t="str">
        <f t="shared" si="7"/>
        <v/>
      </c>
    </row>
    <row r="141" spans="1:19" x14ac:dyDescent="0.2">
      <c r="A141" s="291"/>
      <c r="B141" s="211" t="s">
        <v>739</v>
      </c>
      <c r="C141" s="212"/>
      <c r="D141" s="209"/>
      <c r="E141" s="13">
        <v>121</v>
      </c>
      <c r="F141" s="14" t="s">
        <v>239</v>
      </c>
      <c r="G141" s="14" t="s">
        <v>240</v>
      </c>
      <c r="H141" s="416">
        <f>IF('Table 1'!L141="","",'Table 1'!L141)</f>
        <v>0</v>
      </c>
      <c r="I141" s="417"/>
      <c r="J141" s="418"/>
      <c r="K141" s="419" t="str">
        <f t="shared" si="5"/>
        <v/>
      </c>
      <c r="L141" s="418"/>
      <c r="M141" s="417"/>
      <c r="N141" s="418"/>
      <c r="O141" s="417"/>
      <c r="P141" s="418"/>
      <c r="Q141" s="414" t="str">
        <f t="shared" si="4"/>
        <v/>
      </c>
      <c r="R141" s="621" t="str">
        <f t="shared" si="6"/>
        <v/>
      </c>
      <c r="S141" s="621" t="str">
        <f t="shared" si="7"/>
        <v/>
      </c>
    </row>
    <row r="142" spans="1:19" x14ac:dyDescent="0.2">
      <c r="A142" s="291"/>
      <c r="B142" s="211" t="s">
        <v>740</v>
      </c>
      <c r="C142" s="212"/>
      <c r="D142" s="209"/>
      <c r="E142" s="13">
        <v>122</v>
      </c>
      <c r="F142" s="14" t="s">
        <v>241</v>
      </c>
      <c r="G142" s="14" t="s">
        <v>242</v>
      </c>
      <c r="H142" s="416">
        <f>IF('Table 1'!L142="","",'Table 1'!L142)</f>
        <v>0</v>
      </c>
      <c r="I142" s="417"/>
      <c r="J142" s="418"/>
      <c r="K142" s="419" t="str">
        <f t="shared" si="5"/>
        <v/>
      </c>
      <c r="L142" s="418"/>
      <c r="M142" s="417"/>
      <c r="N142" s="418"/>
      <c r="O142" s="417"/>
      <c r="P142" s="418"/>
      <c r="Q142" s="414" t="str">
        <f t="shared" si="4"/>
        <v/>
      </c>
      <c r="R142" s="621" t="str">
        <f t="shared" si="6"/>
        <v/>
      </c>
      <c r="S142" s="621" t="str">
        <f t="shared" si="7"/>
        <v/>
      </c>
    </row>
    <row r="143" spans="1:19" x14ac:dyDescent="0.2">
      <c r="A143" s="291"/>
      <c r="B143" s="211" t="s">
        <v>741</v>
      </c>
      <c r="C143" s="212"/>
      <c r="D143" s="209"/>
      <c r="E143" s="13">
        <v>123</v>
      </c>
      <c r="F143" s="14" t="s">
        <v>243</v>
      </c>
      <c r="G143" s="14" t="s">
        <v>244</v>
      </c>
      <c r="H143" s="416">
        <f>IF('Table 1'!L143="","",'Table 1'!L143)</f>
        <v>0</v>
      </c>
      <c r="I143" s="417"/>
      <c r="J143" s="418"/>
      <c r="K143" s="419" t="str">
        <f t="shared" si="5"/>
        <v/>
      </c>
      <c r="L143" s="418"/>
      <c r="M143" s="417"/>
      <c r="N143" s="418"/>
      <c r="O143" s="417"/>
      <c r="P143" s="418"/>
      <c r="Q143" s="414" t="str">
        <f t="shared" si="4"/>
        <v/>
      </c>
      <c r="R143" s="621" t="str">
        <f t="shared" si="6"/>
        <v/>
      </c>
      <c r="S143" s="621" t="str">
        <f t="shared" si="7"/>
        <v/>
      </c>
    </row>
    <row r="144" spans="1:19" x14ac:dyDescent="0.2">
      <c r="A144" s="291"/>
      <c r="B144" s="211" t="s">
        <v>742</v>
      </c>
      <c r="C144" s="212"/>
      <c r="D144" s="209"/>
      <c r="E144" s="13">
        <v>124</v>
      </c>
      <c r="F144" s="14" t="s">
        <v>245</v>
      </c>
      <c r="G144" s="14" t="s">
        <v>246</v>
      </c>
      <c r="H144" s="416">
        <f>IF('Table 1'!L144="","",'Table 1'!L144)</f>
        <v>5.3397616000000001</v>
      </c>
      <c r="I144" s="417"/>
      <c r="J144" s="418"/>
      <c r="K144" s="419" t="str">
        <f t="shared" si="5"/>
        <v/>
      </c>
      <c r="L144" s="418"/>
      <c r="M144" s="417"/>
      <c r="N144" s="418"/>
      <c r="O144" s="417"/>
      <c r="P144" s="418"/>
      <c r="Q144" s="414" t="str">
        <f t="shared" si="4"/>
        <v/>
      </c>
      <c r="R144" s="621" t="str">
        <f t="shared" si="6"/>
        <v/>
      </c>
      <c r="S144" s="621" t="str">
        <f t="shared" si="7"/>
        <v/>
      </c>
    </row>
    <row r="145" spans="1:19" x14ac:dyDescent="0.2">
      <c r="A145" s="291"/>
      <c r="B145" s="211" t="s">
        <v>743</v>
      </c>
      <c r="C145" s="212"/>
      <c r="D145" s="209"/>
      <c r="E145" s="13">
        <v>125</v>
      </c>
      <c r="F145" s="14" t="s">
        <v>247</v>
      </c>
      <c r="G145" s="14" t="s">
        <v>248</v>
      </c>
      <c r="H145" s="416">
        <f>IF('Table 1'!L145="","",'Table 1'!L145)</f>
        <v>0</v>
      </c>
      <c r="I145" s="417"/>
      <c r="J145" s="418"/>
      <c r="K145" s="419" t="str">
        <f t="shared" si="5"/>
        <v/>
      </c>
      <c r="L145" s="418"/>
      <c r="M145" s="417"/>
      <c r="N145" s="418"/>
      <c r="O145" s="417"/>
      <c r="P145" s="418"/>
      <c r="Q145" s="414" t="str">
        <f t="shared" si="4"/>
        <v/>
      </c>
      <c r="R145" s="621" t="str">
        <f t="shared" si="6"/>
        <v/>
      </c>
      <c r="S145" s="621" t="str">
        <f t="shared" si="7"/>
        <v/>
      </c>
    </row>
    <row r="146" spans="1:19" x14ac:dyDescent="0.2">
      <c r="A146" s="291"/>
      <c r="B146" s="211" t="s">
        <v>744</v>
      </c>
      <c r="C146" s="212"/>
      <c r="D146" s="209"/>
      <c r="E146" s="13">
        <v>126</v>
      </c>
      <c r="F146" s="14" t="s">
        <v>249</v>
      </c>
      <c r="G146" s="14" t="s">
        <v>250</v>
      </c>
      <c r="H146" s="416">
        <f>IF('Table 1'!L146="","",'Table 1'!L146)</f>
        <v>0</v>
      </c>
      <c r="I146" s="417"/>
      <c r="J146" s="418"/>
      <c r="K146" s="419" t="str">
        <f t="shared" si="5"/>
        <v/>
      </c>
      <c r="L146" s="418"/>
      <c r="M146" s="417"/>
      <c r="N146" s="418"/>
      <c r="O146" s="417"/>
      <c r="P146" s="418"/>
      <c r="Q146" s="414" t="str">
        <f t="shared" si="4"/>
        <v/>
      </c>
      <c r="R146" s="621" t="str">
        <f t="shared" si="6"/>
        <v/>
      </c>
      <c r="S146" s="621" t="str">
        <f t="shared" si="7"/>
        <v/>
      </c>
    </row>
    <row r="147" spans="1:19" x14ac:dyDescent="0.2">
      <c r="A147" s="291"/>
      <c r="B147" s="211" t="s">
        <v>745</v>
      </c>
      <c r="C147" s="212"/>
      <c r="D147" s="209"/>
      <c r="E147" s="13">
        <v>127</v>
      </c>
      <c r="F147" s="14" t="s">
        <v>251</v>
      </c>
      <c r="G147" s="14" t="s">
        <v>252</v>
      </c>
      <c r="H147" s="416">
        <f>IF('Table 1'!L147="","",'Table 1'!L147)</f>
        <v>4.3390190000000004</v>
      </c>
      <c r="I147" s="417"/>
      <c r="J147" s="418"/>
      <c r="K147" s="419" t="str">
        <f t="shared" si="5"/>
        <v/>
      </c>
      <c r="L147" s="418"/>
      <c r="M147" s="417"/>
      <c r="N147" s="418"/>
      <c r="O147" s="417"/>
      <c r="P147" s="418"/>
      <c r="Q147" s="414" t="str">
        <f t="shared" si="4"/>
        <v/>
      </c>
      <c r="R147" s="621" t="str">
        <f t="shared" si="6"/>
        <v/>
      </c>
      <c r="S147" s="621" t="str">
        <f t="shared" si="7"/>
        <v/>
      </c>
    </row>
    <row r="148" spans="1:19" x14ac:dyDescent="0.2">
      <c r="A148" s="291"/>
      <c r="B148" s="211" t="s">
        <v>746</v>
      </c>
      <c r="C148" s="212"/>
      <c r="D148" s="209"/>
      <c r="E148" s="13">
        <v>128</v>
      </c>
      <c r="F148" s="14" t="s">
        <v>253</v>
      </c>
      <c r="G148" s="14" t="s">
        <v>254</v>
      </c>
      <c r="H148" s="416">
        <f>IF('Table 1'!L148="","",'Table 1'!L148)</f>
        <v>1256.9845933199999</v>
      </c>
      <c r="I148" s="417"/>
      <c r="J148" s="418"/>
      <c r="K148" s="419" t="str">
        <f t="shared" si="5"/>
        <v/>
      </c>
      <c r="L148" s="418"/>
      <c r="M148" s="417"/>
      <c r="N148" s="418"/>
      <c r="O148" s="417"/>
      <c r="P148" s="418"/>
      <c r="Q148" s="414" t="str">
        <f t="shared" si="4"/>
        <v/>
      </c>
      <c r="R148" s="621" t="str">
        <f t="shared" si="6"/>
        <v/>
      </c>
      <c r="S148" s="621" t="str">
        <f t="shared" si="7"/>
        <v/>
      </c>
    </row>
    <row r="149" spans="1:19" x14ac:dyDescent="0.2">
      <c r="A149" s="291"/>
      <c r="B149" s="211" t="s">
        <v>749</v>
      </c>
      <c r="C149" s="212"/>
      <c r="D149" s="209"/>
      <c r="E149" s="13">
        <v>129</v>
      </c>
      <c r="F149" s="14" t="s">
        <v>257</v>
      </c>
      <c r="G149" s="14" t="s">
        <v>258</v>
      </c>
      <c r="H149" s="416">
        <f>IF('Table 1'!L149="","",'Table 1'!L149)</f>
        <v>24.458956000000001</v>
      </c>
      <c r="I149" s="417"/>
      <c r="J149" s="418"/>
      <c r="K149" s="419" t="str">
        <f t="shared" si="5"/>
        <v/>
      </c>
      <c r="L149" s="418"/>
      <c r="M149" s="417"/>
      <c r="N149" s="418"/>
      <c r="O149" s="417"/>
      <c r="P149" s="418"/>
      <c r="Q149" s="414" t="str">
        <f t="shared" si="4"/>
        <v/>
      </c>
      <c r="R149" s="621" t="str">
        <f t="shared" si="6"/>
        <v/>
      </c>
      <c r="S149" s="621" t="str">
        <f t="shared" si="7"/>
        <v/>
      </c>
    </row>
    <row r="150" spans="1:19" x14ac:dyDescent="0.2">
      <c r="A150" s="291"/>
      <c r="B150" s="211" t="s">
        <v>750</v>
      </c>
      <c r="C150" s="212"/>
      <c r="D150" s="209"/>
      <c r="E150" s="13">
        <v>130</v>
      </c>
      <c r="F150" s="14" t="s">
        <v>259</v>
      </c>
      <c r="G150" s="14" t="s">
        <v>260</v>
      </c>
      <c r="H150" s="416">
        <f>IF('Table 1'!L150="","",'Table 1'!L150)</f>
        <v>0</v>
      </c>
      <c r="I150" s="417"/>
      <c r="J150" s="418"/>
      <c r="K150" s="419" t="str">
        <f t="shared" si="5"/>
        <v/>
      </c>
      <c r="L150" s="418"/>
      <c r="M150" s="417"/>
      <c r="N150" s="418"/>
      <c r="O150" s="417"/>
      <c r="P150" s="418"/>
      <c r="Q150" s="414" t="str">
        <f t="shared" ref="Q150:Q213" si="8">IF(AND(COUNTIF(L150:N150,"c")=1,ISNUMBER(K150)),"Res Disc",IF(AND(K150="c",ISNUMBER(L150),ISNUMBER(M150),ISNUMBER(N150)),"Res Disc",IF(AND(H150="c",ISNUMBER(I150),ISNUMBER(J150),ISNUMBER(K150),ISNUMBER(O150),ISNUMBER(P150)),"Res Disc",IF(AND(ISNUMBER(H150),(SUM(COUNTIF(I150:K150,"c"),COUNTIF(O150:P150,"c"))=1)),"Res Disc",""))))</f>
        <v/>
      </c>
      <c r="R150" s="621" t="str">
        <f t="shared" si="6"/>
        <v/>
      </c>
      <c r="S150" s="621" t="str">
        <f t="shared" si="7"/>
        <v/>
      </c>
    </row>
    <row r="151" spans="1:19" x14ac:dyDescent="0.2">
      <c r="A151" s="291"/>
      <c r="B151" s="211" t="s">
        <v>751</v>
      </c>
      <c r="C151" s="212"/>
      <c r="D151" s="209"/>
      <c r="E151" s="13">
        <v>131</v>
      </c>
      <c r="F151" s="14" t="s">
        <v>261</v>
      </c>
      <c r="G151" s="14" t="s">
        <v>262</v>
      </c>
      <c r="H151" s="416">
        <f>IF('Table 1'!L151="","",'Table 1'!L151)</f>
        <v>119.32128400000001</v>
      </c>
      <c r="I151" s="417"/>
      <c r="J151" s="418"/>
      <c r="K151" s="419" t="str">
        <f t="shared" ref="K151:K214" si="9">IF(AND(L151="",M151="",N151=""),"",IF(OR(L151="c",M151="c",N151="c"),"c",SUM(L151:N151)))</f>
        <v/>
      </c>
      <c r="L151" s="418"/>
      <c r="M151" s="417"/>
      <c r="N151" s="418"/>
      <c r="O151" s="417"/>
      <c r="P151" s="418"/>
      <c r="Q151" s="414" t="str">
        <f t="shared" si="8"/>
        <v/>
      </c>
      <c r="R151" s="621" t="str">
        <f t="shared" ref="R151:R214" si="10">IF(Q151&lt;&gt;"","",IF(SUM(COUNTIF(I151:K151,"c"),COUNTIF(O151:P151,"c"))&gt;1,"",IF(OR(AND(H151="c",OR(I151="c",J151="c",K151="c",O151="c",P151="c")),AND(H151&lt;&gt;"",I151="c",J151="c",K151="c",O151="c",P151="c"),AND(H151&lt;&gt;"",I151="",J151="",K151="",O151="",P151="")),"",IF(ABS(SUM(I151:K151,O151:P151)-SUM(H151))&gt;0.9,SUM(I151:K151,O151:P151)-SUM(H151),""))))</f>
        <v/>
      </c>
      <c r="S151" s="621" t="str">
        <f t="shared" ref="S151:S214" si="11">IF(Q151&lt;&gt;"","",IF(OR(AND(K151="c",OR(L151="c",N151="c",M151="c")),AND(K151&lt;&gt;"",L151="c",M151="c",N151="c"),AND(K151&lt;&gt;"",L151="",N151="",M151="")),"",IF(COUNTIF(L151:N151,"c")&gt;1,"",IF(ABS(SUM(L151:N151)-SUM(K151))&gt;0.9,SUM(L151:N151)-SUM(K151),""))))</f>
        <v/>
      </c>
    </row>
    <row r="152" spans="1:19" x14ac:dyDescent="0.2">
      <c r="A152" s="291"/>
      <c r="B152" s="211" t="s">
        <v>752</v>
      </c>
      <c r="C152" s="212"/>
      <c r="D152" s="209"/>
      <c r="E152" s="13">
        <v>132</v>
      </c>
      <c r="F152" s="14" t="s">
        <v>263</v>
      </c>
      <c r="G152" s="14" t="s">
        <v>264</v>
      </c>
      <c r="H152" s="416">
        <f>IF('Table 1'!L152="","",'Table 1'!L152)</f>
        <v>2.9931299999999998</v>
      </c>
      <c r="I152" s="417"/>
      <c r="J152" s="418"/>
      <c r="K152" s="419" t="str">
        <f t="shared" si="9"/>
        <v/>
      </c>
      <c r="L152" s="418"/>
      <c r="M152" s="417"/>
      <c r="N152" s="418"/>
      <c r="O152" s="417"/>
      <c r="P152" s="418"/>
      <c r="Q152" s="414" t="str">
        <f t="shared" si="8"/>
        <v/>
      </c>
      <c r="R152" s="621" t="str">
        <f t="shared" si="10"/>
        <v/>
      </c>
      <c r="S152" s="621" t="str">
        <f t="shared" si="11"/>
        <v/>
      </c>
    </row>
    <row r="153" spans="1:19" x14ac:dyDescent="0.2">
      <c r="A153" s="291"/>
      <c r="B153" s="211" t="s">
        <v>753</v>
      </c>
      <c r="C153" s="212"/>
      <c r="D153" s="209"/>
      <c r="E153" s="13">
        <v>133</v>
      </c>
      <c r="F153" s="14" t="s">
        <v>265</v>
      </c>
      <c r="G153" s="14" t="s">
        <v>266</v>
      </c>
      <c r="H153" s="416">
        <f>IF('Table 1'!L153="","",'Table 1'!L153)</f>
        <v>0</v>
      </c>
      <c r="I153" s="417"/>
      <c r="J153" s="418"/>
      <c r="K153" s="419" t="str">
        <f t="shared" si="9"/>
        <v/>
      </c>
      <c r="L153" s="418"/>
      <c r="M153" s="417"/>
      <c r="N153" s="418"/>
      <c r="O153" s="417"/>
      <c r="P153" s="418"/>
      <c r="Q153" s="414" t="str">
        <f t="shared" si="8"/>
        <v/>
      </c>
      <c r="R153" s="621" t="str">
        <f t="shared" si="10"/>
        <v/>
      </c>
      <c r="S153" s="621" t="str">
        <f t="shared" si="11"/>
        <v/>
      </c>
    </row>
    <row r="154" spans="1:19" x14ac:dyDescent="0.2">
      <c r="A154" s="291"/>
      <c r="B154" s="211" t="s">
        <v>754</v>
      </c>
      <c r="C154" s="212"/>
      <c r="D154" s="209"/>
      <c r="E154" s="13">
        <v>134</v>
      </c>
      <c r="F154" s="14" t="s">
        <v>267</v>
      </c>
      <c r="G154" s="14" t="s">
        <v>268</v>
      </c>
      <c r="H154" s="416">
        <f>IF('Table 1'!L154="","",'Table 1'!L154)</f>
        <v>57.331243000000001</v>
      </c>
      <c r="I154" s="417"/>
      <c r="J154" s="418"/>
      <c r="K154" s="419" t="str">
        <f t="shared" si="9"/>
        <v/>
      </c>
      <c r="L154" s="418"/>
      <c r="M154" s="417"/>
      <c r="N154" s="418"/>
      <c r="O154" s="417"/>
      <c r="P154" s="418"/>
      <c r="Q154" s="414" t="str">
        <f t="shared" si="8"/>
        <v/>
      </c>
      <c r="R154" s="621" t="str">
        <f t="shared" si="10"/>
        <v/>
      </c>
      <c r="S154" s="621" t="str">
        <f t="shared" si="11"/>
        <v/>
      </c>
    </row>
    <row r="155" spans="1:19" x14ac:dyDescent="0.2">
      <c r="A155" s="291"/>
      <c r="B155" s="211" t="s">
        <v>755</v>
      </c>
      <c r="C155" s="212"/>
      <c r="D155" s="209"/>
      <c r="E155" s="13">
        <v>135</v>
      </c>
      <c r="F155" s="14" t="s">
        <v>269</v>
      </c>
      <c r="G155" s="14" t="s">
        <v>270</v>
      </c>
      <c r="H155" s="416">
        <f>IF('Table 1'!L155="","",'Table 1'!L155)</f>
        <v>0.34534845000000003</v>
      </c>
      <c r="I155" s="417"/>
      <c r="J155" s="418"/>
      <c r="K155" s="419" t="str">
        <f t="shared" si="9"/>
        <v/>
      </c>
      <c r="L155" s="418"/>
      <c r="M155" s="417"/>
      <c r="N155" s="418"/>
      <c r="O155" s="417"/>
      <c r="P155" s="418"/>
      <c r="Q155" s="414" t="str">
        <f t="shared" si="8"/>
        <v/>
      </c>
      <c r="R155" s="621" t="str">
        <f t="shared" si="10"/>
        <v/>
      </c>
      <c r="S155" s="621" t="str">
        <f t="shared" si="11"/>
        <v/>
      </c>
    </row>
    <row r="156" spans="1:19" x14ac:dyDescent="0.2">
      <c r="A156" s="291"/>
      <c r="B156" s="211" t="s">
        <v>756</v>
      </c>
      <c r="C156" s="212"/>
      <c r="D156" s="209"/>
      <c r="E156" s="13">
        <v>136</v>
      </c>
      <c r="F156" s="14" t="s">
        <v>271</v>
      </c>
      <c r="G156" s="14" t="s">
        <v>272</v>
      </c>
      <c r="H156" s="416">
        <f>IF('Table 1'!L156="","",'Table 1'!L156)</f>
        <v>0</v>
      </c>
      <c r="I156" s="417"/>
      <c r="J156" s="418"/>
      <c r="K156" s="419" t="str">
        <f t="shared" si="9"/>
        <v/>
      </c>
      <c r="L156" s="418"/>
      <c r="M156" s="417"/>
      <c r="N156" s="418"/>
      <c r="O156" s="417"/>
      <c r="P156" s="418"/>
      <c r="Q156" s="414" t="str">
        <f t="shared" si="8"/>
        <v/>
      </c>
      <c r="R156" s="621" t="str">
        <f t="shared" si="10"/>
        <v/>
      </c>
      <c r="S156" s="621" t="str">
        <f t="shared" si="11"/>
        <v/>
      </c>
    </row>
    <row r="157" spans="1:19" x14ac:dyDescent="0.2">
      <c r="A157" s="291"/>
      <c r="B157" s="211" t="s">
        <v>757</v>
      </c>
      <c r="C157" s="212"/>
      <c r="D157" s="209"/>
      <c r="E157" s="13">
        <v>137</v>
      </c>
      <c r="F157" s="14" t="s">
        <v>273</v>
      </c>
      <c r="G157" s="14" t="s">
        <v>274</v>
      </c>
      <c r="H157" s="416">
        <f>IF('Table 1'!L157="","",'Table 1'!L157)</f>
        <v>0</v>
      </c>
      <c r="I157" s="417"/>
      <c r="J157" s="418"/>
      <c r="K157" s="419" t="str">
        <f t="shared" si="9"/>
        <v/>
      </c>
      <c r="L157" s="418"/>
      <c r="M157" s="417"/>
      <c r="N157" s="418"/>
      <c r="O157" s="417"/>
      <c r="P157" s="418"/>
      <c r="Q157" s="414" t="str">
        <f t="shared" si="8"/>
        <v/>
      </c>
      <c r="R157" s="621" t="str">
        <f t="shared" si="10"/>
        <v/>
      </c>
      <c r="S157" s="621" t="str">
        <f t="shared" si="11"/>
        <v/>
      </c>
    </row>
    <row r="158" spans="1:19" x14ac:dyDescent="0.2">
      <c r="A158" s="291"/>
      <c r="B158" s="211" t="s">
        <v>758</v>
      </c>
      <c r="C158" s="212"/>
      <c r="D158" s="209"/>
      <c r="E158" s="13">
        <v>138</v>
      </c>
      <c r="F158" s="14" t="s">
        <v>275</v>
      </c>
      <c r="G158" s="14" t="s">
        <v>276</v>
      </c>
      <c r="H158" s="416">
        <f>IF('Table 1'!L158="","",'Table 1'!L158)</f>
        <v>0.25474999999999998</v>
      </c>
      <c r="I158" s="417"/>
      <c r="J158" s="418"/>
      <c r="K158" s="419" t="str">
        <f t="shared" si="9"/>
        <v/>
      </c>
      <c r="L158" s="418"/>
      <c r="M158" s="417"/>
      <c r="N158" s="418"/>
      <c r="O158" s="417"/>
      <c r="P158" s="418"/>
      <c r="Q158" s="414" t="str">
        <f t="shared" si="8"/>
        <v/>
      </c>
      <c r="R158" s="621" t="str">
        <f t="shared" si="10"/>
        <v/>
      </c>
      <c r="S158" s="621" t="str">
        <f t="shared" si="11"/>
        <v/>
      </c>
    </row>
    <row r="159" spans="1:19" x14ac:dyDescent="0.2">
      <c r="A159" s="291"/>
      <c r="B159" s="211" t="s">
        <v>759</v>
      </c>
      <c r="C159" s="212"/>
      <c r="D159" s="209"/>
      <c r="E159" s="13">
        <v>139</v>
      </c>
      <c r="F159" s="14" t="s">
        <v>277</v>
      </c>
      <c r="G159" s="14" t="s">
        <v>278</v>
      </c>
      <c r="H159" s="416">
        <f>IF('Table 1'!L159="","",'Table 1'!L159)</f>
        <v>0</v>
      </c>
      <c r="I159" s="417"/>
      <c r="J159" s="418"/>
      <c r="K159" s="419" t="str">
        <f t="shared" si="9"/>
        <v/>
      </c>
      <c r="L159" s="418"/>
      <c r="M159" s="417"/>
      <c r="N159" s="418"/>
      <c r="O159" s="417"/>
      <c r="P159" s="418"/>
      <c r="Q159" s="414" t="str">
        <f t="shared" si="8"/>
        <v/>
      </c>
      <c r="R159" s="621" t="str">
        <f t="shared" si="10"/>
        <v/>
      </c>
      <c r="S159" s="621" t="str">
        <f t="shared" si="11"/>
        <v/>
      </c>
    </row>
    <row r="160" spans="1:19" x14ac:dyDescent="0.2">
      <c r="A160" s="291"/>
      <c r="B160" s="211" t="s">
        <v>760</v>
      </c>
      <c r="C160" s="212"/>
      <c r="D160" s="209"/>
      <c r="E160" s="13">
        <v>140</v>
      </c>
      <c r="F160" s="14" t="s">
        <v>279</v>
      </c>
      <c r="G160" s="14" t="s">
        <v>280</v>
      </c>
      <c r="H160" s="416">
        <f>IF('Table 1'!L160="","",'Table 1'!L160)</f>
        <v>49.717602510000006</v>
      </c>
      <c r="I160" s="417"/>
      <c r="J160" s="418"/>
      <c r="K160" s="419" t="str">
        <f t="shared" si="9"/>
        <v/>
      </c>
      <c r="L160" s="418"/>
      <c r="M160" s="417"/>
      <c r="N160" s="418"/>
      <c r="O160" s="417"/>
      <c r="P160" s="418"/>
      <c r="Q160" s="414" t="str">
        <f t="shared" si="8"/>
        <v/>
      </c>
      <c r="R160" s="621" t="str">
        <f t="shared" si="10"/>
        <v/>
      </c>
      <c r="S160" s="621" t="str">
        <f t="shared" si="11"/>
        <v/>
      </c>
    </row>
    <row r="161" spans="1:19" x14ac:dyDescent="0.2">
      <c r="A161" s="291"/>
      <c r="B161" s="211" t="s">
        <v>761</v>
      </c>
      <c r="C161" s="212"/>
      <c r="D161" s="209"/>
      <c r="E161" s="13">
        <v>141</v>
      </c>
      <c r="F161" s="14" t="s">
        <v>281</v>
      </c>
      <c r="G161" s="14" t="s">
        <v>282</v>
      </c>
      <c r="H161" s="416">
        <f>IF('Table 1'!L161="","",'Table 1'!L161)</f>
        <v>0</v>
      </c>
      <c r="I161" s="417"/>
      <c r="J161" s="418"/>
      <c r="K161" s="419" t="str">
        <f t="shared" si="9"/>
        <v/>
      </c>
      <c r="L161" s="418"/>
      <c r="M161" s="417"/>
      <c r="N161" s="418"/>
      <c r="O161" s="417"/>
      <c r="P161" s="418"/>
      <c r="Q161" s="414" t="str">
        <f t="shared" si="8"/>
        <v/>
      </c>
      <c r="R161" s="621" t="str">
        <f t="shared" si="10"/>
        <v/>
      </c>
      <c r="S161" s="621" t="str">
        <f t="shared" si="11"/>
        <v/>
      </c>
    </row>
    <row r="162" spans="1:19" x14ac:dyDescent="0.2">
      <c r="A162" s="291"/>
      <c r="B162" s="211" t="s">
        <v>762</v>
      </c>
      <c r="C162" s="212"/>
      <c r="D162" s="209"/>
      <c r="E162" s="13">
        <v>142</v>
      </c>
      <c r="F162" s="14" t="s">
        <v>283</v>
      </c>
      <c r="G162" s="14" t="s">
        <v>284</v>
      </c>
      <c r="H162" s="416">
        <f>IF('Table 1'!L162="","",'Table 1'!L162)</f>
        <v>9.1087729999999993</v>
      </c>
      <c r="I162" s="417"/>
      <c r="J162" s="418"/>
      <c r="K162" s="419" t="str">
        <f t="shared" si="9"/>
        <v/>
      </c>
      <c r="L162" s="418"/>
      <c r="M162" s="417"/>
      <c r="N162" s="418"/>
      <c r="O162" s="417"/>
      <c r="P162" s="418"/>
      <c r="Q162" s="414" t="str">
        <f t="shared" si="8"/>
        <v/>
      </c>
      <c r="R162" s="621" t="str">
        <f t="shared" si="10"/>
        <v/>
      </c>
      <c r="S162" s="621" t="str">
        <f t="shared" si="11"/>
        <v/>
      </c>
    </row>
    <row r="163" spans="1:19" x14ac:dyDescent="0.2">
      <c r="A163" s="291"/>
      <c r="B163" s="211" t="s">
        <v>763</v>
      </c>
      <c r="C163" s="212"/>
      <c r="D163" s="209"/>
      <c r="E163" s="13">
        <v>143</v>
      </c>
      <c r="F163" s="14" t="s">
        <v>285</v>
      </c>
      <c r="G163" s="14" t="s">
        <v>286</v>
      </c>
      <c r="H163" s="416">
        <f>IF('Table 1'!L163="","",'Table 1'!L163)</f>
        <v>0</v>
      </c>
      <c r="I163" s="417"/>
      <c r="J163" s="418"/>
      <c r="K163" s="419" t="str">
        <f t="shared" si="9"/>
        <v/>
      </c>
      <c r="L163" s="418"/>
      <c r="M163" s="417"/>
      <c r="N163" s="418"/>
      <c r="O163" s="417"/>
      <c r="P163" s="418"/>
      <c r="Q163" s="414" t="str">
        <f t="shared" si="8"/>
        <v/>
      </c>
      <c r="R163" s="621" t="str">
        <f t="shared" si="10"/>
        <v/>
      </c>
      <c r="S163" s="621" t="str">
        <f t="shared" si="11"/>
        <v/>
      </c>
    </row>
    <row r="164" spans="1:19" x14ac:dyDescent="0.2">
      <c r="A164" s="291"/>
      <c r="B164" s="211" t="s">
        <v>764</v>
      </c>
      <c r="C164" s="212"/>
      <c r="D164" s="209"/>
      <c r="E164" s="13">
        <v>144</v>
      </c>
      <c r="F164" s="14" t="s">
        <v>287</v>
      </c>
      <c r="G164" s="14" t="s">
        <v>288</v>
      </c>
      <c r="H164" s="416">
        <f>IF('Table 1'!L164="","",'Table 1'!L164)</f>
        <v>0</v>
      </c>
      <c r="I164" s="417"/>
      <c r="J164" s="418"/>
      <c r="K164" s="419" t="str">
        <f t="shared" si="9"/>
        <v/>
      </c>
      <c r="L164" s="418"/>
      <c r="M164" s="417"/>
      <c r="N164" s="418"/>
      <c r="O164" s="417"/>
      <c r="P164" s="418"/>
      <c r="Q164" s="414" t="str">
        <f t="shared" si="8"/>
        <v/>
      </c>
      <c r="R164" s="621" t="str">
        <f t="shared" si="10"/>
        <v/>
      </c>
      <c r="S164" s="621" t="str">
        <f t="shared" si="11"/>
        <v/>
      </c>
    </row>
    <row r="165" spans="1:19" x14ac:dyDescent="0.2">
      <c r="A165" s="291"/>
      <c r="B165" s="211" t="s">
        <v>765</v>
      </c>
      <c r="C165" s="212"/>
      <c r="D165" s="209"/>
      <c r="E165" s="13">
        <v>145</v>
      </c>
      <c r="F165" s="14" t="s">
        <v>289</v>
      </c>
      <c r="G165" s="15" t="s">
        <v>290</v>
      </c>
      <c r="H165" s="416">
        <f>IF('Table 1'!L165="","",'Table 1'!L165)</f>
        <v>0</v>
      </c>
      <c r="I165" s="417"/>
      <c r="J165" s="418"/>
      <c r="K165" s="419" t="str">
        <f t="shared" si="9"/>
        <v/>
      </c>
      <c r="L165" s="418"/>
      <c r="M165" s="417"/>
      <c r="N165" s="418"/>
      <c r="O165" s="417"/>
      <c r="P165" s="418"/>
      <c r="Q165" s="414" t="str">
        <f t="shared" si="8"/>
        <v/>
      </c>
      <c r="R165" s="621" t="str">
        <f t="shared" si="10"/>
        <v/>
      </c>
      <c r="S165" s="621" t="str">
        <f t="shared" si="11"/>
        <v/>
      </c>
    </row>
    <row r="166" spans="1:19" x14ac:dyDescent="0.2">
      <c r="A166" s="291"/>
      <c r="B166" s="211" t="s">
        <v>766</v>
      </c>
      <c r="C166" s="212"/>
      <c r="D166" s="209"/>
      <c r="E166" s="13">
        <v>146</v>
      </c>
      <c r="F166" s="14" t="s">
        <v>291</v>
      </c>
      <c r="G166" s="14" t="s">
        <v>292</v>
      </c>
      <c r="H166" s="416">
        <f>IF('Table 1'!L166="","",'Table 1'!L166)</f>
        <v>0</v>
      </c>
      <c r="I166" s="417"/>
      <c r="J166" s="418"/>
      <c r="K166" s="419" t="str">
        <f t="shared" si="9"/>
        <v/>
      </c>
      <c r="L166" s="418"/>
      <c r="M166" s="417"/>
      <c r="N166" s="418"/>
      <c r="O166" s="417"/>
      <c r="P166" s="418"/>
      <c r="Q166" s="414" t="str">
        <f t="shared" si="8"/>
        <v/>
      </c>
      <c r="R166" s="621" t="str">
        <f t="shared" si="10"/>
        <v/>
      </c>
      <c r="S166" s="621" t="str">
        <f t="shared" si="11"/>
        <v/>
      </c>
    </row>
    <row r="167" spans="1:19" x14ac:dyDescent="0.2">
      <c r="A167" s="291"/>
      <c r="B167" s="211" t="s">
        <v>767</v>
      </c>
      <c r="C167" s="212"/>
      <c r="D167" s="209"/>
      <c r="E167" s="13">
        <v>147</v>
      </c>
      <c r="F167" s="14" t="s">
        <v>293</v>
      </c>
      <c r="G167" s="14" t="s">
        <v>294</v>
      </c>
      <c r="H167" s="416">
        <f>IF('Table 1'!L167="","",'Table 1'!L167)</f>
        <v>49.042423999999997</v>
      </c>
      <c r="I167" s="417"/>
      <c r="J167" s="418"/>
      <c r="K167" s="419" t="str">
        <f t="shared" si="9"/>
        <v/>
      </c>
      <c r="L167" s="418"/>
      <c r="M167" s="417"/>
      <c r="N167" s="418"/>
      <c r="O167" s="417"/>
      <c r="P167" s="418"/>
      <c r="Q167" s="414" t="str">
        <f t="shared" si="8"/>
        <v/>
      </c>
      <c r="R167" s="621" t="str">
        <f t="shared" si="10"/>
        <v/>
      </c>
      <c r="S167" s="621" t="str">
        <f t="shared" si="11"/>
        <v/>
      </c>
    </row>
    <row r="168" spans="1:19" x14ac:dyDescent="0.2">
      <c r="A168" s="291"/>
      <c r="B168" s="211" t="s">
        <v>768</v>
      </c>
      <c r="C168" s="212"/>
      <c r="D168" s="209"/>
      <c r="E168" s="13">
        <v>148</v>
      </c>
      <c r="F168" s="14" t="s">
        <v>295</v>
      </c>
      <c r="G168" s="14" t="s">
        <v>296</v>
      </c>
      <c r="H168" s="416">
        <f>IF('Table 1'!L168="","",'Table 1'!L168)</f>
        <v>0</v>
      </c>
      <c r="I168" s="417"/>
      <c r="J168" s="418"/>
      <c r="K168" s="419" t="str">
        <f t="shared" si="9"/>
        <v/>
      </c>
      <c r="L168" s="418"/>
      <c r="M168" s="417"/>
      <c r="N168" s="418"/>
      <c r="O168" s="417"/>
      <c r="P168" s="418"/>
      <c r="Q168" s="414" t="str">
        <f t="shared" si="8"/>
        <v/>
      </c>
      <c r="R168" s="621" t="str">
        <f t="shared" si="10"/>
        <v/>
      </c>
      <c r="S168" s="621" t="str">
        <f t="shared" si="11"/>
        <v/>
      </c>
    </row>
    <row r="169" spans="1:19" x14ac:dyDescent="0.2">
      <c r="A169" s="291"/>
      <c r="B169" s="211" t="s">
        <v>769</v>
      </c>
      <c r="C169" s="212"/>
      <c r="D169" s="209"/>
      <c r="E169" s="13">
        <v>149</v>
      </c>
      <c r="F169" s="14" t="s">
        <v>297</v>
      </c>
      <c r="G169" s="14" t="s">
        <v>298</v>
      </c>
      <c r="H169" s="416">
        <f>IF('Table 1'!L169="","",'Table 1'!L169)</f>
        <v>2.0444800000000001</v>
      </c>
      <c r="I169" s="417"/>
      <c r="J169" s="418"/>
      <c r="K169" s="419" t="str">
        <f t="shared" si="9"/>
        <v/>
      </c>
      <c r="L169" s="418"/>
      <c r="M169" s="417"/>
      <c r="N169" s="418"/>
      <c r="O169" s="417"/>
      <c r="P169" s="418"/>
      <c r="Q169" s="414" t="str">
        <f t="shared" si="8"/>
        <v/>
      </c>
      <c r="R169" s="621" t="str">
        <f t="shared" si="10"/>
        <v/>
      </c>
      <c r="S169" s="621" t="str">
        <f t="shared" si="11"/>
        <v/>
      </c>
    </row>
    <row r="170" spans="1:19" x14ac:dyDescent="0.2">
      <c r="A170" s="291"/>
      <c r="B170" s="211" t="s">
        <v>770</v>
      </c>
      <c r="C170" s="212"/>
      <c r="D170" s="209"/>
      <c r="E170" s="13">
        <v>150</v>
      </c>
      <c r="F170" s="14" t="s">
        <v>299</v>
      </c>
      <c r="G170" s="14" t="s">
        <v>300</v>
      </c>
      <c r="H170" s="416">
        <f>IF('Table 1'!L170="","",'Table 1'!L170)</f>
        <v>0</v>
      </c>
      <c r="I170" s="417"/>
      <c r="J170" s="418"/>
      <c r="K170" s="419" t="str">
        <f t="shared" si="9"/>
        <v/>
      </c>
      <c r="L170" s="418"/>
      <c r="M170" s="417"/>
      <c r="N170" s="418"/>
      <c r="O170" s="417"/>
      <c r="P170" s="418"/>
      <c r="Q170" s="414" t="str">
        <f t="shared" si="8"/>
        <v/>
      </c>
      <c r="R170" s="621" t="str">
        <f t="shared" si="10"/>
        <v/>
      </c>
      <c r="S170" s="621" t="str">
        <f t="shared" si="11"/>
        <v/>
      </c>
    </row>
    <row r="171" spans="1:19" x14ac:dyDescent="0.2">
      <c r="A171" s="291"/>
      <c r="B171" s="211" t="s">
        <v>771</v>
      </c>
      <c r="C171" s="212"/>
      <c r="D171" s="209"/>
      <c r="E171" s="13">
        <v>151</v>
      </c>
      <c r="F171" s="14" t="s">
        <v>301</v>
      </c>
      <c r="G171" s="14" t="s">
        <v>302</v>
      </c>
      <c r="H171" s="416">
        <f>IF('Table 1'!L171="","",'Table 1'!L171)</f>
        <v>0</v>
      </c>
      <c r="I171" s="417"/>
      <c r="J171" s="418"/>
      <c r="K171" s="419" t="str">
        <f t="shared" si="9"/>
        <v/>
      </c>
      <c r="L171" s="418"/>
      <c r="M171" s="417"/>
      <c r="N171" s="418"/>
      <c r="O171" s="417"/>
      <c r="P171" s="418"/>
      <c r="Q171" s="414" t="str">
        <f t="shared" si="8"/>
        <v/>
      </c>
      <c r="R171" s="621" t="str">
        <f t="shared" si="10"/>
        <v/>
      </c>
      <c r="S171" s="621" t="str">
        <f t="shared" si="11"/>
        <v/>
      </c>
    </row>
    <row r="172" spans="1:19" x14ac:dyDescent="0.2">
      <c r="A172" s="291"/>
      <c r="B172" s="211" t="s">
        <v>772</v>
      </c>
      <c r="C172" s="212"/>
      <c r="D172" s="209"/>
      <c r="E172" s="13">
        <v>152</v>
      </c>
      <c r="F172" s="14" t="s">
        <v>303</v>
      </c>
      <c r="G172" s="14" t="s">
        <v>304</v>
      </c>
      <c r="H172" s="416">
        <f>IF('Table 1'!L172="","",'Table 1'!L172)</f>
        <v>0</v>
      </c>
      <c r="I172" s="417"/>
      <c r="J172" s="418"/>
      <c r="K172" s="419" t="str">
        <f t="shared" si="9"/>
        <v/>
      </c>
      <c r="L172" s="418"/>
      <c r="M172" s="417"/>
      <c r="N172" s="418"/>
      <c r="O172" s="417"/>
      <c r="P172" s="418"/>
      <c r="Q172" s="414" t="str">
        <f t="shared" si="8"/>
        <v/>
      </c>
      <c r="R172" s="621" t="str">
        <f t="shared" si="10"/>
        <v/>
      </c>
      <c r="S172" s="621" t="str">
        <f t="shared" si="11"/>
        <v/>
      </c>
    </row>
    <row r="173" spans="1:19" x14ac:dyDescent="0.2">
      <c r="A173" s="291"/>
      <c r="B173" s="211" t="s">
        <v>773</v>
      </c>
      <c r="C173" s="212"/>
      <c r="D173" s="209"/>
      <c r="E173" s="13">
        <v>153</v>
      </c>
      <c r="F173" s="14" t="s">
        <v>305</v>
      </c>
      <c r="G173" s="14" t="s">
        <v>306</v>
      </c>
      <c r="H173" s="416">
        <f>IF('Table 1'!L173="","",'Table 1'!L173)</f>
        <v>70.041590049999996</v>
      </c>
      <c r="I173" s="417"/>
      <c r="J173" s="418"/>
      <c r="K173" s="419" t="str">
        <f t="shared" si="9"/>
        <v/>
      </c>
      <c r="L173" s="418"/>
      <c r="M173" s="417"/>
      <c r="N173" s="418"/>
      <c r="O173" s="417"/>
      <c r="P173" s="418"/>
      <c r="Q173" s="414" t="str">
        <f t="shared" si="8"/>
        <v/>
      </c>
      <c r="R173" s="621" t="str">
        <f t="shared" si="10"/>
        <v/>
      </c>
      <c r="S173" s="621" t="str">
        <f t="shared" si="11"/>
        <v/>
      </c>
    </row>
    <row r="174" spans="1:19" x14ac:dyDescent="0.2">
      <c r="A174" s="291"/>
      <c r="B174" s="211" t="s">
        <v>774</v>
      </c>
      <c r="C174" s="212"/>
      <c r="D174" s="209"/>
      <c r="E174" s="13">
        <v>154</v>
      </c>
      <c r="F174" s="14" t="s">
        <v>307</v>
      </c>
      <c r="G174" s="14" t="s">
        <v>308</v>
      </c>
      <c r="H174" s="416">
        <f>IF('Table 1'!L174="","",'Table 1'!L174)</f>
        <v>0</v>
      </c>
      <c r="I174" s="417"/>
      <c r="J174" s="418"/>
      <c r="K174" s="419" t="str">
        <f t="shared" si="9"/>
        <v/>
      </c>
      <c r="L174" s="418"/>
      <c r="M174" s="417"/>
      <c r="N174" s="418"/>
      <c r="O174" s="417"/>
      <c r="P174" s="418"/>
      <c r="Q174" s="414" t="str">
        <f t="shared" si="8"/>
        <v/>
      </c>
      <c r="R174" s="621" t="str">
        <f t="shared" si="10"/>
        <v/>
      </c>
      <c r="S174" s="621" t="str">
        <f t="shared" si="11"/>
        <v/>
      </c>
    </row>
    <row r="175" spans="1:19" x14ac:dyDescent="0.2">
      <c r="A175" s="291"/>
      <c r="B175" s="211" t="s">
        <v>775</v>
      </c>
      <c r="C175" s="212"/>
      <c r="D175" s="209"/>
      <c r="E175" s="13">
        <v>155</v>
      </c>
      <c r="F175" s="14" t="s">
        <v>309</v>
      </c>
      <c r="G175" s="14" t="s">
        <v>310</v>
      </c>
      <c r="H175" s="416">
        <f>IF('Table 1'!L175="","",'Table 1'!L175)</f>
        <v>0</v>
      </c>
      <c r="I175" s="417"/>
      <c r="J175" s="418"/>
      <c r="K175" s="419" t="str">
        <f t="shared" si="9"/>
        <v/>
      </c>
      <c r="L175" s="418"/>
      <c r="M175" s="417"/>
      <c r="N175" s="418"/>
      <c r="O175" s="417"/>
      <c r="P175" s="418"/>
      <c r="Q175" s="414" t="str">
        <f t="shared" si="8"/>
        <v/>
      </c>
      <c r="R175" s="621" t="str">
        <f t="shared" si="10"/>
        <v/>
      </c>
      <c r="S175" s="621" t="str">
        <f t="shared" si="11"/>
        <v/>
      </c>
    </row>
    <row r="176" spans="1:19" x14ac:dyDescent="0.2">
      <c r="A176" s="291"/>
      <c r="B176" s="211" t="s">
        <v>776</v>
      </c>
      <c r="C176" s="212"/>
      <c r="D176" s="209"/>
      <c r="E176" s="13">
        <v>156</v>
      </c>
      <c r="F176" s="14" t="s">
        <v>311</v>
      </c>
      <c r="G176" s="14" t="s">
        <v>312</v>
      </c>
      <c r="H176" s="416">
        <f>IF('Table 1'!L176="","",'Table 1'!L176)</f>
        <v>0</v>
      </c>
      <c r="I176" s="417"/>
      <c r="J176" s="418"/>
      <c r="K176" s="419" t="str">
        <f t="shared" si="9"/>
        <v/>
      </c>
      <c r="L176" s="418"/>
      <c r="M176" s="417"/>
      <c r="N176" s="418"/>
      <c r="O176" s="417"/>
      <c r="P176" s="418"/>
      <c r="Q176" s="414" t="str">
        <f t="shared" si="8"/>
        <v/>
      </c>
      <c r="R176" s="621" t="str">
        <f t="shared" si="10"/>
        <v/>
      </c>
      <c r="S176" s="621" t="str">
        <f t="shared" si="11"/>
        <v/>
      </c>
    </row>
    <row r="177" spans="1:19" x14ac:dyDescent="0.2">
      <c r="A177" s="291"/>
      <c r="B177" s="211" t="s">
        <v>777</v>
      </c>
      <c r="C177" s="212"/>
      <c r="D177" s="209"/>
      <c r="E177" s="13">
        <v>157</v>
      </c>
      <c r="F177" s="14" t="s">
        <v>313</v>
      </c>
      <c r="G177" s="14" t="s">
        <v>314</v>
      </c>
      <c r="H177" s="416">
        <f>IF('Table 1'!L177="","",'Table 1'!L177)</f>
        <v>0</v>
      </c>
      <c r="I177" s="417"/>
      <c r="J177" s="418"/>
      <c r="K177" s="419" t="str">
        <f t="shared" si="9"/>
        <v/>
      </c>
      <c r="L177" s="418"/>
      <c r="M177" s="417"/>
      <c r="N177" s="418"/>
      <c r="O177" s="417"/>
      <c r="P177" s="418"/>
      <c r="Q177" s="414" t="str">
        <f t="shared" si="8"/>
        <v/>
      </c>
      <c r="R177" s="621" t="str">
        <f t="shared" si="10"/>
        <v/>
      </c>
      <c r="S177" s="621" t="str">
        <f t="shared" si="11"/>
        <v/>
      </c>
    </row>
    <row r="178" spans="1:19" x14ac:dyDescent="0.2">
      <c r="A178" s="291"/>
      <c r="B178" s="211" t="s">
        <v>778</v>
      </c>
      <c r="C178" s="212"/>
      <c r="D178" s="209"/>
      <c r="E178" s="13">
        <v>158</v>
      </c>
      <c r="F178" s="14" t="s">
        <v>315</v>
      </c>
      <c r="G178" s="14" t="s">
        <v>316</v>
      </c>
      <c r="H178" s="416">
        <f>IF('Table 1'!L178="","",'Table 1'!L178)</f>
        <v>46.560406</v>
      </c>
      <c r="I178" s="417"/>
      <c r="J178" s="418"/>
      <c r="K178" s="419" t="str">
        <f t="shared" si="9"/>
        <v/>
      </c>
      <c r="L178" s="418"/>
      <c r="M178" s="417"/>
      <c r="N178" s="418"/>
      <c r="O178" s="417"/>
      <c r="P178" s="418"/>
      <c r="Q178" s="414" t="str">
        <f t="shared" si="8"/>
        <v/>
      </c>
      <c r="R178" s="621" t="str">
        <f t="shared" si="10"/>
        <v/>
      </c>
      <c r="S178" s="621" t="str">
        <f t="shared" si="11"/>
        <v/>
      </c>
    </row>
    <row r="179" spans="1:19" x14ac:dyDescent="0.2">
      <c r="A179" s="291"/>
      <c r="B179" s="211" t="s">
        <v>779</v>
      </c>
      <c r="C179" s="212"/>
      <c r="D179" s="209"/>
      <c r="E179" s="13">
        <v>159</v>
      </c>
      <c r="F179" s="14" t="s">
        <v>317</v>
      </c>
      <c r="G179" s="14" t="s">
        <v>318</v>
      </c>
      <c r="H179" s="416">
        <f>IF('Table 1'!L179="","",'Table 1'!L179)</f>
        <v>0</v>
      </c>
      <c r="I179" s="417"/>
      <c r="J179" s="418"/>
      <c r="K179" s="419" t="str">
        <f t="shared" si="9"/>
        <v/>
      </c>
      <c r="L179" s="418"/>
      <c r="M179" s="417"/>
      <c r="N179" s="418"/>
      <c r="O179" s="417"/>
      <c r="P179" s="418"/>
      <c r="Q179" s="414" t="str">
        <f t="shared" si="8"/>
        <v/>
      </c>
      <c r="R179" s="621" t="str">
        <f t="shared" si="10"/>
        <v/>
      </c>
      <c r="S179" s="621" t="str">
        <f t="shared" si="11"/>
        <v/>
      </c>
    </row>
    <row r="180" spans="1:19" x14ac:dyDescent="0.2">
      <c r="A180" s="291"/>
      <c r="B180" s="211" t="s">
        <v>780</v>
      </c>
      <c r="C180" s="212"/>
      <c r="D180" s="209"/>
      <c r="E180" s="13">
        <v>160</v>
      </c>
      <c r="F180" s="14" t="s">
        <v>319</v>
      </c>
      <c r="G180" s="14" t="s">
        <v>320</v>
      </c>
      <c r="H180" s="416">
        <f>IF('Table 1'!L180="","",'Table 1'!L180)</f>
        <v>0</v>
      </c>
      <c r="I180" s="417"/>
      <c r="J180" s="418"/>
      <c r="K180" s="419" t="str">
        <f t="shared" si="9"/>
        <v/>
      </c>
      <c r="L180" s="418"/>
      <c r="M180" s="417"/>
      <c r="N180" s="418"/>
      <c r="O180" s="417"/>
      <c r="P180" s="418"/>
      <c r="Q180" s="414" t="str">
        <f t="shared" si="8"/>
        <v/>
      </c>
      <c r="R180" s="621" t="str">
        <f t="shared" si="10"/>
        <v/>
      </c>
      <c r="S180" s="621" t="str">
        <f t="shared" si="11"/>
        <v/>
      </c>
    </row>
    <row r="181" spans="1:19" x14ac:dyDescent="0.2">
      <c r="A181" s="291"/>
      <c r="B181" s="211" t="s">
        <v>748</v>
      </c>
      <c r="C181" s="212"/>
      <c r="D181" s="209"/>
      <c r="E181" s="13">
        <v>161</v>
      </c>
      <c r="F181" s="14" t="s">
        <v>256</v>
      </c>
      <c r="G181" s="14" t="s">
        <v>966</v>
      </c>
      <c r="H181" s="416">
        <f>IF('Table 1'!L181="","",'Table 1'!L181)</f>
        <v>0</v>
      </c>
      <c r="I181" s="417"/>
      <c r="J181" s="418"/>
      <c r="K181" s="419" t="str">
        <f t="shared" si="9"/>
        <v/>
      </c>
      <c r="L181" s="418"/>
      <c r="M181" s="417"/>
      <c r="N181" s="418"/>
      <c r="O181" s="417"/>
      <c r="P181" s="418"/>
      <c r="Q181" s="414" t="str">
        <f t="shared" si="8"/>
        <v/>
      </c>
      <c r="R181" s="621" t="str">
        <f t="shared" si="10"/>
        <v/>
      </c>
      <c r="S181" s="621" t="str">
        <f t="shared" si="11"/>
        <v/>
      </c>
    </row>
    <row r="182" spans="1:19" x14ac:dyDescent="0.2">
      <c r="A182" s="291"/>
      <c r="B182" s="211" t="s">
        <v>781</v>
      </c>
      <c r="C182" s="212"/>
      <c r="D182" s="209"/>
      <c r="E182" s="13">
        <v>162</v>
      </c>
      <c r="F182" s="14" t="s">
        <v>321</v>
      </c>
      <c r="G182" s="14" t="s">
        <v>322</v>
      </c>
      <c r="H182" s="416">
        <f>IF('Table 1'!L182="","",'Table 1'!L182)</f>
        <v>48.233679000000002</v>
      </c>
      <c r="I182" s="417"/>
      <c r="J182" s="418"/>
      <c r="K182" s="419" t="str">
        <f t="shared" si="9"/>
        <v/>
      </c>
      <c r="L182" s="418"/>
      <c r="M182" s="417"/>
      <c r="N182" s="418"/>
      <c r="O182" s="417"/>
      <c r="P182" s="418"/>
      <c r="Q182" s="414" t="str">
        <f t="shared" si="8"/>
        <v/>
      </c>
      <c r="R182" s="621" t="str">
        <f t="shared" si="10"/>
        <v/>
      </c>
      <c r="S182" s="621" t="str">
        <f t="shared" si="11"/>
        <v/>
      </c>
    </row>
    <row r="183" spans="1:19" x14ac:dyDescent="0.2">
      <c r="A183" s="291"/>
      <c r="B183" s="211" t="s">
        <v>782</v>
      </c>
      <c r="C183" s="212"/>
      <c r="D183" s="209"/>
      <c r="E183" s="13">
        <v>163</v>
      </c>
      <c r="F183" s="14" t="s">
        <v>323</v>
      </c>
      <c r="G183" s="14" t="s">
        <v>324</v>
      </c>
      <c r="H183" s="416">
        <f>IF('Table 1'!L183="","",'Table 1'!L183)</f>
        <v>32.466191999999999</v>
      </c>
      <c r="I183" s="417"/>
      <c r="J183" s="418"/>
      <c r="K183" s="419" t="str">
        <f t="shared" si="9"/>
        <v/>
      </c>
      <c r="L183" s="418"/>
      <c r="M183" s="417"/>
      <c r="N183" s="418"/>
      <c r="O183" s="417"/>
      <c r="P183" s="418"/>
      <c r="Q183" s="414" t="str">
        <f t="shared" si="8"/>
        <v/>
      </c>
      <c r="R183" s="621" t="str">
        <f t="shared" si="10"/>
        <v/>
      </c>
      <c r="S183" s="621" t="str">
        <f t="shared" si="11"/>
        <v/>
      </c>
    </row>
    <row r="184" spans="1:19" x14ac:dyDescent="0.2">
      <c r="A184" s="291"/>
      <c r="B184" s="211" t="s">
        <v>783</v>
      </c>
      <c r="C184" s="212"/>
      <c r="D184" s="209"/>
      <c r="E184" s="13">
        <v>164</v>
      </c>
      <c r="F184" s="14" t="s">
        <v>325</v>
      </c>
      <c r="G184" s="14" t="s">
        <v>326</v>
      </c>
      <c r="H184" s="416">
        <f>IF('Table 1'!L184="","",'Table 1'!L184)</f>
        <v>0</v>
      </c>
      <c r="I184" s="417"/>
      <c r="J184" s="418"/>
      <c r="K184" s="419" t="str">
        <f t="shared" si="9"/>
        <v/>
      </c>
      <c r="L184" s="418"/>
      <c r="M184" s="417"/>
      <c r="N184" s="418"/>
      <c r="O184" s="417"/>
      <c r="P184" s="418"/>
      <c r="Q184" s="414" t="str">
        <f t="shared" si="8"/>
        <v/>
      </c>
      <c r="R184" s="621" t="str">
        <f t="shared" si="10"/>
        <v/>
      </c>
      <c r="S184" s="621" t="str">
        <f t="shared" si="11"/>
        <v/>
      </c>
    </row>
    <row r="185" spans="1:19" x14ac:dyDescent="0.2">
      <c r="A185" s="291"/>
      <c r="B185" s="211" t="s">
        <v>784</v>
      </c>
      <c r="C185" s="212"/>
      <c r="D185" s="209"/>
      <c r="E185" s="13">
        <v>165</v>
      </c>
      <c r="F185" s="14" t="s">
        <v>327</v>
      </c>
      <c r="G185" s="14" t="s">
        <v>328</v>
      </c>
      <c r="H185" s="416">
        <f>IF('Table 1'!L185="","",'Table 1'!L185)</f>
        <v>0</v>
      </c>
      <c r="I185" s="417"/>
      <c r="J185" s="418"/>
      <c r="K185" s="419" t="str">
        <f t="shared" si="9"/>
        <v/>
      </c>
      <c r="L185" s="418"/>
      <c r="M185" s="417"/>
      <c r="N185" s="418"/>
      <c r="O185" s="417"/>
      <c r="P185" s="418"/>
      <c r="Q185" s="414" t="str">
        <f t="shared" si="8"/>
        <v/>
      </c>
      <c r="R185" s="621" t="str">
        <f t="shared" si="10"/>
        <v/>
      </c>
      <c r="S185" s="621" t="str">
        <f t="shared" si="11"/>
        <v/>
      </c>
    </row>
    <row r="186" spans="1:19" x14ac:dyDescent="0.2">
      <c r="A186" s="291"/>
      <c r="B186" s="211" t="s">
        <v>785</v>
      </c>
      <c r="C186" s="212"/>
      <c r="D186" s="209"/>
      <c r="E186" s="13">
        <v>166</v>
      </c>
      <c r="F186" s="14" t="s">
        <v>329</v>
      </c>
      <c r="G186" s="14" t="s">
        <v>330</v>
      </c>
      <c r="H186" s="416">
        <f>IF('Table 1'!L186="","",'Table 1'!L186)</f>
        <v>10.2286421</v>
      </c>
      <c r="I186" s="417"/>
      <c r="J186" s="418"/>
      <c r="K186" s="419" t="str">
        <f t="shared" si="9"/>
        <v/>
      </c>
      <c r="L186" s="418"/>
      <c r="M186" s="417"/>
      <c r="N186" s="418"/>
      <c r="O186" s="417"/>
      <c r="P186" s="418"/>
      <c r="Q186" s="414" t="str">
        <f t="shared" si="8"/>
        <v/>
      </c>
      <c r="R186" s="621" t="str">
        <f t="shared" si="10"/>
        <v/>
      </c>
      <c r="S186" s="621" t="str">
        <f t="shared" si="11"/>
        <v/>
      </c>
    </row>
    <row r="187" spans="1:19" x14ac:dyDescent="0.2">
      <c r="A187" s="291"/>
      <c r="B187" s="211" t="s">
        <v>786</v>
      </c>
      <c r="C187" s="212"/>
      <c r="D187" s="209"/>
      <c r="E187" s="13">
        <v>167</v>
      </c>
      <c r="F187" s="14" t="s">
        <v>331</v>
      </c>
      <c r="G187" s="14" t="s">
        <v>332</v>
      </c>
      <c r="H187" s="416">
        <f>IF('Table 1'!L187="","",'Table 1'!L187)</f>
        <v>0</v>
      </c>
      <c r="I187" s="417"/>
      <c r="J187" s="418"/>
      <c r="K187" s="419" t="str">
        <f t="shared" si="9"/>
        <v/>
      </c>
      <c r="L187" s="418"/>
      <c r="M187" s="417"/>
      <c r="N187" s="418"/>
      <c r="O187" s="417"/>
      <c r="P187" s="418"/>
      <c r="Q187" s="414" t="str">
        <f t="shared" si="8"/>
        <v/>
      </c>
      <c r="R187" s="621" t="str">
        <f t="shared" si="10"/>
        <v/>
      </c>
      <c r="S187" s="621" t="str">
        <f t="shared" si="11"/>
        <v/>
      </c>
    </row>
    <row r="188" spans="1:19" x14ac:dyDescent="0.2">
      <c r="A188" s="291"/>
      <c r="B188" s="211" t="s">
        <v>787</v>
      </c>
      <c r="C188" s="212"/>
      <c r="D188" s="209"/>
      <c r="E188" s="13">
        <v>168</v>
      </c>
      <c r="F188" s="14" t="s">
        <v>333</v>
      </c>
      <c r="G188" s="14" t="s">
        <v>334</v>
      </c>
      <c r="H188" s="416">
        <f>IF('Table 1'!L188="","",'Table 1'!L188)</f>
        <v>0</v>
      </c>
      <c r="I188" s="417"/>
      <c r="J188" s="418"/>
      <c r="K188" s="419" t="str">
        <f t="shared" si="9"/>
        <v/>
      </c>
      <c r="L188" s="418"/>
      <c r="M188" s="417"/>
      <c r="N188" s="418"/>
      <c r="O188" s="417"/>
      <c r="P188" s="418"/>
      <c r="Q188" s="414" t="str">
        <f t="shared" si="8"/>
        <v/>
      </c>
      <c r="R188" s="621" t="str">
        <f t="shared" si="10"/>
        <v/>
      </c>
      <c r="S188" s="621" t="str">
        <f t="shared" si="11"/>
        <v/>
      </c>
    </row>
    <row r="189" spans="1:19" x14ac:dyDescent="0.2">
      <c r="A189" s="291"/>
      <c r="B189" s="211" t="s">
        <v>788</v>
      </c>
      <c r="C189" s="212"/>
      <c r="D189" s="209"/>
      <c r="E189" s="13">
        <v>169</v>
      </c>
      <c r="F189" s="14" t="s">
        <v>335</v>
      </c>
      <c r="G189" s="14" t="s">
        <v>336</v>
      </c>
      <c r="H189" s="416">
        <f>IF('Table 1'!L189="","",'Table 1'!L189)</f>
        <v>62.308489440000002</v>
      </c>
      <c r="I189" s="417"/>
      <c r="J189" s="418"/>
      <c r="K189" s="419" t="str">
        <f t="shared" si="9"/>
        <v/>
      </c>
      <c r="L189" s="418"/>
      <c r="M189" s="417"/>
      <c r="N189" s="418"/>
      <c r="O189" s="417"/>
      <c r="P189" s="418"/>
      <c r="Q189" s="414" t="str">
        <f t="shared" si="8"/>
        <v/>
      </c>
      <c r="R189" s="621" t="str">
        <f t="shared" si="10"/>
        <v/>
      </c>
      <c r="S189" s="621" t="str">
        <f t="shared" si="11"/>
        <v/>
      </c>
    </row>
    <row r="190" spans="1:19" x14ac:dyDescent="0.2">
      <c r="A190" s="291"/>
      <c r="B190" s="211" t="s">
        <v>789</v>
      </c>
      <c r="C190" s="212"/>
      <c r="D190" s="209"/>
      <c r="E190" s="13">
        <v>170</v>
      </c>
      <c r="F190" s="14" t="s">
        <v>337</v>
      </c>
      <c r="G190" s="14" t="s">
        <v>338</v>
      </c>
      <c r="H190" s="416">
        <f>IF('Table 1'!L190="","",'Table 1'!L190)</f>
        <v>16.627573999999999</v>
      </c>
      <c r="I190" s="417"/>
      <c r="J190" s="418"/>
      <c r="K190" s="419" t="str">
        <f t="shared" si="9"/>
        <v/>
      </c>
      <c r="L190" s="418"/>
      <c r="M190" s="417"/>
      <c r="N190" s="418"/>
      <c r="O190" s="417"/>
      <c r="P190" s="418"/>
      <c r="Q190" s="414" t="str">
        <f t="shared" si="8"/>
        <v/>
      </c>
      <c r="R190" s="621" t="str">
        <f t="shared" si="10"/>
        <v/>
      </c>
      <c r="S190" s="621" t="str">
        <f t="shared" si="11"/>
        <v/>
      </c>
    </row>
    <row r="191" spans="1:19" x14ac:dyDescent="0.2">
      <c r="A191" s="291"/>
      <c r="B191" s="211" t="s">
        <v>790</v>
      </c>
      <c r="C191" s="212"/>
      <c r="D191" s="209"/>
      <c r="E191" s="13">
        <v>171</v>
      </c>
      <c r="F191" s="14" t="s">
        <v>339</v>
      </c>
      <c r="G191" s="14" t="s">
        <v>340</v>
      </c>
      <c r="H191" s="416">
        <f>IF('Table 1'!L191="","",'Table 1'!L191)</f>
        <v>0</v>
      </c>
      <c r="I191" s="417"/>
      <c r="J191" s="418"/>
      <c r="K191" s="419" t="str">
        <f t="shared" si="9"/>
        <v/>
      </c>
      <c r="L191" s="418"/>
      <c r="M191" s="417"/>
      <c r="N191" s="418"/>
      <c r="O191" s="417"/>
      <c r="P191" s="418"/>
      <c r="Q191" s="414" t="str">
        <f t="shared" si="8"/>
        <v/>
      </c>
      <c r="R191" s="621" t="str">
        <f t="shared" si="10"/>
        <v/>
      </c>
      <c r="S191" s="621" t="str">
        <f t="shared" si="11"/>
        <v/>
      </c>
    </row>
    <row r="192" spans="1:19" x14ac:dyDescent="0.2">
      <c r="A192" s="291"/>
      <c r="B192" s="211" t="s">
        <v>791</v>
      </c>
      <c r="C192" s="212"/>
      <c r="D192" s="209"/>
      <c r="E192" s="13">
        <v>172</v>
      </c>
      <c r="F192" s="14" t="s">
        <v>341</v>
      </c>
      <c r="G192" s="14" t="s">
        <v>342</v>
      </c>
      <c r="H192" s="416">
        <f>IF('Table 1'!L192="","",'Table 1'!L192)</f>
        <v>0.46756500000000001</v>
      </c>
      <c r="I192" s="417"/>
      <c r="J192" s="418"/>
      <c r="K192" s="419" t="str">
        <f t="shared" si="9"/>
        <v/>
      </c>
      <c r="L192" s="418"/>
      <c r="M192" s="417"/>
      <c r="N192" s="418"/>
      <c r="O192" s="417"/>
      <c r="P192" s="418"/>
      <c r="Q192" s="414" t="str">
        <f t="shared" si="8"/>
        <v/>
      </c>
      <c r="R192" s="621" t="str">
        <f t="shared" si="10"/>
        <v/>
      </c>
      <c r="S192" s="621" t="str">
        <f t="shared" si="11"/>
        <v/>
      </c>
    </row>
    <row r="193" spans="1:19" x14ac:dyDescent="0.2">
      <c r="A193" s="291"/>
      <c r="B193" s="211" t="s">
        <v>792</v>
      </c>
      <c r="C193" s="212"/>
      <c r="D193" s="209"/>
      <c r="E193" s="13">
        <v>173</v>
      </c>
      <c r="F193" s="14" t="s">
        <v>343</v>
      </c>
      <c r="G193" s="14" t="s">
        <v>344</v>
      </c>
      <c r="H193" s="416">
        <f>IF('Table 1'!L193="","",'Table 1'!L193)</f>
        <v>1.02601889</v>
      </c>
      <c r="I193" s="417"/>
      <c r="J193" s="418"/>
      <c r="K193" s="419" t="str">
        <f t="shared" si="9"/>
        <v/>
      </c>
      <c r="L193" s="418"/>
      <c r="M193" s="417"/>
      <c r="N193" s="418"/>
      <c r="O193" s="417"/>
      <c r="P193" s="418"/>
      <c r="Q193" s="414" t="str">
        <f t="shared" si="8"/>
        <v/>
      </c>
      <c r="R193" s="621" t="str">
        <f t="shared" si="10"/>
        <v/>
      </c>
      <c r="S193" s="621" t="str">
        <f t="shared" si="11"/>
        <v/>
      </c>
    </row>
    <row r="194" spans="1:19" x14ac:dyDescent="0.2">
      <c r="A194" s="291"/>
      <c r="B194" s="211" t="s">
        <v>793</v>
      </c>
      <c r="C194" s="212"/>
      <c r="D194" s="209"/>
      <c r="E194" s="13">
        <v>174</v>
      </c>
      <c r="F194" s="14" t="s">
        <v>345</v>
      </c>
      <c r="G194" s="14" t="s">
        <v>346</v>
      </c>
      <c r="H194" s="416">
        <f>IF('Table 1'!L194="","",'Table 1'!L194)</f>
        <v>5.9795860000000003</v>
      </c>
      <c r="I194" s="417"/>
      <c r="J194" s="418"/>
      <c r="K194" s="419" t="str">
        <f t="shared" si="9"/>
        <v/>
      </c>
      <c r="L194" s="418"/>
      <c r="M194" s="417"/>
      <c r="N194" s="418"/>
      <c r="O194" s="417"/>
      <c r="P194" s="418"/>
      <c r="Q194" s="414" t="str">
        <f t="shared" si="8"/>
        <v/>
      </c>
      <c r="R194" s="621" t="str">
        <f t="shared" si="10"/>
        <v/>
      </c>
      <c r="S194" s="621" t="str">
        <f t="shared" si="11"/>
        <v/>
      </c>
    </row>
    <row r="195" spans="1:19" x14ac:dyDescent="0.2">
      <c r="A195" s="291"/>
      <c r="B195" s="211" t="s">
        <v>794</v>
      </c>
      <c r="C195" s="212"/>
      <c r="D195" s="209"/>
      <c r="E195" s="13">
        <v>175</v>
      </c>
      <c r="F195" s="14" t="s">
        <v>347</v>
      </c>
      <c r="G195" s="14" t="s">
        <v>348</v>
      </c>
      <c r="H195" s="416">
        <f>IF('Table 1'!L195="","",'Table 1'!L195)</f>
        <v>18.100239000000002</v>
      </c>
      <c r="I195" s="417"/>
      <c r="J195" s="418"/>
      <c r="K195" s="419" t="str">
        <f t="shared" si="9"/>
        <v/>
      </c>
      <c r="L195" s="418"/>
      <c r="M195" s="417"/>
      <c r="N195" s="418"/>
      <c r="O195" s="417"/>
      <c r="P195" s="418"/>
      <c r="Q195" s="414" t="str">
        <f t="shared" si="8"/>
        <v/>
      </c>
      <c r="R195" s="621" t="str">
        <f t="shared" si="10"/>
        <v/>
      </c>
      <c r="S195" s="621" t="str">
        <f t="shared" si="11"/>
        <v/>
      </c>
    </row>
    <row r="196" spans="1:19" x14ac:dyDescent="0.2">
      <c r="A196" s="291"/>
      <c r="B196" s="211" t="s">
        <v>795</v>
      </c>
      <c r="C196" s="212"/>
      <c r="D196" s="209"/>
      <c r="E196" s="13">
        <v>176</v>
      </c>
      <c r="F196" s="14" t="s">
        <v>349</v>
      </c>
      <c r="G196" s="14" t="s">
        <v>350</v>
      </c>
      <c r="H196" s="416">
        <f>IF('Table 1'!L196="","",'Table 1'!L196)</f>
        <v>0</v>
      </c>
      <c r="I196" s="417"/>
      <c r="J196" s="418"/>
      <c r="K196" s="419" t="str">
        <f t="shared" si="9"/>
        <v/>
      </c>
      <c r="L196" s="418"/>
      <c r="M196" s="417"/>
      <c r="N196" s="418"/>
      <c r="O196" s="417"/>
      <c r="P196" s="418"/>
      <c r="Q196" s="414" t="str">
        <f t="shared" si="8"/>
        <v/>
      </c>
      <c r="R196" s="621" t="str">
        <f t="shared" si="10"/>
        <v/>
      </c>
      <c r="S196" s="621" t="str">
        <f t="shared" si="11"/>
        <v/>
      </c>
    </row>
    <row r="197" spans="1:19" x14ac:dyDescent="0.2">
      <c r="A197" s="291"/>
      <c r="B197" s="211" t="s">
        <v>796</v>
      </c>
      <c r="C197" s="212"/>
      <c r="D197" s="209"/>
      <c r="E197" s="13">
        <v>177</v>
      </c>
      <c r="F197" s="14" t="s">
        <v>351</v>
      </c>
      <c r="G197" s="14" t="s">
        <v>352</v>
      </c>
      <c r="H197" s="416">
        <f>IF('Table 1'!L197="","",'Table 1'!L197)</f>
        <v>34.090426000000001</v>
      </c>
      <c r="I197" s="417"/>
      <c r="J197" s="418"/>
      <c r="K197" s="419" t="str">
        <f t="shared" si="9"/>
        <v/>
      </c>
      <c r="L197" s="418"/>
      <c r="M197" s="417"/>
      <c r="N197" s="418"/>
      <c r="O197" s="417"/>
      <c r="P197" s="418"/>
      <c r="Q197" s="414" t="str">
        <f t="shared" si="8"/>
        <v/>
      </c>
      <c r="R197" s="621" t="str">
        <f t="shared" si="10"/>
        <v/>
      </c>
      <c r="S197" s="621" t="str">
        <f t="shared" si="11"/>
        <v/>
      </c>
    </row>
    <row r="198" spans="1:19" x14ac:dyDescent="0.2">
      <c r="A198" s="291"/>
      <c r="B198" s="211" t="s">
        <v>797</v>
      </c>
      <c r="C198" s="212"/>
      <c r="D198" s="209"/>
      <c r="E198" s="13">
        <v>178</v>
      </c>
      <c r="F198" s="14" t="s">
        <v>353</v>
      </c>
      <c r="G198" s="14" t="s">
        <v>354</v>
      </c>
      <c r="H198" s="416">
        <f>IF('Table 1'!L198="","",'Table 1'!L198)</f>
        <v>66.870866359999994</v>
      </c>
      <c r="I198" s="417"/>
      <c r="J198" s="418"/>
      <c r="K198" s="419" t="str">
        <f t="shared" si="9"/>
        <v/>
      </c>
      <c r="L198" s="418"/>
      <c r="M198" s="417"/>
      <c r="N198" s="418"/>
      <c r="O198" s="417"/>
      <c r="P198" s="418"/>
      <c r="Q198" s="414" t="str">
        <f t="shared" si="8"/>
        <v/>
      </c>
      <c r="R198" s="621" t="str">
        <f t="shared" si="10"/>
        <v/>
      </c>
      <c r="S198" s="621" t="str">
        <f t="shared" si="11"/>
        <v/>
      </c>
    </row>
    <row r="199" spans="1:19" x14ac:dyDescent="0.2">
      <c r="A199" s="291"/>
      <c r="B199" s="211" t="s">
        <v>798</v>
      </c>
      <c r="C199" s="212"/>
      <c r="D199" s="209"/>
      <c r="E199" s="13">
        <v>179</v>
      </c>
      <c r="F199" s="14" t="s">
        <v>355</v>
      </c>
      <c r="G199" s="14" t="s">
        <v>356</v>
      </c>
      <c r="H199" s="416">
        <f>IF('Table 1'!L199="","",'Table 1'!L199)</f>
        <v>0</v>
      </c>
      <c r="I199" s="417"/>
      <c r="J199" s="418"/>
      <c r="K199" s="419" t="str">
        <f t="shared" si="9"/>
        <v/>
      </c>
      <c r="L199" s="418"/>
      <c r="M199" s="417"/>
      <c r="N199" s="418"/>
      <c r="O199" s="417"/>
      <c r="P199" s="418"/>
      <c r="Q199" s="414" t="str">
        <f t="shared" si="8"/>
        <v/>
      </c>
      <c r="R199" s="621" t="str">
        <f t="shared" si="10"/>
        <v/>
      </c>
      <c r="S199" s="621" t="str">
        <f t="shared" si="11"/>
        <v/>
      </c>
    </row>
    <row r="200" spans="1:19" x14ac:dyDescent="0.2">
      <c r="A200" s="291"/>
      <c r="B200" s="211" t="s">
        <v>804</v>
      </c>
      <c r="C200" s="212"/>
      <c r="D200" s="209"/>
      <c r="E200" s="13">
        <v>180</v>
      </c>
      <c r="F200" s="14" t="s">
        <v>367</v>
      </c>
      <c r="G200" s="14" t="s">
        <v>368</v>
      </c>
      <c r="H200" s="416">
        <f>IF('Table 1'!L200="","",'Table 1'!L200)</f>
        <v>0</v>
      </c>
      <c r="I200" s="417"/>
      <c r="J200" s="418"/>
      <c r="K200" s="419" t="str">
        <f t="shared" si="9"/>
        <v/>
      </c>
      <c r="L200" s="418"/>
      <c r="M200" s="417"/>
      <c r="N200" s="418"/>
      <c r="O200" s="417"/>
      <c r="P200" s="418"/>
      <c r="Q200" s="414" t="str">
        <f t="shared" si="8"/>
        <v/>
      </c>
      <c r="R200" s="621" t="str">
        <f t="shared" si="10"/>
        <v/>
      </c>
      <c r="S200" s="621" t="str">
        <f t="shared" si="11"/>
        <v/>
      </c>
    </row>
    <row r="201" spans="1:19" x14ac:dyDescent="0.2">
      <c r="A201" s="291"/>
      <c r="B201" s="211" t="s">
        <v>805</v>
      </c>
      <c r="C201" s="212"/>
      <c r="D201" s="209"/>
      <c r="E201" s="13">
        <v>181</v>
      </c>
      <c r="F201" s="14" t="s">
        <v>369</v>
      </c>
      <c r="G201" s="14" t="s">
        <v>370</v>
      </c>
      <c r="H201" s="416">
        <f>IF('Table 1'!L201="","",'Table 1'!L201)</f>
        <v>0</v>
      </c>
      <c r="I201" s="417"/>
      <c r="J201" s="418"/>
      <c r="K201" s="419" t="str">
        <f t="shared" si="9"/>
        <v/>
      </c>
      <c r="L201" s="418"/>
      <c r="M201" s="417"/>
      <c r="N201" s="418"/>
      <c r="O201" s="417"/>
      <c r="P201" s="418"/>
      <c r="Q201" s="414" t="str">
        <f t="shared" si="8"/>
        <v/>
      </c>
      <c r="R201" s="621" t="str">
        <f t="shared" si="10"/>
        <v/>
      </c>
      <c r="S201" s="621" t="str">
        <f t="shared" si="11"/>
        <v/>
      </c>
    </row>
    <row r="202" spans="1:19" x14ac:dyDescent="0.2">
      <c r="A202" s="291"/>
      <c r="B202" s="211" t="s">
        <v>806</v>
      </c>
      <c r="C202" s="212"/>
      <c r="D202" s="209"/>
      <c r="E202" s="13">
        <v>182</v>
      </c>
      <c r="F202" s="14" t="s">
        <v>371</v>
      </c>
      <c r="G202" s="14" t="s">
        <v>372</v>
      </c>
      <c r="H202" s="416">
        <f>IF('Table 1'!L202="","",'Table 1'!L202)</f>
        <v>0</v>
      </c>
      <c r="I202" s="417"/>
      <c r="J202" s="418"/>
      <c r="K202" s="419" t="str">
        <f t="shared" si="9"/>
        <v/>
      </c>
      <c r="L202" s="418"/>
      <c r="M202" s="417"/>
      <c r="N202" s="418"/>
      <c r="O202" s="417"/>
      <c r="P202" s="418"/>
      <c r="Q202" s="414" t="str">
        <f t="shared" si="8"/>
        <v/>
      </c>
      <c r="R202" s="621" t="str">
        <f t="shared" si="10"/>
        <v/>
      </c>
      <c r="S202" s="621" t="str">
        <f t="shared" si="11"/>
        <v/>
      </c>
    </row>
    <row r="203" spans="1:19" x14ac:dyDescent="0.2">
      <c r="A203" s="291"/>
      <c r="B203" s="211" t="s">
        <v>807</v>
      </c>
      <c r="C203" s="212"/>
      <c r="D203" s="209"/>
      <c r="E203" s="13">
        <v>183</v>
      </c>
      <c r="F203" s="14" t="s">
        <v>373</v>
      </c>
      <c r="G203" s="14" t="s">
        <v>374</v>
      </c>
      <c r="H203" s="416">
        <f>IF('Table 1'!L203="","",'Table 1'!L203)</f>
        <v>153.93719400000001</v>
      </c>
      <c r="I203" s="417"/>
      <c r="J203" s="418"/>
      <c r="K203" s="419" t="str">
        <f t="shared" si="9"/>
        <v/>
      </c>
      <c r="L203" s="418"/>
      <c r="M203" s="417"/>
      <c r="N203" s="418"/>
      <c r="O203" s="417"/>
      <c r="P203" s="418"/>
      <c r="Q203" s="414" t="str">
        <f t="shared" si="8"/>
        <v/>
      </c>
      <c r="R203" s="621" t="str">
        <f t="shared" si="10"/>
        <v/>
      </c>
      <c r="S203" s="621" t="str">
        <f t="shared" si="11"/>
        <v/>
      </c>
    </row>
    <row r="204" spans="1:19" x14ac:dyDescent="0.2">
      <c r="A204" s="291"/>
      <c r="B204" s="211" t="s">
        <v>808</v>
      </c>
      <c r="C204" s="212"/>
      <c r="D204" s="209"/>
      <c r="E204" s="13">
        <v>184</v>
      </c>
      <c r="F204" s="14" t="s">
        <v>375</v>
      </c>
      <c r="G204" s="14" t="s">
        <v>376</v>
      </c>
      <c r="H204" s="416">
        <f>IF('Table 1'!L204="","",'Table 1'!L204)</f>
        <v>30.020671</v>
      </c>
      <c r="I204" s="417"/>
      <c r="J204" s="418"/>
      <c r="K204" s="419" t="str">
        <f t="shared" si="9"/>
        <v/>
      </c>
      <c r="L204" s="418"/>
      <c r="M204" s="417"/>
      <c r="N204" s="418"/>
      <c r="O204" s="417"/>
      <c r="P204" s="418"/>
      <c r="Q204" s="414" t="str">
        <f t="shared" si="8"/>
        <v/>
      </c>
      <c r="R204" s="621" t="str">
        <f t="shared" si="10"/>
        <v/>
      </c>
      <c r="S204" s="621" t="str">
        <f t="shared" si="11"/>
        <v/>
      </c>
    </row>
    <row r="205" spans="1:19" x14ac:dyDescent="0.2">
      <c r="A205" s="291"/>
      <c r="B205" s="211" t="s">
        <v>809</v>
      </c>
      <c r="C205" s="212"/>
      <c r="D205" s="209"/>
      <c r="E205" s="13">
        <v>185</v>
      </c>
      <c r="F205" s="14" t="s">
        <v>377</v>
      </c>
      <c r="G205" s="15" t="s">
        <v>378</v>
      </c>
      <c r="H205" s="416">
        <f>IF('Table 1'!L205="","",'Table 1'!L205)</f>
        <v>6.8977440000000003</v>
      </c>
      <c r="I205" s="417"/>
      <c r="J205" s="418"/>
      <c r="K205" s="419" t="str">
        <f t="shared" si="9"/>
        <v/>
      </c>
      <c r="L205" s="418"/>
      <c r="M205" s="417"/>
      <c r="N205" s="418"/>
      <c r="O205" s="417"/>
      <c r="P205" s="418"/>
      <c r="Q205" s="414" t="str">
        <f t="shared" si="8"/>
        <v/>
      </c>
      <c r="R205" s="621" t="str">
        <f t="shared" si="10"/>
        <v/>
      </c>
      <c r="S205" s="621" t="str">
        <f t="shared" si="11"/>
        <v/>
      </c>
    </row>
    <row r="206" spans="1:19" x14ac:dyDescent="0.2">
      <c r="A206" s="291"/>
      <c r="B206" s="211" t="s">
        <v>810</v>
      </c>
      <c r="C206" s="212"/>
      <c r="D206" s="209"/>
      <c r="E206" s="13">
        <v>186</v>
      </c>
      <c r="F206" s="14" t="s">
        <v>379</v>
      </c>
      <c r="G206" s="14" t="s">
        <v>380</v>
      </c>
      <c r="H206" s="416">
        <f>IF('Table 1'!L206="","",'Table 1'!L206)</f>
        <v>0</v>
      </c>
      <c r="I206" s="417"/>
      <c r="J206" s="418"/>
      <c r="K206" s="419" t="str">
        <f t="shared" si="9"/>
        <v/>
      </c>
      <c r="L206" s="418"/>
      <c r="M206" s="417"/>
      <c r="N206" s="418"/>
      <c r="O206" s="417"/>
      <c r="P206" s="418"/>
      <c r="Q206" s="414" t="str">
        <f t="shared" si="8"/>
        <v/>
      </c>
      <c r="R206" s="621" t="str">
        <f t="shared" si="10"/>
        <v/>
      </c>
      <c r="S206" s="621" t="str">
        <f t="shared" si="11"/>
        <v/>
      </c>
    </row>
    <row r="207" spans="1:19" x14ac:dyDescent="0.2">
      <c r="A207" s="291"/>
      <c r="B207" s="211" t="s">
        <v>811</v>
      </c>
      <c r="C207" s="212"/>
      <c r="D207" s="209"/>
      <c r="E207" s="13">
        <v>187</v>
      </c>
      <c r="F207" s="14" t="s">
        <v>381</v>
      </c>
      <c r="G207" s="14" t="s">
        <v>382</v>
      </c>
      <c r="H207" s="416">
        <f>IF('Table 1'!L207="","",'Table 1'!L207)</f>
        <v>0</v>
      </c>
      <c r="I207" s="417"/>
      <c r="J207" s="418"/>
      <c r="K207" s="419" t="str">
        <f t="shared" si="9"/>
        <v/>
      </c>
      <c r="L207" s="418"/>
      <c r="M207" s="417"/>
      <c r="N207" s="418"/>
      <c r="O207" s="417"/>
      <c r="P207" s="418"/>
      <c r="Q207" s="414" t="str">
        <f t="shared" si="8"/>
        <v/>
      </c>
      <c r="R207" s="621" t="str">
        <f t="shared" si="10"/>
        <v/>
      </c>
      <c r="S207" s="621" t="str">
        <f t="shared" si="11"/>
        <v/>
      </c>
    </row>
    <row r="208" spans="1:19" x14ac:dyDescent="0.2">
      <c r="A208" s="291"/>
      <c r="B208" s="211" t="s">
        <v>812</v>
      </c>
      <c r="C208" s="212"/>
      <c r="D208" s="209"/>
      <c r="E208" s="13">
        <v>188</v>
      </c>
      <c r="F208" s="14" t="s">
        <v>383</v>
      </c>
      <c r="G208" s="14" t="s">
        <v>384</v>
      </c>
      <c r="H208" s="416">
        <f>IF('Table 1'!L208="","",'Table 1'!L208)</f>
        <v>1097.0219090000001</v>
      </c>
      <c r="I208" s="417"/>
      <c r="J208" s="418"/>
      <c r="K208" s="419" t="str">
        <f t="shared" si="9"/>
        <v/>
      </c>
      <c r="L208" s="418"/>
      <c r="M208" s="417"/>
      <c r="N208" s="418"/>
      <c r="O208" s="417"/>
      <c r="P208" s="418"/>
      <c r="Q208" s="414" t="str">
        <f t="shared" si="8"/>
        <v/>
      </c>
      <c r="R208" s="621" t="str">
        <f t="shared" si="10"/>
        <v/>
      </c>
      <c r="S208" s="621" t="str">
        <f t="shared" si="11"/>
        <v/>
      </c>
    </row>
    <row r="209" spans="1:19" x14ac:dyDescent="0.2">
      <c r="A209" s="291"/>
      <c r="B209" s="211" t="s">
        <v>813</v>
      </c>
      <c r="C209" s="212"/>
      <c r="D209" s="209"/>
      <c r="E209" s="13">
        <v>189</v>
      </c>
      <c r="F209" s="33" t="s">
        <v>510</v>
      </c>
      <c r="G209" s="33" t="s">
        <v>511</v>
      </c>
      <c r="H209" s="416">
        <f>IF('Table 1'!L209="","",'Table 1'!L209)</f>
        <v>0</v>
      </c>
      <c r="I209" s="417"/>
      <c r="J209" s="418"/>
      <c r="K209" s="419" t="str">
        <f t="shared" si="9"/>
        <v/>
      </c>
      <c r="L209" s="418"/>
      <c r="M209" s="417"/>
      <c r="N209" s="418"/>
      <c r="O209" s="417"/>
      <c r="P209" s="418"/>
      <c r="Q209" s="414" t="str">
        <f t="shared" si="8"/>
        <v/>
      </c>
      <c r="R209" s="621" t="str">
        <f t="shared" si="10"/>
        <v/>
      </c>
      <c r="S209" s="621" t="str">
        <f t="shared" si="11"/>
        <v/>
      </c>
    </row>
    <row r="210" spans="1:19" x14ac:dyDescent="0.2">
      <c r="A210" s="291"/>
      <c r="B210" s="211" t="s">
        <v>814</v>
      </c>
      <c r="C210" s="212"/>
      <c r="D210" s="209"/>
      <c r="E210" s="13">
        <v>190</v>
      </c>
      <c r="F210" s="14" t="s">
        <v>385</v>
      </c>
      <c r="G210" s="14" t="s">
        <v>386</v>
      </c>
      <c r="H210" s="416">
        <f>IF('Table 1'!L210="","",'Table 1'!L210)</f>
        <v>0</v>
      </c>
      <c r="I210" s="417"/>
      <c r="J210" s="418"/>
      <c r="K210" s="419" t="str">
        <f t="shared" si="9"/>
        <v/>
      </c>
      <c r="L210" s="418"/>
      <c r="M210" s="417"/>
      <c r="N210" s="418"/>
      <c r="O210" s="417"/>
      <c r="P210" s="418"/>
      <c r="Q210" s="414" t="str">
        <f t="shared" si="8"/>
        <v/>
      </c>
      <c r="R210" s="621" t="str">
        <f t="shared" si="10"/>
        <v/>
      </c>
      <c r="S210" s="621" t="str">
        <f t="shared" si="11"/>
        <v/>
      </c>
    </row>
    <row r="211" spans="1:19" x14ac:dyDescent="0.2">
      <c r="A211" s="291"/>
      <c r="B211" s="211" t="s">
        <v>815</v>
      </c>
      <c r="C211" s="212"/>
      <c r="D211" s="209"/>
      <c r="E211" s="13">
        <v>191</v>
      </c>
      <c r="F211" s="14" t="s">
        <v>387</v>
      </c>
      <c r="G211" s="14" t="s">
        <v>388</v>
      </c>
      <c r="H211" s="416">
        <f>IF('Table 1'!L211="","",'Table 1'!L211)</f>
        <v>0</v>
      </c>
      <c r="I211" s="417"/>
      <c r="J211" s="418"/>
      <c r="K211" s="419" t="str">
        <f t="shared" si="9"/>
        <v/>
      </c>
      <c r="L211" s="418"/>
      <c r="M211" s="417"/>
      <c r="N211" s="418"/>
      <c r="O211" s="417"/>
      <c r="P211" s="418"/>
      <c r="Q211" s="414" t="str">
        <f t="shared" si="8"/>
        <v/>
      </c>
      <c r="R211" s="621" t="str">
        <f t="shared" si="10"/>
        <v/>
      </c>
      <c r="S211" s="621" t="str">
        <f t="shared" si="11"/>
        <v/>
      </c>
    </row>
    <row r="212" spans="1:19" x14ac:dyDescent="0.2">
      <c r="A212" s="291"/>
      <c r="B212" s="211" t="s">
        <v>816</v>
      </c>
      <c r="C212" s="212"/>
      <c r="D212" s="209"/>
      <c r="E212" s="13">
        <v>192</v>
      </c>
      <c r="F212" s="14" t="s">
        <v>389</v>
      </c>
      <c r="G212" s="14" t="s">
        <v>390</v>
      </c>
      <c r="H212" s="416">
        <f>IF('Table 1'!L212="","",'Table 1'!L212)</f>
        <v>0</v>
      </c>
      <c r="I212" s="417"/>
      <c r="J212" s="418"/>
      <c r="K212" s="419" t="str">
        <f t="shared" si="9"/>
        <v/>
      </c>
      <c r="L212" s="418"/>
      <c r="M212" s="417"/>
      <c r="N212" s="418"/>
      <c r="O212" s="417"/>
      <c r="P212" s="418"/>
      <c r="Q212" s="414" t="str">
        <f t="shared" si="8"/>
        <v/>
      </c>
      <c r="R212" s="621" t="str">
        <f t="shared" si="10"/>
        <v/>
      </c>
      <c r="S212" s="621" t="str">
        <f t="shared" si="11"/>
        <v/>
      </c>
    </row>
    <row r="213" spans="1:19" x14ac:dyDescent="0.2">
      <c r="A213" s="291"/>
      <c r="B213" s="211" t="s">
        <v>817</v>
      </c>
      <c r="C213" s="212"/>
      <c r="D213" s="209"/>
      <c r="E213" s="13">
        <v>193</v>
      </c>
      <c r="F213" s="14" t="s">
        <v>391</v>
      </c>
      <c r="G213" s="14" t="s">
        <v>392</v>
      </c>
      <c r="H213" s="416">
        <f>IF('Table 1'!L213="","",'Table 1'!L213)</f>
        <v>0</v>
      </c>
      <c r="I213" s="417"/>
      <c r="J213" s="418"/>
      <c r="K213" s="419" t="str">
        <f t="shared" si="9"/>
        <v/>
      </c>
      <c r="L213" s="418"/>
      <c r="M213" s="417"/>
      <c r="N213" s="418"/>
      <c r="O213" s="417"/>
      <c r="P213" s="418"/>
      <c r="Q213" s="414" t="str">
        <f t="shared" si="8"/>
        <v/>
      </c>
      <c r="R213" s="621" t="str">
        <f t="shared" si="10"/>
        <v/>
      </c>
      <c r="S213" s="621" t="str">
        <f t="shared" si="11"/>
        <v/>
      </c>
    </row>
    <row r="214" spans="1:19" x14ac:dyDescent="0.2">
      <c r="A214" s="291"/>
      <c r="B214" s="211" t="s">
        <v>818</v>
      </c>
      <c r="C214" s="212"/>
      <c r="D214" s="209"/>
      <c r="E214" s="13">
        <v>194</v>
      </c>
      <c r="F214" s="14" t="s">
        <v>393</v>
      </c>
      <c r="G214" s="14" t="s">
        <v>394</v>
      </c>
      <c r="H214" s="416">
        <f>IF('Table 1'!L214="","",'Table 1'!L214)</f>
        <v>217.52206799999999</v>
      </c>
      <c r="I214" s="417"/>
      <c r="J214" s="418"/>
      <c r="K214" s="419" t="str">
        <f t="shared" si="9"/>
        <v/>
      </c>
      <c r="L214" s="418"/>
      <c r="M214" s="417"/>
      <c r="N214" s="418"/>
      <c r="O214" s="417"/>
      <c r="P214" s="418"/>
      <c r="Q214" s="414" t="str">
        <f t="shared" ref="Q214:Q264" si="12">IF(AND(COUNTIF(L214:N214,"c")=1,ISNUMBER(K214)),"Res Disc",IF(AND(K214="c",ISNUMBER(L214),ISNUMBER(M214),ISNUMBER(N214)),"Res Disc",IF(AND(H214="c",ISNUMBER(I214),ISNUMBER(J214),ISNUMBER(K214),ISNUMBER(O214),ISNUMBER(P214)),"Res Disc",IF(AND(ISNUMBER(H214),(SUM(COUNTIF(I214:K214,"c"),COUNTIF(O214:P214,"c"))=1)),"Res Disc",""))))</f>
        <v/>
      </c>
      <c r="R214" s="621" t="str">
        <f t="shared" si="10"/>
        <v/>
      </c>
      <c r="S214" s="621" t="str">
        <f t="shared" si="11"/>
        <v/>
      </c>
    </row>
    <row r="215" spans="1:19" x14ac:dyDescent="0.2">
      <c r="A215" s="291"/>
      <c r="B215" s="211" t="s">
        <v>819</v>
      </c>
      <c r="C215" s="212"/>
      <c r="D215" s="209"/>
      <c r="E215" s="13">
        <v>195</v>
      </c>
      <c r="F215" s="14" t="s">
        <v>544</v>
      </c>
      <c r="G215" s="160" t="s">
        <v>545</v>
      </c>
      <c r="H215" s="416">
        <f>IF('Table 1'!L215="","",'Table 1'!L215)</f>
        <v>0</v>
      </c>
      <c r="I215" s="417"/>
      <c r="J215" s="418"/>
      <c r="K215" s="419" t="str">
        <f t="shared" ref="K215:K262" si="13">IF(AND(L215="",M215="",N215=""),"",IF(OR(L215="c",M215="c",N215="c"),"c",SUM(L215:N215)))</f>
        <v/>
      </c>
      <c r="L215" s="418"/>
      <c r="M215" s="417"/>
      <c r="N215" s="418"/>
      <c r="O215" s="417"/>
      <c r="P215" s="418"/>
      <c r="Q215" s="414" t="str">
        <f t="shared" si="12"/>
        <v/>
      </c>
      <c r="R215" s="621" t="str">
        <f t="shared" ref="R215:R264" si="14">IF(Q215&lt;&gt;"","",IF(SUM(COUNTIF(I215:K215,"c"),COUNTIF(O215:P215,"c"))&gt;1,"",IF(OR(AND(H215="c",OR(I215="c",J215="c",K215="c",O215="c",P215="c")),AND(H215&lt;&gt;"",I215="c",J215="c",K215="c",O215="c",P215="c"),AND(H215&lt;&gt;"",I215="",J215="",K215="",O215="",P215="")),"",IF(ABS(SUM(I215:K215,O215:P215)-SUM(H215))&gt;0.9,SUM(I215:K215,O215:P215)-SUM(H215),""))))</f>
        <v/>
      </c>
      <c r="S215" s="621" t="str">
        <f t="shared" ref="S215:S261" si="15">IF(Q215&lt;&gt;"","",IF(OR(AND(K215="c",OR(L215="c",N215="c",M215="c")),AND(K215&lt;&gt;"",L215="c",M215="c",N215="c"),AND(K215&lt;&gt;"",L215="",N215="",M215="")),"",IF(COUNTIF(L215:N215,"c")&gt;1,"",IF(ABS(SUM(L215:N215)-SUM(K215))&gt;0.9,SUM(L215:N215)-SUM(K215),""))))</f>
        <v/>
      </c>
    </row>
    <row r="216" spans="1:19" x14ac:dyDescent="0.2">
      <c r="A216" s="291"/>
      <c r="B216" s="211" t="s">
        <v>820</v>
      </c>
      <c r="C216" s="212"/>
      <c r="D216" s="209"/>
      <c r="E216" s="13">
        <v>196</v>
      </c>
      <c r="F216" s="14" t="s">
        <v>395</v>
      </c>
      <c r="G216" s="14" t="s">
        <v>396</v>
      </c>
      <c r="H216" s="416">
        <f>IF('Table 1'!L216="","",'Table 1'!L216)</f>
        <v>3478.0111100400004</v>
      </c>
      <c r="I216" s="417"/>
      <c r="J216" s="418"/>
      <c r="K216" s="419" t="str">
        <f t="shared" si="13"/>
        <v/>
      </c>
      <c r="L216" s="418"/>
      <c r="M216" s="417"/>
      <c r="N216" s="418"/>
      <c r="O216" s="417"/>
      <c r="P216" s="418"/>
      <c r="Q216" s="414" t="str">
        <f t="shared" si="12"/>
        <v/>
      </c>
      <c r="R216" s="621" t="str">
        <f t="shared" si="14"/>
        <v/>
      </c>
      <c r="S216" s="621" t="str">
        <f t="shared" si="15"/>
        <v/>
      </c>
    </row>
    <row r="217" spans="1:19" x14ac:dyDescent="0.2">
      <c r="A217" s="291"/>
      <c r="B217" s="211" t="s">
        <v>821</v>
      </c>
      <c r="C217" s="212"/>
      <c r="D217" s="209"/>
      <c r="E217" s="13">
        <v>197</v>
      </c>
      <c r="F217" s="14" t="s">
        <v>397</v>
      </c>
      <c r="G217" s="14" t="s">
        <v>398</v>
      </c>
      <c r="H217" s="416">
        <f>IF('Table 1'!L217="","",'Table 1'!L217)</f>
        <v>3.3516405099999997</v>
      </c>
      <c r="I217" s="417"/>
      <c r="J217" s="418"/>
      <c r="K217" s="419" t="str">
        <f t="shared" si="13"/>
        <v/>
      </c>
      <c r="L217" s="418"/>
      <c r="M217" s="417"/>
      <c r="N217" s="418"/>
      <c r="O217" s="417"/>
      <c r="P217" s="418"/>
      <c r="Q217" s="414" t="str">
        <f t="shared" si="12"/>
        <v/>
      </c>
      <c r="R217" s="621" t="str">
        <f t="shared" si="14"/>
        <v/>
      </c>
      <c r="S217" s="621" t="str">
        <f t="shared" si="15"/>
        <v/>
      </c>
    </row>
    <row r="218" spans="1:19" x14ac:dyDescent="0.2">
      <c r="A218" s="291"/>
      <c r="B218" s="211" t="s">
        <v>799</v>
      </c>
      <c r="C218" s="212"/>
      <c r="D218" s="209"/>
      <c r="E218" s="13">
        <v>198</v>
      </c>
      <c r="F218" s="14" t="s">
        <v>357</v>
      </c>
      <c r="G218" s="14" t="s">
        <v>358</v>
      </c>
      <c r="H218" s="416">
        <f>IF('Table 1'!L218="","",'Table 1'!L218)</f>
        <v>0</v>
      </c>
      <c r="I218" s="417"/>
      <c r="J218" s="418"/>
      <c r="K218" s="419" t="str">
        <f t="shared" si="13"/>
        <v/>
      </c>
      <c r="L218" s="418"/>
      <c r="M218" s="417"/>
      <c r="N218" s="418"/>
      <c r="O218" s="417"/>
      <c r="P218" s="418"/>
      <c r="Q218" s="414" t="str">
        <f t="shared" si="12"/>
        <v/>
      </c>
      <c r="R218" s="621" t="str">
        <f t="shared" si="14"/>
        <v/>
      </c>
      <c r="S218" s="621" t="str">
        <f t="shared" si="15"/>
        <v/>
      </c>
    </row>
    <row r="219" spans="1:19" x14ac:dyDescent="0.2">
      <c r="A219" s="291"/>
      <c r="B219" s="211" t="s">
        <v>800</v>
      </c>
      <c r="C219" s="212"/>
      <c r="D219" s="209"/>
      <c r="E219" s="13">
        <v>199</v>
      </c>
      <c r="F219" s="14" t="s">
        <v>359</v>
      </c>
      <c r="G219" s="14" t="s">
        <v>360</v>
      </c>
      <c r="H219" s="416">
        <f>IF('Table 1'!L219="","",'Table 1'!L219)</f>
        <v>0</v>
      </c>
      <c r="I219" s="417"/>
      <c r="J219" s="418"/>
      <c r="K219" s="419" t="str">
        <f t="shared" si="13"/>
        <v/>
      </c>
      <c r="L219" s="418"/>
      <c r="M219" s="417"/>
      <c r="N219" s="418"/>
      <c r="O219" s="417"/>
      <c r="P219" s="418"/>
      <c r="Q219" s="414" t="str">
        <f t="shared" si="12"/>
        <v/>
      </c>
      <c r="R219" s="621" t="str">
        <f t="shared" si="14"/>
        <v/>
      </c>
      <c r="S219" s="621" t="str">
        <f t="shared" si="15"/>
        <v/>
      </c>
    </row>
    <row r="220" spans="1:19" x14ac:dyDescent="0.2">
      <c r="A220" s="291"/>
      <c r="B220" s="211" t="s">
        <v>801</v>
      </c>
      <c r="C220" s="212"/>
      <c r="D220" s="209"/>
      <c r="E220" s="13">
        <v>200</v>
      </c>
      <c r="F220" s="14" t="s">
        <v>361</v>
      </c>
      <c r="G220" s="14" t="s">
        <v>362</v>
      </c>
      <c r="H220" s="416">
        <f>IF('Table 1'!L220="","",'Table 1'!L220)</f>
        <v>0</v>
      </c>
      <c r="I220" s="417"/>
      <c r="J220" s="418"/>
      <c r="K220" s="419" t="str">
        <f t="shared" si="13"/>
        <v/>
      </c>
      <c r="L220" s="418"/>
      <c r="M220" s="417"/>
      <c r="N220" s="418"/>
      <c r="O220" s="417"/>
      <c r="P220" s="418"/>
      <c r="Q220" s="414" t="str">
        <f t="shared" si="12"/>
        <v/>
      </c>
      <c r="R220" s="621" t="str">
        <f t="shared" si="14"/>
        <v/>
      </c>
      <c r="S220" s="621" t="str">
        <f t="shared" si="15"/>
        <v/>
      </c>
    </row>
    <row r="221" spans="1:19" x14ac:dyDescent="0.2">
      <c r="A221" s="291"/>
      <c r="B221" s="211" t="s">
        <v>802</v>
      </c>
      <c r="C221" s="212"/>
      <c r="D221" s="209"/>
      <c r="E221" s="13">
        <v>201</v>
      </c>
      <c r="F221" s="14" t="s">
        <v>363</v>
      </c>
      <c r="G221" s="14" t="s">
        <v>364</v>
      </c>
      <c r="H221" s="416">
        <f>IF('Table 1'!L221="","",'Table 1'!L221)</f>
        <v>0</v>
      </c>
      <c r="I221" s="417"/>
      <c r="J221" s="418"/>
      <c r="K221" s="419" t="str">
        <f t="shared" si="13"/>
        <v/>
      </c>
      <c r="L221" s="418"/>
      <c r="M221" s="417"/>
      <c r="N221" s="418"/>
      <c r="O221" s="417"/>
      <c r="P221" s="418"/>
      <c r="Q221" s="414" t="str">
        <f t="shared" si="12"/>
        <v/>
      </c>
      <c r="R221" s="621" t="str">
        <f t="shared" si="14"/>
        <v/>
      </c>
      <c r="S221" s="621" t="str">
        <f t="shared" si="15"/>
        <v/>
      </c>
    </row>
    <row r="222" spans="1:19" x14ac:dyDescent="0.2">
      <c r="A222" s="291"/>
      <c r="B222" s="211" t="s">
        <v>803</v>
      </c>
      <c r="C222" s="212"/>
      <c r="D222" s="209"/>
      <c r="E222" s="13">
        <v>202</v>
      </c>
      <c r="F222" s="14" t="s">
        <v>365</v>
      </c>
      <c r="G222" s="14" t="s">
        <v>366</v>
      </c>
      <c r="H222" s="416">
        <f>IF('Table 1'!L222="","",'Table 1'!L222)</f>
        <v>0</v>
      </c>
      <c r="I222" s="421"/>
      <c r="J222" s="418"/>
      <c r="K222" s="419" t="str">
        <f t="shared" si="13"/>
        <v/>
      </c>
      <c r="L222" s="418"/>
      <c r="M222" s="418"/>
      <c r="N222" s="418"/>
      <c r="O222" s="422"/>
      <c r="P222" s="418"/>
      <c r="Q222" s="414" t="str">
        <f t="shared" si="12"/>
        <v/>
      </c>
      <c r="R222" s="621" t="str">
        <f t="shared" si="14"/>
        <v/>
      </c>
      <c r="S222" s="621" t="str">
        <f t="shared" si="15"/>
        <v/>
      </c>
    </row>
    <row r="223" spans="1:19" x14ac:dyDescent="0.2">
      <c r="A223" s="291"/>
      <c r="B223" s="211" t="s">
        <v>822</v>
      </c>
      <c r="C223" s="212"/>
      <c r="D223" s="209"/>
      <c r="E223" s="13">
        <v>203</v>
      </c>
      <c r="F223" s="14" t="s">
        <v>399</v>
      </c>
      <c r="G223" s="14" t="s">
        <v>400</v>
      </c>
      <c r="H223" s="416">
        <f>IF('Table 1'!L223="","",'Table 1'!L223)</f>
        <v>0</v>
      </c>
      <c r="I223" s="421"/>
      <c r="J223" s="418"/>
      <c r="K223" s="419" t="str">
        <f t="shared" si="13"/>
        <v/>
      </c>
      <c r="L223" s="418"/>
      <c r="M223" s="418"/>
      <c r="N223" s="418"/>
      <c r="O223" s="422"/>
      <c r="P223" s="418"/>
      <c r="Q223" s="414" t="str">
        <f t="shared" si="12"/>
        <v/>
      </c>
      <c r="R223" s="621" t="str">
        <f t="shared" si="14"/>
        <v/>
      </c>
      <c r="S223" s="621" t="str">
        <f t="shared" si="15"/>
        <v/>
      </c>
    </row>
    <row r="224" spans="1:19" x14ac:dyDescent="0.2">
      <c r="A224" s="291"/>
      <c r="B224" s="211" t="s">
        <v>823</v>
      </c>
      <c r="C224" s="212"/>
      <c r="D224" s="209"/>
      <c r="E224" s="13">
        <v>204</v>
      </c>
      <c r="F224" s="14" t="s">
        <v>401</v>
      </c>
      <c r="G224" s="14" t="s">
        <v>402</v>
      </c>
      <c r="H224" s="416">
        <f>IF('Table 1'!L224="","",'Table 1'!L224)</f>
        <v>0</v>
      </c>
      <c r="I224" s="421"/>
      <c r="J224" s="418"/>
      <c r="K224" s="419" t="str">
        <f t="shared" si="13"/>
        <v/>
      </c>
      <c r="L224" s="418"/>
      <c r="M224" s="418"/>
      <c r="N224" s="418"/>
      <c r="O224" s="422"/>
      <c r="P224" s="418"/>
      <c r="Q224" s="414" t="str">
        <f t="shared" si="12"/>
        <v/>
      </c>
      <c r="R224" s="621" t="str">
        <f t="shared" si="14"/>
        <v/>
      </c>
      <c r="S224" s="621" t="str">
        <f t="shared" si="15"/>
        <v/>
      </c>
    </row>
    <row r="225" spans="1:19" x14ac:dyDescent="0.2">
      <c r="A225" s="291"/>
      <c r="B225" s="211" t="s">
        <v>825</v>
      </c>
      <c r="C225" s="212"/>
      <c r="D225" s="209"/>
      <c r="E225" s="16">
        <v>205</v>
      </c>
      <c r="F225" s="14" t="s">
        <v>404</v>
      </c>
      <c r="G225" s="14" t="s">
        <v>405</v>
      </c>
      <c r="H225" s="416">
        <f>IF('Table 1'!L225="","",'Table 1'!L225)</f>
        <v>268.35996599999999</v>
      </c>
      <c r="I225" s="421"/>
      <c r="J225" s="418"/>
      <c r="K225" s="419" t="str">
        <f t="shared" si="13"/>
        <v/>
      </c>
      <c r="L225" s="418"/>
      <c r="M225" s="418"/>
      <c r="N225" s="418"/>
      <c r="O225" s="422"/>
      <c r="P225" s="418"/>
      <c r="Q225" s="414" t="str">
        <f t="shared" si="12"/>
        <v/>
      </c>
      <c r="R225" s="621" t="str">
        <f t="shared" si="14"/>
        <v/>
      </c>
      <c r="S225" s="621" t="str">
        <f t="shared" si="15"/>
        <v/>
      </c>
    </row>
    <row r="226" spans="1:19" x14ac:dyDescent="0.2">
      <c r="A226" s="291"/>
      <c r="B226" s="211" t="s">
        <v>826</v>
      </c>
      <c r="C226" s="212"/>
      <c r="D226" s="209"/>
      <c r="E226" s="16">
        <v>206</v>
      </c>
      <c r="F226" s="14" t="s">
        <v>406</v>
      </c>
      <c r="G226" s="14" t="s">
        <v>407</v>
      </c>
      <c r="H226" s="416">
        <f>IF('Table 1'!L226="","",'Table 1'!L226)</f>
        <v>81.574269030000011</v>
      </c>
      <c r="I226" s="421"/>
      <c r="J226" s="418"/>
      <c r="K226" s="419" t="str">
        <f t="shared" si="13"/>
        <v/>
      </c>
      <c r="L226" s="418"/>
      <c r="M226" s="418"/>
      <c r="N226" s="418"/>
      <c r="O226" s="422"/>
      <c r="P226" s="418"/>
      <c r="Q226" s="414" t="str">
        <f t="shared" si="12"/>
        <v/>
      </c>
      <c r="R226" s="621" t="str">
        <f t="shared" si="14"/>
        <v/>
      </c>
      <c r="S226" s="621" t="str">
        <f t="shared" si="15"/>
        <v/>
      </c>
    </row>
    <row r="227" spans="1:19" x14ac:dyDescent="0.2">
      <c r="A227" s="291"/>
      <c r="B227" s="211" t="s">
        <v>827</v>
      </c>
      <c r="C227" s="212"/>
      <c r="D227" s="209"/>
      <c r="E227" s="16">
        <v>207</v>
      </c>
      <c r="F227" s="14" t="s">
        <v>408</v>
      </c>
      <c r="G227" s="14" t="s">
        <v>409</v>
      </c>
      <c r="H227" s="416">
        <f>IF('Table 1'!L227="","",'Table 1'!L227)</f>
        <v>0</v>
      </c>
      <c r="I227" s="421"/>
      <c r="J227" s="418"/>
      <c r="K227" s="419" t="str">
        <f t="shared" si="13"/>
        <v/>
      </c>
      <c r="L227" s="418"/>
      <c r="M227" s="418"/>
      <c r="N227" s="418"/>
      <c r="O227" s="422"/>
      <c r="P227" s="418"/>
      <c r="Q227" s="414" t="str">
        <f t="shared" si="12"/>
        <v/>
      </c>
      <c r="R227" s="621" t="str">
        <f t="shared" si="14"/>
        <v/>
      </c>
      <c r="S227" s="621" t="str">
        <f t="shared" si="15"/>
        <v/>
      </c>
    </row>
    <row r="228" spans="1:19" x14ac:dyDescent="0.2">
      <c r="A228" s="291"/>
      <c r="B228" s="211" t="s">
        <v>828</v>
      </c>
      <c r="C228" s="212"/>
      <c r="D228" s="209"/>
      <c r="E228" s="16">
        <v>208</v>
      </c>
      <c r="F228" s="14" t="s">
        <v>410</v>
      </c>
      <c r="G228" s="14" t="s">
        <v>411</v>
      </c>
      <c r="H228" s="416">
        <f>IF('Table 1'!L228="","",'Table 1'!L228)</f>
        <v>0</v>
      </c>
      <c r="I228" s="421"/>
      <c r="J228" s="418"/>
      <c r="K228" s="419" t="str">
        <f t="shared" si="13"/>
        <v/>
      </c>
      <c r="L228" s="418"/>
      <c r="M228" s="418"/>
      <c r="N228" s="418"/>
      <c r="O228" s="422"/>
      <c r="P228" s="418"/>
      <c r="Q228" s="414" t="str">
        <f t="shared" si="12"/>
        <v/>
      </c>
      <c r="R228" s="621" t="str">
        <f t="shared" si="14"/>
        <v/>
      </c>
      <c r="S228" s="621" t="str">
        <f t="shared" si="15"/>
        <v/>
      </c>
    </row>
    <row r="229" spans="1:19" x14ac:dyDescent="0.2">
      <c r="A229" s="291"/>
      <c r="B229" s="211" t="s">
        <v>829</v>
      </c>
      <c r="C229" s="212"/>
      <c r="D229" s="209"/>
      <c r="E229" s="16">
        <v>209</v>
      </c>
      <c r="F229" s="14" t="s">
        <v>412</v>
      </c>
      <c r="G229" s="14" t="s">
        <v>413</v>
      </c>
      <c r="H229" s="416">
        <f>IF('Table 1'!L229="","",'Table 1'!L229)</f>
        <v>0</v>
      </c>
      <c r="I229" s="421"/>
      <c r="J229" s="418"/>
      <c r="K229" s="419" t="str">
        <f t="shared" si="13"/>
        <v/>
      </c>
      <c r="L229" s="418"/>
      <c r="M229" s="418"/>
      <c r="N229" s="418"/>
      <c r="O229" s="422"/>
      <c r="P229" s="418"/>
      <c r="Q229" s="414" t="str">
        <f t="shared" si="12"/>
        <v/>
      </c>
      <c r="R229" s="621" t="str">
        <f t="shared" si="14"/>
        <v/>
      </c>
      <c r="S229" s="621" t="str">
        <f t="shared" si="15"/>
        <v/>
      </c>
    </row>
    <row r="230" spans="1:19" x14ac:dyDescent="0.2">
      <c r="A230" s="291"/>
      <c r="B230" s="211" t="s">
        <v>830</v>
      </c>
      <c r="C230" s="212"/>
      <c r="D230" s="209"/>
      <c r="E230" s="16">
        <v>210</v>
      </c>
      <c r="F230" s="14" t="s">
        <v>414</v>
      </c>
      <c r="G230" s="14" t="s">
        <v>415</v>
      </c>
      <c r="H230" s="416">
        <f>IF('Table 1'!L230="","",'Table 1'!L230)</f>
        <v>15.780360999999999</v>
      </c>
      <c r="I230" s="421"/>
      <c r="J230" s="418"/>
      <c r="K230" s="419" t="str">
        <f t="shared" si="13"/>
        <v/>
      </c>
      <c r="L230" s="418"/>
      <c r="M230" s="418"/>
      <c r="N230" s="418"/>
      <c r="O230" s="422"/>
      <c r="P230" s="418"/>
      <c r="Q230" s="414" t="str">
        <f t="shared" si="12"/>
        <v/>
      </c>
      <c r="R230" s="621" t="str">
        <f t="shared" si="14"/>
        <v/>
      </c>
      <c r="S230" s="621" t="str">
        <f t="shared" si="15"/>
        <v/>
      </c>
    </row>
    <row r="231" spans="1:19" x14ac:dyDescent="0.2">
      <c r="A231" s="291"/>
      <c r="B231" s="211" t="s">
        <v>831</v>
      </c>
      <c r="C231" s="212"/>
      <c r="D231" s="209"/>
      <c r="E231" s="16">
        <v>211</v>
      </c>
      <c r="F231" s="14" t="s">
        <v>416</v>
      </c>
      <c r="G231" s="14" t="s">
        <v>417</v>
      </c>
      <c r="H231" s="416">
        <f>IF('Table 1'!L231="","",'Table 1'!L231)</f>
        <v>49.418362999999999</v>
      </c>
      <c r="I231" s="421"/>
      <c r="J231" s="418"/>
      <c r="K231" s="419" t="str">
        <f t="shared" si="13"/>
        <v/>
      </c>
      <c r="L231" s="418"/>
      <c r="M231" s="418"/>
      <c r="N231" s="418"/>
      <c r="O231" s="422"/>
      <c r="P231" s="418"/>
      <c r="Q231" s="414" t="str">
        <f t="shared" si="12"/>
        <v/>
      </c>
      <c r="R231" s="621" t="str">
        <f t="shared" si="14"/>
        <v/>
      </c>
      <c r="S231" s="621" t="str">
        <f t="shared" si="15"/>
        <v/>
      </c>
    </row>
    <row r="232" spans="1:19" x14ac:dyDescent="0.2">
      <c r="A232" s="291"/>
      <c r="B232" s="211" t="s">
        <v>838</v>
      </c>
      <c r="C232" s="212"/>
      <c r="D232" s="209"/>
      <c r="E232" s="16">
        <v>212</v>
      </c>
      <c r="F232" s="14" t="s">
        <v>947</v>
      </c>
      <c r="G232" s="14" t="s">
        <v>418</v>
      </c>
      <c r="H232" s="416">
        <f>IF('Table 1'!L232="","",'Table 1'!L232)</f>
        <v>0</v>
      </c>
      <c r="I232" s="421"/>
      <c r="J232" s="418"/>
      <c r="K232" s="419" t="str">
        <f t="shared" si="13"/>
        <v/>
      </c>
      <c r="L232" s="418"/>
      <c r="M232" s="418"/>
      <c r="N232" s="418"/>
      <c r="O232" s="422"/>
      <c r="P232" s="418"/>
      <c r="Q232" s="414" t="str">
        <f t="shared" si="12"/>
        <v/>
      </c>
      <c r="R232" s="621" t="str">
        <f t="shared" si="14"/>
        <v/>
      </c>
      <c r="S232" s="621" t="str">
        <f t="shared" si="15"/>
        <v/>
      </c>
    </row>
    <row r="233" spans="1:19" x14ac:dyDescent="0.2">
      <c r="A233" s="291"/>
      <c r="B233" s="211" t="s">
        <v>832</v>
      </c>
      <c r="C233" s="212"/>
      <c r="D233" s="209"/>
      <c r="E233" s="16">
        <v>213</v>
      </c>
      <c r="F233" s="14" t="s">
        <v>419</v>
      </c>
      <c r="G233" s="14" t="s">
        <v>420</v>
      </c>
      <c r="H233" s="416">
        <f>IF('Table 1'!L233="","",'Table 1'!L233)</f>
        <v>1.98552</v>
      </c>
      <c r="I233" s="421"/>
      <c r="J233" s="418"/>
      <c r="K233" s="419" t="str">
        <f t="shared" si="13"/>
        <v/>
      </c>
      <c r="L233" s="418"/>
      <c r="M233" s="418"/>
      <c r="N233" s="418"/>
      <c r="O233" s="422"/>
      <c r="P233" s="418"/>
      <c r="Q233" s="414" t="str">
        <f t="shared" si="12"/>
        <v/>
      </c>
      <c r="R233" s="621" t="str">
        <f t="shared" si="14"/>
        <v/>
      </c>
      <c r="S233" s="621" t="str">
        <f t="shared" si="15"/>
        <v/>
      </c>
    </row>
    <row r="234" spans="1:19" x14ac:dyDescent="0.2">
      <c r="A234" s="291"/>
      <c r="B234" s="211" t="s">
        <v>833</v>
      </c>
      <c r="C234" s="212"/>
      <c r="D234" s="209"/>
      <c r="E234" s="16">
        <v>214</v>
      </c>
      <c r="F234" s="14" t="s">
        <v>421</v>
      </c>
      <c r="G234" s="14" t="s">
        <v>422</v>
      </c>
      <c r="H234" s="416">
        <f>IF('Table 1'!L234="","",'Table 1'!L234)</f>
        <v>0</v>
      </c>
      <c r="I234" s="421"/>
      <c r="J234" s="418"/>
      <c r="K234" s="419" t="str">
        <f t="shared" si="13"/>
        <v/>
      </c>
      <c r="L234" s="418"/>
      <c r="M234" s="418"/>
      <c r="N234" s="418"/>
      <c r="O234" s="422"/>
      <c r="P234" s="418"/>
      <c r="Q234" s="414" t="str">
        <f t="shared" si="12"/>
        <v/>
      </c>
      <c r="R234" s="621" t="str">
        <f t="shared" si="14"/>
        <v/>
      </c>
      <c r="S234" s="621" t="str">
        <f t="shared" si="15"/>
        <v/>
      </c>
    </row>
    <row r="235" spans="1:19" x14ac:dyDescent="0.2">
      <c r="A235" s="291"/>
      <c r="B235" s="211" t="s">
        <v>834</v>
      </c>
      <c r="C235" s="212"/>
      <c r="D235" s="209"/>
      <c r="E235" s="16">
        <v>215</v>
      </c>
      <c r="F235" s="14" t="s">
        <v>423</v>
      </c>
      <c r="G235" s="14" t="s">
        <v>424</v>
      </c>
      <c r="H235" s="416">
        <f>IF('Table 1'!L235="","",'Table 1'!L235)</f>
        <v>0</v>
      </c>
      <c r="I235" s="421"/>
      <c r="J235" s="418"/>
      <c r="K235" s="419" t="str">
        <f t="shared" si="13"/>
        <v/>
      </c>
      <c r="L235" s="418"/>
      <c r="M235" s="418"/>
      <c r="N235" s="418"/>
      <c r="O235" s="422"/>
      <c r="P235" s="418"/>
      <c r="Q235" s="414" t="str">
        <f t="shared" si="12"/>
        <v/>
      </c>
      <c r="R235" s="621" t="str">
        <f t="shared" si="14"/>
        <v/>
      </c>
      <c r="S235" s="621" t="str">
        <f t="shared" si="15"/>
        <v/>
      </c>
    </row>
    <row r="236" spans="1:19" x14ac:dyDescent="0.2">
      <c r="A236" s="291"/>
      <c r="B236" s="211" t="s">
        <v>835</v>
      </c>
      <c r="C236" s="212"/>
      <c r="D236" s="209"/>
      <c r="E236" s="16">
        <v>216</v>
      </c>
      <c r="F236" s="14" t="s">
        <v>425</v>
      </c>
      <c r="G236" s="14" t="s">
        <v>426</v>
      </c>
      <c r="H236" s="416">
        <f>IF('Table 1'!L236="","",'Table 1'!L236)</f>
        <v>0</v>
      </c>
      <c r="I236" s="421"/>
      <c r="J236" s="418"/>
      <c r="K236" s="419" t="str">
        <f t="shared" si="13"/>
        <v/>
      </c>
      <c r="L236" s="418"/>
      <c r="M236" s="418"/>
      <c r="N236" s="418"/>
      <c r="O236" s="422"/>
      <c r="P236" s="418"/>
      <c r="Q236" s="414" t="str">
        <f t="shared" si="12"/>
        <v/>
      </c>
      <c r="R236" s="621" t="str">
        <f t="shared" si="14"/>
        <v/>
      </c>
      <c r="S236" s="621" t="str">
        <f t="shared" si="15"/>
        <v/>
      </c>
    </row>
    <row r="237" spans="1:19" x14ac:dyDescent="0.2">
      <c r="A237" s="291"/>
      <c r="B237" s="211" t="s">
        <v>836</v>
      </c>
      <c r="C237" s="212"/>
      <c r="D237" s="209"/>
      <c r="E237" s="16">
        <v>217</v>
      </c>
      <c r="F237" s="14" t="s">
        <v>427</v>
      </c>
      <c r="G237" s="14" t="s">
        <v>428</v>
      </c>
      <c r="H237" s="416">
        <f>IF('Table 1'!L237="","",'Table 1'!L237)</f>
        <v>0</v>
      </c>
      <c r="I237" s="421"/>
      <c r="J237" s="418"/>
      <c r="K237" s="419" t="str">
        <f t="shared" si="13"/>
        <v/>
      </c>
      <c r="L237" s="418"/>
      <c r="M237" s="418"/>
      <c r="N237" s="418"/>
      <c r="O237" s="422"/>
      <c r="P237" s="418"/>
      <c r="Q237" s="414" t="str">
        <f t="shared" si="12"/>
        <v/>
      </c>
      <c r="R237" s="621" t="str">
        <f t="shared" si="14"/>
        <v/>
      </c>
      <c r="S237" s="621" t="str">
        <f t="shared" si="15"/>
        <v/>
      </c>
    </row>
    <row r="238" spans="1:19" x14ac:dyDescent="0.2">
      <c r="A238" s="291"/>
      <c r="B238" s="211" t="s">
        <v>837</v>
      </c>
      <c r="C238" s="212"/>
      <c r="D238" s="209"/>
      <c r="E238" s="16">
        <v>218</v>
      </c>
      <c r="F238" s="14" t="s">
        <v>429</v>
      </c>
      <c r="G238" s="14" t="s">
        <v>430</v>
      </c>
      <c r="H238" s="416">
        <f>IF('Table 1'!L238="","",'Table 1'!L238)</f>
        <v>85.637591059999991</v>
      </c>
      <c r="I238" s="421"/>
      <c r="J238" s="418"/>
      <c r="K238" s="419" t="str">
        <f t="shared" si="13"/>
        <v/>
      </c>
      <c r="L238" s="418"/>
      <c r="M238" s="418"/>
      <c r="N238" s="418"/>
      <c r="O238" s="422"/>
      <c r="P238" s="418"/>
      <c r="Q238" s="414" t="str">
        <f t="shared" si="12"/>
        <v/>
      </c>
      <c r="R238" s="621" t="str">
        <f t="shared" si="14"/>
        <v/>
      </c>
      <c r="S238" s="621" t="str">
        <f t="shared" si="15"/>
        <v/>
      </c>
    </row>
    <row r="239" spans="1:19" x14ac:dyDescent="0.2">
      <c r="A239" s="291"/>
      <c r="B239" s="211" t="s">
        <v>940</v>
      </c>
      <c r="C239" s="212"/>
      <c r="D239" s="209"/>
      <c r="E239" s="16">
        <v>219</v>
      </c>
      <c r="F239" s="14" t="s">
        <v>431</v>
      </c>
      <c r="G239" s="14" t="s">
        <v>432</v>
      </c>
      <c r="H239" s="416">
        <f>IF('Table 1'!L239="","",'Table 1'!L239)</f>
        <v>0</v>
      </c>
      <c r="I239" s="421"/>
      <c r="J239" s="418"/>
      <c r="K239" s="419" t="str">
        <f t="shared" si="13"/>
        <v/>
      </c>
      <c r="L239" s="418"/>
      <c r="M239" s="418"/>
      <c r="N239" s="418"/>
      <c r="O239" s="422"/>
      <c r="P239" s="418"/>
      <c r="Q239" s="414" t="str">
        <f t="shared" si="12"/>
        <v/>
      </c>
      <c r="R239" s="621" t="str">
        <f t="shared" si="14"/>
        <v/>
      </c>
      <c r="S239" s="621" t="str">
        <f t="shared" si="15"/>
        <v/>
      </c>
    </row>
    <row r="240" spans="1:19" x14ac:dyDescent="0.2">
      <c r="A240" s="291"/>
      <c r="B240" s="211" t="s">
        <v>839</v>
      </c>
      <c r="C240" s="212"/>
      <c r="D240" s="209"/>
      <c r="E240" s="16">
        <v>220</v>
      </c>
      <c r="F240" s="14" t="s">
        <v>433</v>
      </c>
      <c r="G240" s="14" t="s">
        <v>434</v>
      </c>
      <c r="H240" s="416">
        <f>IF('Table 1'!L240="","",'Table 1'!L240)</f>
        <v>170.92670899999999</v>
      </c>
      <c r="I240" s="421"/>
      <c r="J240" s="418"/>
      <c r="K240" s="419" t="str">
        <f t="shared" si="13"/>
        <v/>
      </c>
      <c r="L240" s="418"/>
      <c r="M240" s="418"/>
      <c r="N240" s="418"/>
      <c r="O240" s="422"/>
      <c r="P240" s="418"/>
      <c r="Q240" s="414" t="str">
        <f t="shared" si="12"/>
        <v/>
      </c>
      <c r="R240" s="621" t="str">
        <f t="shared" si="14"/>
        <v/>
      </c>
      <c r="S240" s="621" t="str">
        <f t="shared" si="15"/>
        <v/>
      </c>
    </row>
    <row r="241" spans="1:19" x14ac:dyDescent="0.2">
      <c r="A241" s="291"/>
      <c r="B241" s="211" t="s">
        <v>840</v>
      </c>
      <c r="C241" s="212"/>
      <c r="D241" s="209"/>
      <c r="E241" s="16">
        <v>221</v>
      </c>
      <c r="F241" s="14" t="s">
        <v>435</v>
      </c>
      <c r="G241" s="14" t="s">
        <v>436</v>
      </c>
      <c r="H241" s="416">
        <f>IF('Table 1'!L241="","",'Table 1'!L241)</f>
        <v>0</v>
      </c>
      <c r="I241" s="421"/>
      <c r="J241" s="418"/>
      <c r="K241" s="419" t="str">
        <f t="shared" si="13"/>
        <v/>
      </c>
      <c r="L241" s="418"/>
      <c r="M241" s="418"/>
      <c r="N241" s="418"/>
      <c r="O241" s="422"/>
      <c r="P241" s="418"/>
      <c r="Q241" s="414" t="str">
        <f t="shared" si="12"/>
        <v/>
      </c>
      <c r="R241" s="621" t="str">
        <f t="shared" si="14"/>
        <v/>
      </c>
      <c r="S241" s="621" t="str">
        <f t="shared" si="15"/>
        <v/>
      </c>
    </row>
    <row r="242" spans="1:19" x14ac:dyDescent="0.2">
      <c r="A242" s="291"/>
      <c r="B242" s="211" t="s">
        <v>841</v>
      </c>
      <c r="C242" s="212"/>
      <c r="D242" s="209"/>
      <c r="E242" s="16">
        <v>222</v>
      </c>
      <c r="F242" s="14" t="s">
        <v>437</v>
      </c>
      <c r="G242" s="14" t="s">
        <v>438</v>
      </c>
      <c r="H242" s="416">
        <f>IF('Table 1'!L242="","",'Table 1'!L242)</f>
        <v>6.165502</v>
      </c>
      <c r="I242" s="421"/>
      <c r="J242" s="418"/>
      <c r="K242" s="419" t="str">
        <f t="shared" si="13"/>
        <v/>
      </c>
      <c r="L242" s="418"/>
      <c r="M242" s="418"/>
      <c r="N242" s="418"/>
      <c r="O242" s="422"/>
      <c r="P242" s="418"/>
      <c r="Q242" s="414" t="str">
        <f t="shared" si="12"/>
        <v/>
      </c>
      <c r="R242" s="621" t="str">
        <f t="shared" si="14"/>
        <v/>
      </c>
      <c r="S242" s="621" t="str">
        <f t="shared" si="15"/>
        <v/>
      </c>
    </row>
    <row r="243" spans="1:19" x14ac:dyDescent="0.2">
      <c r="A243" s="291"/>
      <c r="B243" s="211" t="s">
        <v>842</v>
      </c>
      <c r="C243" s="212"/>
      <c r="D243" s="209"/>
      <c r="E243" s="16">
        <v>223</v>
      </c>
      <c r="F243" s="14" t="s">
        <v>439</v>
      </c>
      <c r="G243" s="14" t="s">
        <v>440</v>
      </c>
      <c r="H243" s="416">
        <f>IF('Table 1'!L243="","",'Table 1'!L243)</f>
        <v>19.043731999999999</v>
      </c>
      <c r="I243" s="421"/>
      <c r="J243" s="418"/>
      <c r="K243" s="419" t="str">
        <f t="shared" si="13"/>
        <v/>
      </c>
      <c r="L243" s="418"/>
      <c r="M243" s="418"/>
      <c r="N243" s="418"/>
      <c r="O243" s="422"/>
      <c r="P243" s="418"/>
      <c r="Q243" s="414" t="str">
        <f t="shared" si="12"/>
        <v/>
      </c>
      <c r="R243" s="621" t="str">
        <f t="shared" si="14"/>
        <v/>
      </c>
      <c r="S243" s="621" t="str">
        <f t="shared" si="15"/>
        <v/>
      </c>
    </row>
    <row r="244" spans="1:19" x14ac:dyDescent="0.2">
      <c r="A244" s="291"/>
      <c r="B244" s="211" t="s">
        <v>843</v>
      </c>
      <c r="C244" s="212"/>
      <c r="D244" s="209"/>
      <c r="E244" s="16">
        <v>224</v>
      </c>
      <c r="F244" s="14" t="s">
        <v>441</v>
      </c>
      <c r="G244" s="14" t="s">
        <v>442</v>
      </c>
      <c r="H244" s="416">
        <f>IF('Table 1'!L244="","",'Table 1'!L244)</f>
        <v>161.55735099999998</v>
      </c>
      <c r="I244" s="421"/>
      <c r="J244" s="418"/>
      <c r="K244" s="419" t="str">
        <f t="shared" si="13"/>
        <v/>
      </c>
      <c r="L244" s="418"/>
      <c r="M244" s="418"/>
      <c r="N244" s="418"/>
      <c r="O244" s="422"/>
      <c r="P244" s="418"/>
      <c r="Q244" s="414" t="str">
        <f t="shared" si="12"/>
        <v/>
      </c>
      <c r="R244" s="621" t="str">
        <f t="shared" si="14"/>
        <v/>
      </c>
      <c r="S244" s="621" t="str">
        <f t="shared" si="15"/>
        <v/>
      </c>
    </row>
    <row r="245" spans="1:19" x14ac:dyDescent="0.2">
      <c r="A245" s="291"/>
      <c r="B245" s="211" t="s">
        <v>844</v>
      </c>
      <c r="C245" s="212"/>
      <c r="D245" s="209"/>
      <c r="E245" s="16">
        <v>225</v>
      </c>
      <c r="F245" s="14" t="s">
        <v>443</v>
      </c>
      <c r="G245" s="14" t="s">
        <v>444</v>
      </c>
      <c r="H245" s="416">
        <f>IF('Table 1'!L245="","",'Table 1'!L245)</f>
        <v>13609.608187039999</v>
      </c>
      <c r="I245" s="421"/>
      <c r="J245" s="418"/>
      <c r="K245" s="419" t="str">
        <f t="shared" si="13"/>
        <v/>
      </c>
      <c r="L245" s="418"/>
      <c r="M245" s="418"/>
      <c r="N245" s="418"/>
      <c r="O245" s="422"/>
      <c r="P245" s="418"/>
      <c r="Q245" s="414" t="str">
        <f t="shared" si="12"/>
        <v/>
      </c>
      <c r="R245" s="621" t="str">
        <f t="shared" si="14"/>
        <v/>
      </c>
      <c r="S245" s="621" t="str">
        <f t="shared" si="15"/>
        <v/>
      </c>
    </row>
    <row r="246" spans="1:19" x14ac:dyDescent="0.2">
      <c r="A246" s="291"/>
      <c r="B246" s="211" t="s">
        <v>845</v>
      </c>
      <c r="C246" s="212"/>
      <c r="D246" s="209"/>
      <c r="E246" s="16">
        <v>226</v>
      </c>
      <c r="F246" s="14" t="s">
        <v>445</v>
      </c>
      <c r="G246" s="14" t="s">
        <v>446</v>
      </c>
      <c r="H246" s="416">
        <f>IF('Table 1'!L246="","",'Table 1'!L246)</f>
        <v>162991.23998831</v>
      </c>
      <c r="I246" s="421"/>
      <c r="J246" s="418"/>
      <c r="K246" s="419" t="str">
        <f t="shared" si="13"/>
        <v/>
      </c>
      <c r="L246" s="418"/>
      <c r="M246" s="418"/>
      <c r="N246" s="418"/>
      <c r="O246" s="422"/>
      <c r="P246" s="418"/>
      <c r="Q246" s="414" t="str">
        <f t="shared" si="12"/>
        <v/>
      </c>
      <c r="R246" s="621" t="str">
        <f t="shared" si="14"/>
        <v/>
      </c>
      <c r="S246" s="621" t="str">
        <f t="shared" si="15"/>
        <v/>
      </c>
    </row>
    <row r="247" spans="1:19" x14ac:dyDescent="0.2">
      <c r="A247" s="291"/>
      <c r="B247" s="211" t="s">
        <v>941</v>
      </c>
      <c r="C247" s="212"/>
      <c r="D247" s="209"/>
      <c r="E247" s="16">
        <v>227</v>
      </c>
      <c r="F247" s="14" t="s">
        <v>447</v>
      </c>
      <c r="G247" s="14" t="s">
        <v>448</v>
      </c>
      <c r="H247" s="416">
        <f>IF('Table 1'!L247="","",'Table 1'!L247)</f>
        <v>939.86665800000003</v>
      </c>
      <c r="I247" s="421"/>
      <c r="J247" s="418"/>
      <c r="K247" s="419" t="str">
        <f t="shared" si="13"/>
        <v/>
      </c>
      <c r="L247" s="418"/>
      <c r="M247" s="418"/>
      <c r="N247" s="418"/>
      <c r="O247" s="422"/>
      <c r="P247" s="418"/>
      <c r="Q247" s="414" t="str">
        <f t="shared" si="12"/>
        <v/>
      </c>
      <c r="R247" s="621" t="str">
        <f t="shared" si="14"/>
        <v/>
      </c>
      <c r="S247" s="621" t="str">
        <f t="shared" si="15"/>
        <v/>
      </c>
    </row>
    <row r="248" spans="1:19" x14ac:dyDescent="0.2">
      <c r="A248" s="291"/>
      <c r="B248" s="211" t="s">
        <v>846</v>
      </c>
      <c r="C248" s="212"/>
      <c r="D248" s="209"/>
      <c r="E248" s="16">
        <v>228</v>
      </c>
      <c r="F248" s="14" t="s">
        <v>449</v>
      </c>
      <c r="G248" s="14" t="s">
        <v>450</v>
      </c>
      <c r="H248" s="416">
        <f>IF('Table 1'!L248="","",'Table 1'!L248)</f>
        <v>4.6248199699999999</v>
      </c>
      <c r="I248" s="421"/>
      <c r="J248" s="418"/>
      <c r="K248" s="419" t="str">
        <f t="shared" si="13"/>
        <v/>
      </c>
      <c r="L248" s="418"/>
      <c r="M248" s="418"/>
      <c r="N248" s="418"/>
      <c r="O248" s="422"/>
      <c r="P248" s="418"/>
      <c r="Q248" s="414" t="str">
        <f t="shared" si="12"/>
        <v/>
      </c>
      <c r="R248" s="621" t="str">
        <f t="shared" si="14"/>
        <v/>
      </c>
      <c r="S248" s="621" t="str">
        <f t="shared" si="15"/>
        <v/>
      </c>
    </row>
    <row r="249" spans="1:19" x14ac:dyDescent="0.2">
      <c r="A249" s="291"/>
      <c r="B249" s="211" t="s">
        <v>847</v>
      </c>
      <c r="C249" s="212"/>
      <c r="D249" s="209"/>
      <c r="E249" s="16">
        <v>229</v>
      </c>
      <c r="F249" s="14" t="s">
        <v>451</v>
      </c>
      <c r="G249" s="14" t="s">
        <v>452</v>
      </c>
      <c r="H249" s="416">
        <f>IF('Table 1'!L249="","",'Table 1'!L249)</f>
        <v>11.090263</v>
      </c>
      <c r="I249" s="421"/>
      <c r="J249" s="418"/>
      <c r="K249" s="419" t="str">
        <f t="shared" si="13"/>
        <v/>
      </c>
      <c r="L249" s="418"/>
      <c r="M249" s="418"/>
      <c r="N249" s="418"/>
      <c r="O249" s="422"/>
      <c r="P249" s="418"/>
      <c r="Q249" s="414" t="str">
        <f t="shared" si="12"/>
        <v/>
      </c>
      <c r="R249" s="621" t="str">
        <f t="shared" si="14"/>
        <v/>
      </c>
      <c r="S249" s="621" t="str">
        <f t="shared" si="15"/>
        <v/>
      </c>
    </row>
    <row r="250" spans="1:19" x14ac:dyDescent="0.2">
      <c r="A250" s="291"/>
      <c r="B250" s="211" t="s">
        <v>848</v>
      </c>
      <c r="C250" s="212"/>
      <c r="D250" s="209"/>
      <c r="E250" s="16">
        <v>230</v>
      </c>
      <c r="F250" s="14" t="s">
        <v>453</v>
      </c>
      <c r="G250" s="14" t="s">
        <v>454</v>
      </c>
      <c r="H250" s="416">
        <f>IF('Table 1'!L250="","",'Table 1'!L250)</f>
        <v>0</v>
      </c>
      <c r="I250" s="421"/>
      <c r="J250" s="418"/>
      <c r="K250" s="419" t="str">
        <f t="shared" si="13"/>
        <v/>
      </c>
      <c r="L250" s="418"/>
      <c r="M250" s="418"/>
      <c r="N250" s="418"/>
      <c r="O250" s="422"/>
      <c r="P250" s="418"/>
      <c r="Q250" s="414" t="str">
        <f t="shared" si="12"/>
        <v/>
      </c>
      <c r="R250" s="621" t="str">
        <f t="shared" si="14"/>
        <v/>
      </c>
      <c r="S250" s="621" t="str">
        <f t="shared" si="15"/>
        <v/>
      </c>
    </row>
    <row r="251" spans="1:19" x14ac:dyDescent="0.2">
      <c r="A251" s="291"/>
      <c r="B251" s="211" t="s">
        <v>849</v>
      </c>
      <c r="C251" s="212"/>
      <c r="D251" s="209"/>
      <c r="E251" s="16">
        <v>231</v>
      </c>
      <c r="F251" s="14" t="s">
        <v>455</v>
      </c>
      <c r="G251" s="14" t="s">
        <v>456</v>
      </c>
      <c r="H251" s="416">
        <f>IF('Table 1'!L251="","",'Table 1'!L251)</f>
        <v>0</v>
      </c>
      <c r="I251" s="421"/>
      <c r="J251" s="418"/>
      <c r="K251" s="419" t="str">
        <f t="shared" si="13"/>
        <v/>
      </c>
      <c r="L251" s="418"/>
      <c r="M251" s="418"/>
      <c r="N251" s="418"/>
      <c r="O251" s="422"/>
      <c r="P251" s="418"/>
      <c r="Q251" s="414" t="str">
        <f t="shared" si="12"/>
        <v/>
      </c>
      <c r="R251" s="621" t="str">
        <f t="shared" si="14"/>
        <v/>
      </c>
      <c r="S251" s="621" t="str">
        <f t="shared" si="15"/>
        <v/>
      </c>
    </row>
    <row r="252" spans="1:19" x14ac:dyDescent="0.2">
      <c r="A252" s="291"/>
      <c r="B252" s="211" t="s">
        <v>850</v>
      </c>
      <c r="C252" s="212"/>
      <c r="D252" s="209"/>
      <c r="E252" s="16">
        <v>232</v>
      </c>
      <c r="F252" s="14" t="s">
        <v>457</v>
      </c>
      <c r="G252" s="14" t="s">
        <v>458</v>
      </c>
      <c r="H252" s="416">
        <f>IF('Table 1'!L252="","",'Table 1'!L252)</f>
        <v>0.50454673999999999</v>
      </c>
      <c r="I252" s="421"/>
      <c r="J252" s="418"/>
      <c r="K252" s="419" t="str">
        <f t="shared" si="13"/>
        <v/>
      </c>
      <c r="L252" s="418"/>
      <c r="M252" s="418"/>
      <c r="N252" s="418"/>
      <c r="O252" s="422"/>
      <c r="P252" s="418"/>
      <c r="Q252" s="414" t="str">
        <f t="shared" si="12"/>
        <v/>
      </c>
      <c r="R252" s="621" t="str">
        <f t="shared" si="14"/>
        <v/>
      </c>
      <c r="S252" s="621" t="str">
        <f t="shared" si="15"/>
        <v/>
      </c>
    </row>
    <row r="253" spans="1:19" x14ac:dyDescent="0.2">
      <c r="A253" s="291"/>
      <c r="B253" s="211" t="s">
        <v>851</v>
      </c>
      <c r="C253" s="212"/>
      <c r="D253" s="209"/>
      <c r="E253" s="16">
        <v>233</v>
      </c>
      <c r="F253" s="14" t="s">
        <v>459</v>
      </c>
      <c r="G253" s="14" t="s">
        <v>460</v>
      </c>
      <c r="H253" s="416">
        <f>IF('Table 1'!L253="","",'Table 1'!L253)</f>
        <v>0</v>
      </c>
      <c r="I253" s="421"/>
      <c r="J253" s="418"/>
      <c r="K253" s="419" t="str">
        <f t="shared" si="13"/>
        <v/>
      </c>
      <c r="L253" s="418"/>
      <c r="M253" s="418"/>
      <c r="N253" s="418"/>
      <c r="O253" s="422"/>
      <c r="P253" s="418"/>
      <c r="Q253" s="414" t="str">
        <f t="shared" si="12"/>
        <v/>
      </c>
      <c r="R253" s="621" t="str">
        <f t="shared" si="14"/>
        <v/>
      </c>
      <c r="S253" s="621" t="str">
        <f t="shared" si="15"/>
        <v/>
      </c>
    </row>
    <row r="254" spans="1:19" x14ac:dyDescent="0.2">
      <c r="A254" s="291"/>
      <c r="B254" s="211" t="s">
        <v>852</v>
      </c>
      <c r="C254" s="212"/>
      <c r="D254" s="209"/>
      <c r="E254" s="16">
        <v>234</v>
      </c>
      <c r="F254" s="14" t="s">
        <v>461</v>
      </c>
      <c r="G254" s="14" t="s">
        <v>462</v>
      </c>
      <c r="H254" s="416">
        <f>IF('Table 1'!L254="","",'Table 1'!L254)</f>
        <v>342.84414799999996</v>
      </c>
      <c r="I254" s="421"/>
      <c r="J254" s="418"/>
      <c r="K254" s="419" t="str">
        <f t="shared" si="13"/>
        <v/>
      </c>
      <c r="L254" s="418"/>
      <c r="M254" s="418"/>
      <c r="N254" s="418"/>
      <c r="O254" s="422"/>
      <c r="P254" s="418"/>
      <c r="Q254" s="414" t="str">
        <f t="shared" si="12"/>
        <v/>
      </c>
      <c r="R254" s="621" t="str">
        <f t="shared" si="14"/>
        <v/>
      </c>
      <c r="S254" s="621" t="str">
        <f t="shared" si="15"/>
        <v/>
      </c>
    </row>
    <row r="255" spans="1:19" x14ac:dyDescent="0.2">
      <c r="A255" s="291"/>
      <c r="B255" s="211" t="s">
        <v>853</v>
      </c>
      <c r="C255" s="212"/>
      <c r="D255" s="209"/>
      <c r="E255" s="16">
        <v>235</v>
      </c>
      <c r="F255" s="14" t="s">
        <v>463</v>
      </c>
      <c r="G255" s="14" t="s">
        <v>464</v>
      </c>
      <c r="H255" s="416">
        <f>IF('Table 1'!L255="","",'Table 1'!L255)</f>
        <v>0</v>
      </c>
      <c r="I255" s="421"/>
      <c r="J255" s="418"/>
      <c r="K255" s="419" t="str">
        <f t="shared" si="13"/>
        <v/>
      </c>
      <c r="L255" s="418"/>
      <c r="M255" s="418"/>
      <c r="N255" s="418"/>
      <c r="O255" s="422"/>
      <c r="P255" s="418"/>
      <c r="Q255" s="414" t="str">
        <f t="shared" si="12"/>
        <v/>
      </c>
      <c r="R255" s="621" t="str">
        <f t="shared" si="14"/>
        <v/>
      </c>
      <c r="S255" s="621" t="str">
        <f t="shared" si="15"/>
        <v/>
      </c>
    </row>
    <row r="256" spans="1:19" x14ac:dyDescent="0.2">
      <c r="A256" s="291"/>
      <c r="B256" s="211" t="s">
        <v>854</v>
      </c>
      <c r="C256" s="212"/>
      <c r="D256" s="209"/>
      <c r="E256" s="16">
        <v>236</v>
      </c>
      <c r="F256" s="14" t="s">
        <v>465</v>
      </c>
      <c r="G256" s="14" t="s">
        <v>466</v>
      </c>
      <c r="H256" s="416">
        <f>IF('Table 1'!L256="","",'Table 1'!L256)</f>
        <v>0</v>
      </c>
      <c r="I256" s="421"/>
      <c r="J256" s="418"/>
      <c r="K256" s="419" t="str">
        <f t="shared" si="13"/>
        <v/>
      </c>
      <c r="L256" s="418"/>
      <c r="M256" s="418"/>
      <c r="N256" s="418"/>
      <c r="O256" s="422"/>
      <c r="P256" s="418"/>
      <c r="Q256" s="414" t="str">
        <f t="shared" si="12"/>
        <v/>
      </c>
      <c r="R256" s="621" t="str">
        <f t="shared" si="14"/>
        <v/>
      </c>
      <c r="S256" s="621" t="str">
        <f t="shared" si="15"/>
        <v/>
      </c>
    </row>
    <row r="257" spans="1:23" x14ac:dyDescent="0.2">
      <c r="A257" s="291"/>
      <c r="B257" s="211" t="s">
        <v>855</v>
      </c>
      <c r="C257" s="212"/>
      <c r="D257" s="209"/>
      <c r="E257" s="16">
        <v>237</v>
      </c>
      <c r="F257" s="14" t="s">
        <v>467</v>
      </c>
      <c r="G257" s="14" t="s">
        <v>468</v>
      </c>
      <c r="H257" s="416">
        <f>IF('Table 1'!L257="","",'Table 1'!L257)</f>
        <v>0</v>
      </c>
      <c r="I257" s="421"/>
      <c r="J257" s="418"/>
      <c r="K257" s="419" t="str">
        <f t="shared" si="13"/>
        <v/>
      </c>
      <c r="L257" s="418"/>
      <c r="M257" s="418"/>
      <c r="N257" s="418"/>
      <c r="O257" s="422"/>
      <c r="P257" s="418"/>
      <c r="Q257" s="414" t="str">
        <f t="shared" si="12"/>
        <v/>
      </c>
      <c r="R257" s="621" t="str">
        <f t="shared" si="14"/>
        <v/>
      </c>
      <c r="S257" s="621" t="str">
        <f t="shared" si="15"/>
        <v/>
      </c>
    </row>
    <row r="258" spans="1:23" x14ac:dyDescent="0.2">
      <c r="A258" s="291"/>
      <c r="B258" s="211" t="s">
        <v>856</v>
      </c>
      <c r="C258" s="212"/>
      <c r="D258" s="209"/>
      <c r="E258" s="16">
        <v>238</v>
      </c>
      <c r="F258" s="14" t="s">
        <v>469</v>
      </c>
      <c r="G258" s="14" t="s">
        <v>470</v>
      </c>
      <c r="H258" s="416">
        <f>IF('Table 1'!L258="","",'Table 1'!L258)</f>
        <v>0</v>
      </c>
      <c r="I258" s="421"/>
      <c r="J258" s="418"/>
      <c r="K258" s="419" t="str">
        <f t="shared" si="13"/>
        <v/>
      </c>
      <c r="L258" s="418"/>
      <c r="M258" s="418"/>
      <c r="N258" s="418"/>
      <c r="O258" s="422"/>
      <c r="P258" s="418"/>
      <c r="Q258" s="414" t="str">
        <f t="shared" si="12"/>
        <v/>
      </c>
      <c r="R258" s="621" t="str">
        <f t="shared" si="14"/>
        <v/>
      </c>
      <c r="S258" s="621" t="str">
        <f t="shared" si="15"/>
        <v/>
      </c>
    </row>
    <row r="259" spans="1:23" x14ac:dyDescent="0.2">
      <c r="A259" s="291"/>
      <c r="B259" s="211" t="s">
        <v>857</v>
      </c>
      <c r="C259" s="212"/>
      <c r="D259" s="209"/>
      <c r="E259" s="16">
        <v>239</v>
      </c>
      <c r="F259" s="14" t="s">
        <v>471</v>
      </c>
      <c r="G259" s="14" t="s">
        <v>472</v>
      </c>
      <c r="H259" s="416">
        <f>IF('Table 1'!L259="","",'Table 1'!L259)</f>
        <v>0</v>
      </c>
      <c r="I259" s="421"/>
      <c r="J259" s="418"/>
      <c r="K259" s="419" t="str">
        <f t="shared" si="13"/>
        <v/>
      </c>
      <c r="L259" s="418"/>
      <c r="M259" s="418"/>
      <c r="N259" s="418"/>
      <c r="O259" s="422"/>
      <c r="P259" s="418"/>
      <c r="Q259" s="414" t="str">
        <f t="shared" si="12"/>
        <v/>
      </c>
      <c r="R259" s="621" t="str">
        <f t="shared" si="14"/>
        <v/>
      </c>
      <c r="S259" s="621" t="str">
        <f t="shared" si="15"/>
        <v/>
      </c>
    </row>
    <row r="260" spans="1:23" x14ac:dyDescent="0.2">
      <c r="A260" s="291"/>
      <c r="B260" s="211" t="s">
        <v>858</v>
      </c>
      <c r="C260" s="212"/>
      <c r="D260" s="209"/>
      <c r="E260" s="16">
        <v>240</v>
      </c>
      <c r="F260" s="14" t="s">
        <v>473</v>
      </c>
      <c r="G260" s="14" t="s">
        <v>474</v>
      </c>
      <c r="H260" s="416">
        <f>IF('Table 1'!L260="","",'Table 1'!L260)</f>
        <v>28.100929000000001</v>
      </c>
      <c r="I260" s="421"/>
      <c r="J260" s="418"/>
      <c r="K260" s="419" t="str">
        <f t="shared" si="13"/>
        <v/>
      </c>
      <c r="L260" s="418"/>
      <c r="M260" s="418"/>
      <c r="N260" s="418"/>
      <c r="O260" s="422"/>
      <c r="P260" s="418"/>
      <c r="Q260" s="414" t="str">
        <f t="shared" si="12"/>
        <v/>
      </c>
      <c r="R260" s="621" t="str">
        <f t="shared" si="14"/>
        <v/>
      </c>
      <c r="S260" s="621" t="str">
        <f t="shared" si="15"/>
        <v/>
      </c>
    </row>
    <row r="261" spans="1:23" x14ac:dyDescent="0.2">
      <c r="A261" s="291"/>
      <c r="B261" s="211" t="s">
        <v>859</v>
      </c>
      <c r="C261" s="212"/>
      <c r="D261" s="209"/>
      <c r="E261" s="16">
        <v>241</v>
      </c>
      <c r="F261" s="14" t="s">
        <v>475</v>
      </c>
      <c r="G261" s="14" t="s">
        <v>476</v>
      </c>
      <c r="H261" s="416">
        <f>IF('Table 1'!L261="","",'Table 1'!L261)</f>
        <v>0</v>
      </c>
      <c r="I261" s="421"/>
      <c r="J261" s="418"/>
      <c r="K261" s="419" t="str">
        <f t="shared" si="13"/>
        <v/>
      </c>
      <c r="L261" s="418"/>
      <c r="M261" s="418"/>
      <c r="N261" s="418"/>
      <c r="O261" s="422"/>
      <c r="P261" s="418"/>
      <c r="Q261" s="414" t="str">
        <f t="shared" si="12"/>
        <v/>
      </c>
      <c r="R261" s="621" t="str">
        <f t="shared" si="14"/>
        <v/>
      </c>
      <c r="S261" s="621" t="str">
        <f t="shared" si="15"/>
        <v/>
      </c>
    </row>
    <row r="262" spans="1:23" x14ac:dyDescent="0.2">
      <c r="A262" s="291"/>
      <c r="B262" s="211" t="s">
        <v>860</v>
      </c>
      <c r="C262" s="212"/>
      <c r="D262" s="209"/>
      <c r="E262" s="16">
        <v>242</v>
      </c>
      <c r="F262" s="14" t="s">
        <v>912</v>
      </c>
      <c r="G262" s="198" t="s">
        <v>885</v>
      </c>
      <c r="H262" s="416">
        <f>IF('Table 1'!L262="","",'Table 1'!L262)</f>
        <v>0</v>
      </c>
      <c r="I262" s="423"/>
      <c r="J262" s="424"/>
      <c r="K262" s="445" t="str">
        <f t="shared" si="13"/>
        <v/>
      </c>
      <c r="L262" s="424"/>
      <c r="M262" s="424"/>
      <c r="N262" s="424"/>
      <c r="O262" s="425"/>
      <c r="P262" s="424"/>
      <c r="Q262" s="607"/>
      <c r="R262" s="630"/>
      <c r="S262" s="630"/>
    </row>
    <row r="263" spans="1:23" x14ac:dyDescent="0.2">
      <c r="A263" s="291"/>
      <c r="B263" s="211" t="s">
        <v>861</v>
      </c>
      <c r="C263" s="208"/>
      <c r="D263" s="209"/>
      <c r="E263" s="16">
        <v>243</v>
      </c>
      <c r="F263" s="123" t="s">
        <v>477</v>
      </c>
      <c r="G263" s="123" t="s">
        <v>884</v>
      </c>
      <c r="H263" s="483">
        <f>IF('Table 1'!L263="","",'Table 1'!L263)</f>
        <v>2.9935489999999998</v>
      </c>
      <c r="I263" s="608"/>
      <c r="J263" s="608"/>
      <c r="K263" s="609"/>
      <c r="L263" s="608"/>
      <c r="M263" s="608"/>
      <c r="N263" s="608"/>
      <c r="O263" s="608"/>
      <c r="P263" s="608"/>
      <c r="Q263" s="607"/>
      <c r="R263" s="630"/>
      <c r="S263" s="630"/>
      <c r="T263" s="569"/>
    </row>
    <row r="264" spans="1:23" ht="18" customHeight="1" x14ac:dyDescent="0.2">
      <c r="A264" s="291"/>
      <c r="B264" s="211" t="s">
        <v>862</v>
      </c>
      <c r="C264" s="138"/>
      <c r="D264" s="209"/>
      <c r="E264" s="16">
        <v>244</v>
      </c>
      <c r="F264" s="72"/>
      <c r="G264" s="176" t="s">
        <v>478</v>
      </c>
      <c r="H264" s="489">
        <f>IF('Table 1'!L264="","",'Table 1'!L264)</f>
        <v>301770.90000000002</v>
      </c>
      <c r="I264" s="490"/>
      <c r="J264" s="490"/>
      <c r="K264" s="491" t="str">
        <f t="shared" ref="K264" si="16">IF(AND(L264="",M264="",N264=""),"",IF(OR(L264="c",M264="c",N264="c"),"c",SUM(L264:N264)))</f>
        <v/>
      </c>
      <c r="L264" s="490"/>
      <c r="M264" s="490"/>
      <c r="N264" s="490"/>
      <c r="O264" s="492"/>
      <c r="P264" s="490"/>
      <c r="Q264" s="482" t="str">
        <f t="shared" si="12"/>
        <v/>
      </c>
      <c r="R264" s="623" t="str">
        <f t="shared" si="14"/>
        <v/>
      </c>
      <c r="S264" s="623" t="str">
        <f>IF(Q264&lt;&gt;"","",IF(OR(AND(K264="c",OR(L264="c",N264="c",M264="c")),AND(K264&lt;&gt;"",L264="c",M264="c",N264="c"),AND(K264&lt;&gt;"",L264="",N264="",M264="")),"",IF(COUNTIF(L264:N264,"c")&gt;1,"",IF(ABS(SUM(L264:N264)-SUM(K264))&gt;0.9,SUM(L264:N264)-SUM(K264),""))))</f>
        <v/>
      </c>
      <c r="T264" s="304"/>
      <c r="U264" s="487"/>
      <c r="V264" s="487"/>
      <c r="W264" s="487"/>
    </row>
    <row r="265" spans="1:23" x14ac:dyDescent="0.2">
      <c r="A265" s="291"/>
      <c r="B265" s="211"/>
      <c r="C265" s="138"/>
      <c r="D265" s="209"/>
      <c r="E265" s="296"/>
      <c r="F265" s="295"/>
      <c r="G265" s="292" t="s">
        <v>872</v>
      </c>
      <c r="H265" s="430">
        <f>SUM(H21:H263)</f>
        <v>301770.90522809001</v>
      </c>
      <c r="I265" s="430">
        <f t="shared" ref="I265:P265" si="17">SUM(I21:I262)</f>
        <v>0</v>
      </c>
      <c r="J265" s="430">
        <f t="shared" si="17"/>
        <v>0</v>
      </c>
      <c r="K265" s="430">
        <f t="shared" si="17"/>
        <v>0</v>
      </c>
      <c r="L265" s="430">
        <f t="shared" si="17"/>
        <v>0</v>
      </c>
      <c r="M265" s="430">
        <f t="shared" si="17"/>
        <v>0</v>
      </c>
      <c r="N265" s="430">
        <f t="shared" si="17"/>
        <v>0</v>
      </c>
      <c r="O265" s="430">
        <f t="shared" si="17"/>
        <v>0</v>
      </c>
      <c r="P265" s="430">
        <f t="shared" si="17"/>
        <v>0</v>
      </c>
      <c r="Q265" s="409"/>
      <c r="R265" s="410"/>
      <c r="S265" s="411"/>
    </row>
    <row r="266" spans="1:23" ht="24.95" customHeight="1" thickBot="1" x14ac:dyDescent="0.25">
      <c r="B266" s="1"/>
      <c r="C266" s="1"/>
      <c r="D266" s="1"/>
      <c r="E266" s="88"/>
      <c r="F266" s="488"/>
      <c r="G266" s="69" t="s">
        <v>874</v>
      </c>
      <c r="H266" s="415">
        <f t="shared" ref="H266:P266" si="18">IF(COUNTIF(H21:H263,"c")=1,"Res Disc",SUM(H264)-SUM(H265))</f>
        <v>-5.2280899835750461E-3</v>
      </c>
      <c r="I266" s="415">
        <f t="shared" si="18"/>
        <v>0</v>
      </c>
      <c r="J266" s="415">
        <f t="shared" si="18"/>
        <v>0</v>
      </c>
      <c r="K266" s="415">
        <f t="shared" si="18"/>
        <v>0</v>
      </c>
      <c r="L266" s="415">
        <f t="shared" si="18"/>
        <v>0</v>
      </c>
      <c r="M266" s="415">
        <f t="shared" si="18"/>
        <v>0</v>
      </c>
      <c r="N266" s="415">
        <f t="shared" si="18"/>
        <v>0</v>
      </c>
      <c r="O266" s="415">
        <f t="shared" si="18"/>
        <v>0</v>
      </c>
      <c r="P266" s="415">
        <f t="shared" si="18"/>
        <v>0</v>
      </c>
      <c r="Q266" s="297"/>
      <c r="R266" s="412"/>
      <c r="S266" s="301"/>
    </row>
    <row r="267" spans="1:23" x14ac:dyDescent="0.2">
      <c r="G267" s="318" t="s">
        <v>549</v>
      </c>
      <c r="H267" s="322"/>
      <c r="I267" s="318"/>
      <c r="J267" s="318"/>
      <c r="K267" s="318"/>
      <c r="L267" s="318"/>
      <c r="M267" s="318"/>
      <c r="N267" s="318"/>
      <c r="O267" s="318"/>
      <c r="P267" s="318"/>
    </row>
    <row r="268" spans="1:23" x14ac:dyDescent="0.2">
      <c r="G268" s="682" t="s">
        <v>556</v>
      </c>
      <c r="H268" s="683"/>
      <c r="I268" s="683"/>
      <c r="J268" s="683"/>
      <c r="K268" s="683"/>
      <c r="L268" s="683"/>
      <c r="M268" s="683"/>
      <c r="N268" s="683"/>
      <c r="O268" s="683"/>
      <c r="P268" s="683"/>
    </row>
    <row r="269" spans="1:23" x14ac:dyDescent="0.2">
      <c r="G269" s="316"/>
      <c r="H269" s="316"/>
      <c r="I269" s="316"/>
      <c r="J269" s="316"/>
      <c r="K269" s="316"/>
      <c r="L269" s="316"/>
      <c r="M269" s="316"/>
      <c r="N269" s="316"/>
      <c r="O269" s="316"/>
      <c r="P269" s="316"/>
    </row>
    <row r="270" spans="1:23" x14ac:dyDescent="0.2"/>
  </sheetData>
  <sheetProtection password="8F7D" sheet="1" objects="1" scenarios="1" formatCells="0" formatColumns="0" formatRows="0"/>
  <sortState xmlns:xlrd2="http://schemas.microsoft.com/office/spreadsheetml/2017/richdata2" ref="B21:G261">
    <sortCondition ref="G21:G261"/>
  </sortState>
  <mergeCells count="6">
    <mergeCell ref="G268:P268"/>
    <mergeCell ref="Q14:Q16"/>
    <mergeCell ref="R14:R16"/>
    <mergeCell ref="S14:S16"/>
    <mergeCell ref="E4:F4"/>
    <mergeCell ref="E7:F7"/>
  </mergeCells>
  <conditionalFormatting sqref="Q21:S264">
    <cfRule type="notContainsBlanks" dxfId="39" priority="14">
      <formula>LEN(TRIM(Q21))&gt;0</formula>
    </cfRule>
  </conditionalFormatting>
  <conditionalFormatting sqref="H266:P266">
    <cfRule type="cellIs" priority="10" operator="notBetween">
      <formula>-1</formula>
      <formula>1</formula>
    </cfRule>
  </conditionalFormatting>
  <conditionalFormatting sqref="H266:P266">
    <cfRule type="cellIs" priority="9" operator="notBetween">
      <formula>-1</formula>
      <formula>1</formula>
    </cfRule>
  </conditionalFormatting>
  <conditionalFormatting sqref="H266:P266">
    <cfRule type="cellIs" dxfId="38" priority="8" operator="notBetween">
      <formula>-1</formula>
      <formula>1</formula>
    </cfRule>
  </conditionalFormatting>
  <conditionalFormatting sqref="H266:P266">
    <cfRule type="cellIs" dxfId="37" priority="7" operator="notBetween">
      <formula>-1</formula>
      <formula>1</formula>
    </cfRule>
  </conditionalFormatting>
  <conditionalFormatting sqref="Q263:S263">
    <cfRule type="notContainsBlanks" dxfId="36" priority="6">
      <formula>LEN(TRIM(Q263))&gt;0</formula>
    </cfRule>
  </conditionalFormatting>
  <conditionalFormatting sqref="H266:P266">
    <cfRule type="cellIs" priority="4" operator="notBetween">
      <formula>-1</formula>
      <formula>1</formula>
    </cfRule>
  </conditionalFormatting>
  <conditionalFormatting sqref="H266:P266">
    <cfRule type="cellIs" dxfId="35" priority="3" operator="notBetween">
      <formula>-1</formula>
      <formula>1</formula>
    </cfRule>
  </conditionalFormatting>
  <conditionalFormatting sqref="H266:P266">
    <cfRule type="cellIs" dxfId="34" priority="2" operator="notBetween">
      <formula>-1</formula>
      <formula>1</formula>
    </cfRule>
  </conditionalFormatting>
  <conditionalFormatting sqref="Q262:S262">
    <cfRule type="notContainsBlanks" dxfId="33" priority="1">
      <formula>LEN(TRIM(Q262))&gt;0</formula>
    </cfRule>
  </conditionalFormatting>
  <pageMargins left="0.7" right="0.7" top="0.75" bottom="0.75" header="0.3" footer="0.3"/>
  <pageSetup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rgb="FF92D050"/>
    <pageSetUpPr fitToPage="1"/>
  </sheetPr>
  <dimension ref="A1:X192"/>
  <sheetViews>
    <sheetView zoomScale="90" zoomScaleNormal="90" workbookViewId="0">
      <pane xSplit="7" ySplit="20" topLeftCell="H156" activePane="bottomRight" state="frozen"/>
      <selection activeCell="E1" sqref="E1"/>
      <selection pane="topRight" activeCell="E1" sqref="E1"/>
      <selection pane="bottomLeft" activeCell="E1" sqref="E1"/>
      <selection pane="bottomRight" activeCell="H172" sqref="H172"/>
    </sheetView>
  </sheetViews>
  <sheetFormatPr defaultColWidth="9.33203125"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cols>
  <sheetData>
    <row r="1" spans="1:24" s="379" customFormat="1" ht="24.95" customHeight="1" x14ac:dyDescent="0.2">
      <c r="D1" s="372"/>
      <c r="E1" s="371"/>
      <c r="G1" s="387"/>
      <c r="H1" s="570" t="s">
        <v>902</v>
      </c>
      <c r="I1" s="387"/>
      <c r="J1" s="387"/>
      <c r="K1" s="387"/>
      <c r="L1" s="387"/>
      <c r="M1" s="387"/>
      <c r="N1" s="371"/>
      <c r="O1" s="371"/>
      <c r="P1" s="371"/>
      <c r="Q1" s="380"/>
      <c r="R1" s="380"/>
      <c r="S1" s="380"/>
      <c r="T1" s="380"/>
      <c r="U1" s="380"/>
      <c r="V1" s="380"/>
      <c r="W1" s="380"/>
      <c r="X1" s="380"/>
    </row>
    <row r="2" spans="1:24" ht="42" hidden="1" customHeight="1" x14ac:dyDescent="0.2">
      <c r="D2" s="220"/>
      <c r="E2" s="334"/>
      <c r="F2" s="220"/>
      <c r="G2" s="220"/>
      <c r="H2" s="220"/>
      <c r="I2" s="220"/>
      <c r="J2" s="220"/>
      <c r="K2" s="220"/>
      <c r="L2" s="220"/>
      <c r="M2" s="220"/>
      <c r="N2" s="220"/>
      <c r="O2" s="220"/>
      <c r="P2" s="220"/>
      <c r="X2" s="310"/>
    </row>
    <row r="3" spans="1:24" ht="42" hidden="1" customHeight="1" x14ac:dyDescent="0.2">
      <c r="D3" s="220"/>
      <c r="E3" s="334"/>
      <c r="F3" s="220"/>
      <c r="G3" s="220"/>
      <c r="H3" s="220"/>
      <c r="I3" s="220"/>
      <c r="J3" s="220"/>
      <c r="K3" s="220"/>
      <c r="L3" s="220"/>
      <c r="M3" s="220"/>
      <c r="N3" s="220"/>
      <c r="O3" s="220"/>
      <c r="P3" s="220"/>
      <c r="X3" s="310"/>
    </row>
    <row r="4" spans="1:24" ht="15.75" customHeight="1" x14ac:dyDescent="0.2">
      <c r="C4" s="653"/>
      <c r="D4" s="654"/>
      <c r="E4" s="654"/>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195"/>
      <c r="T4" s="195"/>
      <c r="U4" s="195"/>
      <c r="V4" s="195"/>
      <c r="W4" s="195"/>
      <c r="X4" s="310"/>
    </row>
    <row r="5" spans="1:24" ht="42" hidden="1" customHeight="1" x14ac:dyDescent="0.2">
      <c r="C5" s="336"/>
      <c r="D5" s="81"/>
      <c r="E5" s="336"/>
      <c r="F5" s="81"/>
      <c r="G5" s="81"/>
      <c r="H5" s="68"/>
      <c r="I5" s="82"/>
      <c r="J5" s="80"/>
      <c r="K5" s="82"/>
      <c r="L5" s="77"/>
      <c r="M5" s="68"/>
      <c r="N5" s="81"/>
      <c r="O5" s="81"/>
      <c r="P5" s="81"/>
      <c r="Q5" s="81"/>
      <c r="R5" s="81"/>
      <c r="S5" s="81"/>
      <c r="T5" s="81"/>
      <c r="U5" s="81"/>
      <c r="V5" s="81"/>
      <c r="W5" s="81"/>
      <c r="X5" s="310"/>
    </row>
    <row r="6" spans="1:24" ht="42" hidden="1" customHeight="1" x14ac:dyDescent="0.2">
      <c r="C6" s="337"/>
      <c r="D6" s="83"/>
      <c r="E6" s="337"/>
      <c r="F6" s="83"/>
      <c r="G6" s="83"/>
      <c r="H6" s="68"/>
      <c r="I6" s="80"/>
      <c r="J6" s="80"/>
      <c r="K6" s="80"/>
      <c r="L6" s="45"/>
      <c r="M6" s="68"/>
      <c r="N6" s="83"/>
      <c r="O6" s="83"/>
      <c r="P6" s="83"/>
      <c r="Q6" s="83"/>
      <c r="R6" s="83"/>
      <c r="S6" s="83"/>
      <c r="T6" s="83"/>
      <c r="U6" s="83"/>
      <c r="V6" s="83"/>
      <c r="W6" s="83"/>
      <c r="X6" s="310"/>
    </row>
    <row r="7" spans="1:24" ht="17.25" customHeight="1" x14ac:dyDescent="0.2">
      <c r="C7" s="679"/>
      <c r="D7" s="680"/>
      <c r="E7" s="680"/>
      <c r="F7" s="680"/>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D8" s="221"/>
      <c r="F8" s="219"/>
      <c r="G8" s="222"/>
      <c r="H8" s="221"/>
      <c r="I8" s="221"/>
      <c r="J8" s="221"/>
      <c r="K8" s="223"/>
      <c r="L8" s="223"/>
      <c r="M8" s="223"/>
      <c r="N8" s="223"/>
      <c r="O8" s="223"/>
      <c r="P8" s="223"/>
      <c r="X8" s="310"/>
    </row>
    <row r="9" spans="1:24" ht="42" hidden="1" customHeight="1" x14ac:dyDescent="0.2">
      <c r="D9" s="221"/>
      <c r="F9" s="219"/>
      <c r="G9" s="222"/>
      <c r="H9" s="221"/>
      <c r="I9" s="221"/>
      <c r="J9" s="221"/>
      <c r="K9" s="223"/>
      <c r="L9" s="223"/>
      <c r="M9" s="223"/>
      <c r="N9" s="223"/>
      <c r="O9" s="223"/>
      <c r="P9" s="223"/>
      <c r="X9" s="310"/>
    </row>
    <row r="10" spans="1:24" ht="42" hidden="1" customHeight="1" x14ac:dyDescent="0.2">
      <c r="D10" s="221"/>
      <c r="F10" s="219"/>
      <c r="G10" s="222"/>
      <c r="H10" s="221"/>
      <c r="I10" s="221"/>
      <c r="J10" s="221"/>
      <c r="K10" s="223"/>
      <c r="L10" s="223"/>
      <c r="M10" s="223"/>
      <c r="N10" s="223"/>
      <c r="O10" s="223"/>
      <c r="P10" s="223"/>
      <c r="X10" s="310"/>
    </row>
    <row r="11" spans="1:24" ht="42" hidden="1" customHeight="1" x14ac:dyDescent="0.2">
      <c r="D11" s="221"/>
      <c r="F11" s="219"/>
      <c r="G11" s="222"/>
      <c r="H11" s="221"/>
      <c r="I11" s="221"/>
      <c r="J11" s="221"/>
      <c r="K11" s="223"/>
      <c r="L11" s="223"/>
      <c r="M11" s="223"/>
      <c r="N11" s="223"/>
      <c r="O11" s="223"/>
      <c r="P11" s="223"/>
      <c r="X11" s="310"/>
    </row>
    <row r="12" spans="1:24" s="310" customFormat="1" ht="19.5" customHeight="1" thickBot="1" x14ac:dyDescent="0.25">
      <c r="A12" s="217"/>
      <c r="B12" s="217"/>
      <c r="C12" s="217"/>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21"/>
      <c r="F13" s="330"/>
      <c r="G13" s="327"/>
      <c r="H13" s="327"/>
      <c r="I13" s="327"/>
      <c r="J13" s="327"/>
      <c r="K13" s="327"/>
      <c r="L13" s="326"/>
      <c r="M13" s="326"/>
      <c r="N13" s="326"/>
      <c r="O13" s="326"/>
      <c r="P13" s="326"/>
    </row>
    <row r="14" spans="1:24" s="310" customFormat="1" ht="13.5" thickBot="1" x14ac:dyDescent="0.25">
      <c r="A14" s="217"/>
      <c r="B14" s="217"/>
      <c r="C14" s="217"/>
      <c r="D14" s="224"/>
      <c r="E14" s="331"/>
      <c r="F14" s="328"/>
      <c r="G14" s="692"/>
      <c r="H14" s="226"/>
      <c r="I14" s="227"/>
      <c r="J14" s="227"/>
      <c r="K14" s="227"/>
      <c r="L14" s="227"/>
      <c r="M14" s="227" t="s">
        <v>521</v>
      </c>
      <c r="N14" s="587"/>
      <c r="O14" s="228"/>
      <c r="P14" s="227"/>
      <c r="Q14" s="227"/>
      <c r="R14" s="227"/>
      <c r="S14" s="242"/>
      <c r="T14" s="694" t="s">
        <v>887</v>
      </c>
      <c r="U14" s="672" t="s">
        <v>969</v>
      </c>
      <c r="V14" s="672" t="s">
        <v>977</v>
      </c>
      <c r="W14" s="667" t="s">
        <v>976</v>
      </c>
    </row>
    <row r="15" spans="1:24" s="310" customFormat="1" ht="18.75" customHeight="1" thickBot="1" x14ac:dyDescent="0.25">
      <c r="A15" s="217"/>
      <c r="B15" s="217"/>
      <c r="C15" s="217"/>
      <c r="D15" s="230"/>
      <c r="E15" s="332"/>
      <c r="F15" s="329"/>
      <c r="G15" s="693"/>
      <c r="H15" s="231"/>
      <c r="I15" s="698" t="s">
        <v>563</v>
      </c>
      <c r="J15" s="698" t="s">
        <v>523</v>
      </c>
      <c r="K15" s="227"/>
      <c r="L15" s="586"/>
      <c r="M15" s="581"/>
      <c r="N15" s="581"/>
      <c r="O15" s="698" t="s">
        <v>486</v>
      </c>
      <c r="P15" s="700" t="s">
        <v>920</v>
      </c>
      <c r="Q15" s="696"/>
      <c r="R15" s="696"/>
      <c r="S15" s="697"/>
      <c r="T15" s="695"/>
      <c r="U15" s="673"/>
      <c r="V15" s="673"/>
      <c r="W15" s="668"/>
    </row>
    <row r="16" spans="1:24" ht="46.5" customHeight="1" thickBot="1" x14ac:dyDescent="0.25">
      <c r="D16" s="234" t="s">
        <v>527</v>
      </c>
      <c r="E16" s="229" t="s">
        <v>10</v>
      </c>
      <c r="G16" s="404" t="s">
        <v>882</v>
      </c>
      <c r="H16" s="243" t="s">
        <v>560</v>
      </c>
      <c r="I16" s="699"/>
      <c r="J16" s="699"/>
      <c r="K16" s="244" t="s">
        <v>515</v>
      </c>
      <c r="L16" s="243" t="s">
        <v>516</v>
      </c>
      <c r="M16" s="243" t="s">
        <v>517</v>
      </c>
      <c r="N16" s="243" t="s">
        <v>484</v>
      </c>
      <c r="O16" s="699"/>
      <c r="P16" s="701"/>
      <c r="Q16" s="573" t="s">
        <v>518</v>
      </c>
      <c r="R16" s="243" t="s">
        <v>519</v>
      </c>
      <c r="S16" s="245" t="s">
        <v>520</v>
      </c>
      <c r="T16" s="695"/>
      <c r="U16" s="673"/>
      <c r="V16" s="673"/>
      <c r="W16" s="668"/>
      <c r="X16" s="310"/>
    </row>
    <row r="17" spans="2:24" ht="25.5" hidden="1" customHeight="1" x14ac:dyDescent="0.2">
      <c r="B17" s="215"/>
      <c r="C17" s="215"/>
      <c r="D17" s="239"/>
      <c r="E17" s="238"/>
      <c r="F17" s="246"/>
      <c r="G17" s="145" t="s">
        <v>592</v>
      </c>
      <c r="H17" s="176" t="s">
        <v>601</v>
      </c>
      <c r="I17" s="176" t="s">
        <v>601</v>
      </c>
      <c r="J17" s="176" t="s">
        <v>601</v>
      </c>
      <c r="K17" s="176" t="s">
        <v>601</v>
      </c>
      <c r="L17" s="176" t="s">
        <v>601</v>
      </c>
      <c r="M17" s="176" t="s">
        <v>601</v>
      </c>
      <c r="N17" s="176" t="s">
        <v>601</v>
      </c>
      <c r="O17" s="176" t="s">
        <v>601</v>
      </c>
      <c r="P17" s="176" t="s">
        <v>601</v>
      </c>
      <c r="Q17" s="176" t="s">
        <v>601</v>
      </c>
      <c r="R17" s="176" t="s">
        <v>601</v>
      </c>
      <c r="S17" s="176" t="s">
        <v>601</v>
      </c>
      <c r="T17" s="545"/>
      <c r="U17" s="545"/>
      <c r="V17" s="545"/>
      <c r="W17" s="545"/>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15"/>
      <c r="U18" s="215"/>
      <c r="V18" s="215"/>
      <c r="W18" s="215"/>
      <c r="X18" s="310"/>
    </row>
    <row r="19" spans="2:24" ht="25.5" hidden="1" customHeight="1" x14ac:dyDescent="0.2">
      <c r="B19" s="215"/>
      <c r="C19" s="215"/>
      <c r="D19" s="239"/>
      <c r="E19" s="238"/>
      <c r="F19" s="246"/>
      <c r="G19" s="145" t="s">
        <v>598</v>
      </c>
      <c r="H19" s="176" t="s">
        <v>602</v>
      </c>
      <c r="I19" s="176" t="s">
        <v>602</v>
      </c>
      <c r="J19" s="176" t="s">
        <v>602</v>
      </c>
      <c r="K19" s="176" t="s">
        <v>602</v>
      </c>
      <c r="L19" s="176" t="s">
        <v>602</v>
      </c>
      <c r="M19" s="176" t="s">
        <v>602</v>
      </c>
      <c r="N19" s="176" t="s">
        <v>602</v>
      </c>
      <c r="O19" s="176" t="s">
        <v>602</v>
      </c>
      <c r="P19" s="176" t="s">
        <v>602</v>
      </c>
      <c r="Q19" s="176" t="s">
        <v>602</v>
      </c>
      <c r="R19" s="176" t="s">
        <v>602</v>
      </c>
      <c r="S19" s="176" t="s">
        <v>602</v>
      </c>
      <c r="T19" s="215"/>
      <c r="U19" s="215"/>
      <c r="V19" s="215"/>
      <c r="W19" s="215"/>
      <c r="X19" s="310"/>
    </row>
    <row r="20" spans="2:24" ht="25.5" hidden="1" customHeight="1" thickBot="1" x14ac:dyDescent="0.25">
      <c r="B20" s="140" t="s">
        <v>531</v>
      </c>
      <c r="C20" s="140" t="s">
        <v>595</v>
      </c>
      <c r="D20" s="140" t="s">
        <v>594</v>
      </c>
      <c r="E20" s="238"/>
      <c r="F20" s="246"/>
      <c r="G20" s="401" t="s">
        <v>594</v>
      </c>
      <c r="H20" s="539"/>
      <c r="I20" s="240"/>
      <c r="J20" s="240"/>
      <c r="K20" s="240"/>
      <c r="L20" s="240"/>
      <c r="M20" s="240"/>
      <c r="N20" s="240"/>
      <c r="O20" s="240"/>
      <c r="P20" s="240"/>
      <c r="Q20" s="240"/>
      <c r="R20" s="240"/>
      <c r="S20" s="240"/>
      <c r="T20" s="215"/>
      <c r="U20" s="215"/>
      <c r="V20" s="215"/>
      <c r="W20" s="215"/>
      <c r="X20" s="310"/>
    </row>
    <row r="21" spans="2:24" s="291" customFormat="1" ht="13.5" thickBot="1" x14ac:dyDescent="0.25">
      <c r="B21" s="606" t="s">
        <v>632</v>
      </c>
      <c r="C21" s="247"/>
      <c r="D21" s="248" t="s">
        <v>533</v>
      </c>
      <c r="E21" s="249">
        <v>1</v>
      </c>
      <c r="F21" s="400"/>
      <c r="G21" s="603" t="s">
        <v>37</v>
      </c>
      <c r="H21" s="446">
        <f>IF('Table 3'!H32="","",'Table 3'!H32)</f>
        <v>13909.86654759</v>
      </c>
      <c r="I21" s="446" t="str">
        <f>IF('Table 3'!I32="","",'Table 3'!I32)</f>
        <v/>
      </c>
      <c r="J21" s="446">
        <f>IF('Table 3'!J32="","",'Table 3'!J32)</f>
        <v>888</v>
      </c>
      <c r="K21" s="446">
        <f>IF('Table 3'!K32="","",'Table 3'!K32)</f>
        <v>13021.86654759</v>
      </c>
      <c r="L21" s="446">
        <f>IF('Table 3'!L32="","",'Table 3'!L32)</f>
        <v>288.40251159000002</v>
      </c>
      <c r="M21" s="446" t="str">
        <f>IF('Table 3'!M32="","",'Table 3'!M32)</f>
        <v/>
      </c>
      <c r="N21" s="446">
        <f>IF('Table 3'!N32="","",'Table 3'!N32)</f>
        <v>12733.464035999999</v>
      </c>
      <c r="O21" s="446" t="str">
        <f>IF('Table 3'!O32="","",'Table 3'!O32)</f>
        <v/>
      </c>
      <c r="P21" s="446" t="str">
        <f>IF('Table 3'!P32="","",'Table 3'!P32)</f>
        <v/>
      </c>
      <c r="Q21" s="446" t="str">
        <f>IF('Table 3'!Q32="","",'Table 3'!Q32)</f>
        <v/>
      </c>
      <c r="R21" s="446" t="str">
        <f>IF('Table 3'!R32="","",'Table 3'!R32)</f>
        <v/>
      </c>
      <c r="S21" s="446" t="str">
        <f>IF('Table 3'!S32="","",'Table 3'!S32)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88"/>
      <c r="G22" s="403" t="s">
        <v>896</v>
      </c>
      <c r="H22" s="540" t="str">
        <f>IF(AND('Table 5'!I32="",'Table 5'!J32="",'Table 5'!K32=""),"",IF(OR('Table 5'!I32="c",'Table 5'!J32="c",'Table 5'!K32="c"),"c",SUM('Table 5'!I32,'Table 5'!J32,'Table 5'!K32)))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89"/>
      <c r="G23" s="402" t="s">
        <v>897</v>
      </c>
      <c r="H23" s="540" t="str">
        <f>IF(AND('Table 5'!I32="",'Table 5'!J32=""),"",IF(OR('Table 5'!I32="c",'Table 5'!J32="c"),"c",SUM('Table 5'!I32,'Table 5'!J32)))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89"/>
      <c r="G24" s="402" t="s">
        <v>898</v>
      </c>
      <c r="H24" s="542" t="str">
        <f>'Table 5'!K32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89"/>
      <c r="G25" s="402" t="s">
        <v>486</v>
      </c>
      <c r="H25" s="542" t="str">
        <f>IF('Table 5'!O32="","",'Table 5'!O32)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0"/>
      <c r="G26" s="405" t="s">
        <v>881</v>
      </c>
      <c r="H26" s="543" t="str">
        <f>IF('Table 5'!P32="","",'Table 5'!P32)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3'!H33="","",'Table 3'!H33)</f>
        <v>1175.67145525</v>
      </c>
      <c r="I27" s="446" t="str">
        <f>IF('Table 3'!I33="","",'Table 3'!I33)</f>
        <v/>
      </c>
      <c r="J27" s="446">
        <f>IF('Table 3'!J33="","",'Table 3'!J33)</f>
        <v>263</v>
      </c>
      <c r="K27" s="446">
        <f>IF('Table 3'!K33="","",'Table 3'!K33)</f>
        <v>912.67145525000001</v>
      </c>
      <c r="L27" s="446">
        <f>IF('Table 3'!L33="","",'Table 3'!L33)</f>
        <v>6.5995922500000006</v>
      </c>
      <c r="M27" s="446" t="str">
        <f>IF('Table 3'!M33="","",'Table 3'!M33)</f>
        <v/>
      </c>
      <c r="N27" s="446">
        <f>IF('Table 3'!N33="","",'Table 3'!N33)</f>
        <v>906.07186300000001</v>
      </c>
      <c r="O27" s="446" t="str">
        <f>IF('Table 3'!O33="","",'Table 3'!O33)</f>
        <v/>
      </c>
      <c r="P27" s="446" t="str">
        <f>IF('Table 3'!P33="","",'Table 3'!P33)</f>
        <v/>
      </c>
      <c r="Q27" s="446" t="str">
        <f>IF('Table 3'!Q33="","",'Table 3'!Q33)</f>
        <v/>
      </c>
      <c r="R27" s="446" t="str">
        <f>IF('Table 3'!R33="","",'Table 3'!R33)</f>
        <v/>
      </c>
      <c r="S27" s="446" t="str">
        <f>IF('Table 3'!S33="","",'Table 3'!S33)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88"/>
      <c r="G28" s="403" t="s">
        <v>896</v>
      </c>
      <c r="H28" s="540" t="str">
        <f>IF(AND('Table 5'!I33="",'Table 5'!J33="",'Table 5'!K33=""),"",IF(OR('Table 5'!I33="c",'Table 5'!J33="c",'Table 5'!K33="c"),"c",SUM('Table 5'!I33,'Table 5'!J33,'Table 5'!K33)))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89"/>
      <c r="G29" s="402" t="s">
        <v>897</v>
      </c>
      <c r="H29" s="540" t="str">
        <f>IF(AND('Table 5'!I33="",'Table 5'!J33=""),"",IF(OR('Table 5'!I33="c",'Table 5'!J33="c"),"c",SUM('Table 5'!I33,'Table 5'!J33)))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89"/>
      <c r="G30" s="402" t="s">
        <v>898</v>
      </c>
      <c r="H30" s="542" t="str">
        <f>'Table 5'!K33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89"/>
      <c r="G31" s="402" t="s">
        <v>486</v>
      </c>
      <c r="H31" s="542" t="str">
        <f>IF('Table 5'!O33="","",'Table 5'!O33)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0"/>
      <c r="G32" s="405" t="s">
        <v>881</v>
      </c>
      <c r="H32" s="543" t="str">
        <f>IF('Table 5'!P33="","",'Table 5'!P33)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17" t="s">
        <v>640</v>
      </c>
      <c r="D33" s="248" t="s">
        <v>533</v>
      </c>
      <c r="E33" s="253">
        <v>3</v>
      </c>
      <c r="F33" s="255"/>
      <c r="G33" s="603" t="s">
        <v>53</v>
      </c>
      <c r="H33" s="446">
        <f>IF('Table 3'!H40="","",'Table 3'!H40)</f>
        <v>3092.41341947</v>
      </c>
      <c r="I33" s="446" t="str">
        <f>IF('Table 3'!I40="","",'Table 3'!I40)</f>
        <v/>
      </c>
      <c r="J33" s="446">
        <f>IF('Table 3'!J40="","",'Table 3'!J40)</f>
        <v>0</v>
      </c>
      <c r="K33" s="446">
        <f>IF('Table 3'!K40="","",'Table 3'!K40)</f>
        <v>3092.41341947</v>
      </c>
      <c r="L33" s="446">
        <f>IF('Table 3'!L40="","",'Table 3'!L40)</f>
        <v>4.2952204700000003</v>
      </c>
      <c r="M33" s="446" t="str">
        <f>IF('Table 3'!M40="","",'Table 3'!M40)</f>
        <v/>
      </c>
      <c r="N33" s="446">
        <f>IF('Table 3'!N40="","",'Table 3'!N40)</f>
        <v>3088.118199</v>
      </c>
      <c r="O33" s="446" t="str">
        <f>IF('Table 3'!O40="","",'Table 3'!O40)</f>
        <v/>
      </c>
      <c r="P33" s="446" t="str">
        <f>IF('Table 3'!P40="","",'Table 3'!P40)</f>
        <v/>
      </c>
      <c r="Q33" s="446" t="str">
        <f>IF('Table 3'!Q40="","",'Table 3'!Q40)</f>
        <v/>
      </c>
      <c r="R33" s="446" t="str">
        <f>IF('Table 3'!R40="","",'Table 3'!R40)</f>
        <v/>
      </c>
      <c r="S33" s="446" t="str">
        <f>IF('Table 3'!S40="","",'Table 3'!S40)</f>
        <v/>
      </c>
      <c r="T33" s="414" t="str">
        <f t="shared" si="4"/>
        <v/>
      </c>
      <c r="U33" s="621" t="str">
        <f t="shared" si="0"/>
        <v/>
      </c>
      <c r="V33" s="626" t="str">
        <f t="shared" si="1"/>
        <v/>
      </c>
      <c r="W33" s="440" t="str">
        <f t="shared" si="2"/>
        <v/>
      </c>
      <c r="X33" s="310"/>
    </row>
    <row r="34" spans="2:24" x14ac:dyDescent="0.2">
      <c r="B34" s="217" t="s">
        <v>640</v>
      </c>
      <c r="D34" s="250" t="s">
        <v>899</v>
      </c>
      <c r="E34" s="249"/>
      <c r="F34" s="688"/>
      <c r="G34" s="403" t="s">
        <v>896</v>
      </c>
      <c r="H34" s="540" t="str">
        <f>IF(AND('Table 5'!I40="",'Table 5'!J40="",'Table 5'!K40=""),"",IF(OR('Table 5'!I40="c",'Table 5'!J40="c",'Table 5'!K40="c"),"c",SUM('Table 5'!I40,'Table 5'!J40,'Table 5'!K40)))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17" t="s">
        <v>640</v>
      </c>
      <c r="D35" s="250" t="s">
        <v>900</v>
      </c>
      <c r="E35" s="249"/>
      <c r="F35" s="689"/>
      <c r="G35" s="402" t="s">
        <v>897</v>
      </c>
      <c r="H35" s="540" t="str">
        <f>IF(AND('Table 5'!I40="",'Table 5'!J40=""),"",IF(OR('Table 5'!I40="c",'Table 5'!J40="c"),"c",SUM('Table 5'!I40,'Table 5'!J40)))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17" t="s">
        <v>640</v>
      </c>
      <c r="D36" s="250" t="s">
        <v>536</v>
      </c>
      <c r="E36" s="249"/>
      <c r="F36" s="689"/>
      <c r="G36" s="402" t="s">
        <v>898</v>
      </c>
      <c r="H36" s="542" t="str">
        <f>'Table 5'!K40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17" t="s">
        <v>640</v>
      </c>
      <c r="D37" s="250" t="s">
        <v>538</v>
      </c>
      <c r="E37" s="249"/>
      <c r="F37" s="689"/>
      <c r="G37" s="402" t="s">
        <v>486</v>
      </c>
      <c r="H37" s="542" t="str">
        <f>IF('Table 5'!O40="","",'Table 5'!O40)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17" t="s">
        <v>640</v>
      </c>
      <c r="D38" s="251" t="s">
        <v>539</v>
      </c>
      <c r="E38" s="252"/>
      <c r="F38" s="690"/>
      <c r="G38" s="405" t="s">
        <v>881</v>
      </c>
      <c r="H38" s="543" t="str">
        <f>IF('Table 5'!P40="","",'Table 5'!P40)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17" t="s">
        <v>649</v>
      </c>
      <c r="D39" s="248" t="s">
        <v>533</v>
      </c>
      <c r="E39" s="253">
        <v>4</v>
      </c>
      <c r="F39" s="255"/>
      <c r="G39" s="603" t="s">
        <v>69</v>
      </c>
      <c r="H39" s="446">
        <f>IF('Table 3'!H49="","",'Table 3'!H49)</f>
        <v>29632.272490490002</v>
      </c>
      <c r="I39" s="446" t="str">
        <f>IF('Table 3'!I49="","",'Table 3'!I49)</f>
        <v/>
      </c>
      <c r="J39" s="446">
        <f>IF('Table 3'!J49="","",'Table 3'!J49)</f>
        <v>21321</v>
      </c>
      <c r="K39" s="446">
        <f>IF('Table 3'!K49="","",'Table 3'!K49)</f>
        <v>8311.2724904900006</v>
      </c>
      <c r="L39" s="446">
        <f>IF('Table 3'!L49="","",'Table 3'!L49)</f>
        <v>54.908237489999998</v>
      </c>
      <c r="M39" s="446" t="str">
        <f>IF('Table 3'!M49="","",'Table 3'!M49)</f>
        <v/>
      </c>
      <c r="N39" s="446">
        <f>IF('Table 3'!N49="","",'Table 3'!N49)</f>
        <v>8256.3642529999997</v>
      </c>
      <c r="O39" s="446" t="str">
        <f>IF('Table 3'!O49="","",'Table 3'!O49)</f>
        <v/>
      </c>
      <c r="P39" s="446" t="str">
        <f>IF('Table 3'!P49="","",'Table 3'!P49)</f>
        <v/>
      </c>
      <c r="Q39" s="446" t="str">
        <f>IF('Table 3'!Q49="","",'Table 3'!Q49)</f>
        <v/>
      </c>
      <c r="R39" s="446" t="str">
        <f>IF('Table 3'!R49="","",'Table 3'!R49)</f>
        <v/>
      </c>
      <c r="S39" s="446" t="str">
        <f>IF('Table 3'!S49="","",'Table 3'!S49)</f>
        <v/>
      </c>
      <c r="T39" s="414" t="str">
        <f t="shared" si="4"/>
        <v/>
      </c>
      <c r="U39" s="621" t="str">
        <f t="shared" si="0"/>
        <v/>
      </c>
      <c r="V39" s="626" t="str">
        <f t="shared" si="1"/>
        <v/>
      </c>
      <c r="W39" s="440" t="str">
        <f t="shared" si="2"/>
        <v/>
      </c>
      <c r="X39" s="310"/>
    </row>
    <row r="40" spans="2:24" x14ac:dyDescent="0.2">
      <c r="B40" s="217" t="s">
        <v>649</v>
      </c>
      <c r="D40" s="250" t="s">
        <v>899</v>
      </c>
      <c r="E40" s="249"/>
      <c r="F40" s="688"/>
      <c r="G40" s="403" t="s">
        <v>896</v>
      </c>
      <c r="H40" s="540" t="str">
        <f>IF(AND('Table 5'!I49="",'Table 5'!J49="",'Table 5'!K49=""),"",IF(OR('Table 5'!I49="c",'Table 5'!J49="c",'Table 5'!K49="c"),"c",SUM('Table 5'!I49,'Table 5'!J49,'Table 5'!K49)))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17" t="s">
        <v>649</v>
      </c>
      <c r="D41" s="250" t="s">
        <v>900</v>
      </c>
      <c r="E41" s="249"/>
      <c r="F41" s="689"/>
      <c r="G41" s="402" t="s">
        <v>897</v>
      </c>
      <c r="H41" s="540" t="str">
        <f>IF(AND('Table 5'!I49="",'Table 5'!J49=""),"",IF(OR('Table 5'!I49="c",'Table 5'!J49="c"),"c",SUM('Table 5'!I49,'Table 5'!J49)))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17" t="s">
        <v>649</v>
      </c>
      <c r="D42" s="250" t="s">
        <v>536</v>
      </c>
      <c r="E42" s="249"/>
      <c r="F42" s="689"/>
      <c r="G42" s="402" t="s">
        <v>898</v>
      </c>
      <c r="H42" s="542" t="str">
        <f>'Table 5'!K49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17" t="s">
        <v>649</v>
      </c>
      <c r="D43" s="250" t="s">
        <v>538</v>
      </c>
      <c r="E43" s="249"/>
      <c r="F43" s="689"/>
      <c r="G43" s="402" t="s">
        <v>486</v>
      </c>
      <c r="H43" s="542" t="str">
        <f>IF('Table 5'!O49="","",'Table 5'!O49)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17" t="s">
        <v>649</v>
      </c>
      <c r="D44" s="251" t="s">
        <v>539</v>
      </c>
      <c r="E44" s="252"/>
      <c r="F44" s="690"/>
      <c r="G44" s="405" t="s">
        <v>881</v>
      </c>
      <c r="H44" s="543" t="str">
        <f>IF('Table 5'!P49="","",'Table 5'!P49)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17" t="s">
        <v>657</v>
      </c>
      <c r="D45" s="248" t="s">
        <v>533</v>
      </c>
      <c r="E45" s="253">
        <v>5</v>
      </c>
      <c r="F45" s="255"/>
      <c r="G45" s="603" t="s">
        <v>85</v>
      </c>
      <c r="H45" s="446">
        <f>IF('Table 3'!H58="","",'Table 3'!H58)</f>
        <v>53041.760845340003</v>
      </c>
      <c r="I45" s="446" t="str">
        <f>IF('Table 3'!I58="","",'Table 3'!I58)</f>
        <v/>
      </c>
      <c r="J45" s="446">
        <f>IF('Table 3'!J58="","",'Table 3'!J58)</f>
        <v>168</v>
      </c>
      <c r="K45" s="446">
        <f>IF('Table 3'!K58="","",'Table 3'!K58)</f>
        <v>52873.760845340003</v>
      </c>
      <c r="L45" s="446">
        <f>IF('Table 3'!L58="","",'Table 3'!L58)</f>
        <v>696.36347134000005</v>
      </c>
      <c r="M45" s="446">
        <f>IF('Table 3'!M58="","",'Table 3'!M58)</f>
        <v>127.75275000000001</v>
      </c>
      <c r="N45" s="446">
        <f>IF('Table 3'!N58="","",'Table 3'!N58)</f>
        <v>52049.644624</v>
      </c>
      <c r="O45" s="446" t="str">
        <f>IF('Table 3'!O58="","",'Table 3'!O58)</f>
        <v/>
      </c>
      <c r="P45" s="446" t="str">
        <f>IF('Table 3'!P58="","",'Table 3'!P58)</f>
        <v/>
      </c>
      <c r="Q45" s="446" t="str">
        <f>IF('Table 3'!Q58="","",'Table 3'!Q58)</f>
        <v/>
      </c>
      <c r="R45" s="446" t="str">
        <f>IF('Table 3'!R58="","",'Table 3'!R58)</f>
        <v/>
      </c>
      <c r="S45" s="446" t="str">
        <f>IF('Table 3'!S58="","",'Table 3'!S58)</f>
        <v/>
      </c>
      <c r="T45" s="414" t="str">
        <f t="shared" si="4"/>
        <v/>
      </c>
      <c r="U45" s="621" t="str">
        <f t="shared" si="0"/>
        <v/>
      </c>
      <c r="V45" s="626" t="str">
        <f t="shared" si="1"/>
        <v/>
      </c>
      <c r="W45" s="440" t="str">
        <f t="shared" si="2"/>
        <v/>
      </c>
      <c r="X45" s="310"/>
    </row>
    <row r="46" spans="2:24" x14ac:dyDescent="0.2">
      <c r="B46" s="217" t="s">
        <v>657</v>
      </c>
      <c r="D46" s="250" t="s">
        <v>899</v>
      </c>
      <c r="E46" s="249"/>
      <c r="F46" s="688"/>
      <c r="G46" s="403" t="s">
        <v>896</v>
      </c>
      <c r="H46" s="540" t="str">
        <f>IF(AND('Table 5'!I58="",'Table 5'!J58="",'Table 5'!K58=""),"",IF(OR('Table 5'!I58="c",'Table 5'!J58="c",'Table 5'!K58="c"),"c",SUM('Table 5'!I58,'Table 5'!J58,'Table 5'!K58)))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17" t="s">
        <v>657</v>
      </c>
      <c r="D47" s="250" t="s">
        <v>900</v>
      </c>
      <c r="E47" s="249"/>
      <c r="F47" s="689"/>
      <c r="G47" s="402" t="s">
        <v>897</v>
      </c>
      <c r="H47" s="540" t="str">
        <f>IF(AND('Table 5'!I58="",'Table 5'!J58=""),"",IF(OR('Table 5'!I58="c",'Table 5'!J58="c"),"c",SUM('Table 5'!I58,'Table 5'!J58)))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17" t="s">
        <v>657</v>
      </c>
      <c r="D48" s="250" t="s">
        <v>536</v>
      </c>
      <c r="E48" s="249"/>
      <c r="F48" s="689"/>
      <c r="G48" s="402" t="s">
        <v>898</v>
      </c>
      <c r="H48" s="542" t="str">
        <f>'Table 5'!K58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17" t="s">
        <v>657</v>
      </c>
      <c r="D49" s="250" t="s">
        <v>538</v>
      </c>
      <c r="E49" s="249"/>
      <c r="F49" s="689"/>
      <c r="G49" s="402" t="s">
        <v>486</v>
      </c>
      <c r="H49" s="542" t="str">
        <f>IF('Table 5'!O58="","",'Table 5'!O58)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17" t="s">
        <v>657</v>
      </c>
      <c r="D50" s="251" t="s">
        <v>539</v>
      </c>
      <c r="E50" s="252"/>
      <c r="F50" s="690"/>
      <c r="G50" s="405" t="s">
        <v>881</v>
      </c>
      <c r="H50" s="543" t="str">
        <f>IF('Table 5'!P58="","",'Table 5'!P58)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17" t="s">
        <v>715</v>
      </c>
      <c r="D51" s="248" t="s">
        <v>533</v>
      </c>
      <c r="E51" s="253">
        <v>6</v>
      </c>
      <c r="F51" s="255"/>
      <c r="G51" s="603" t="s">
        <v>547</v>
      </c>
      <c r="H51" s="446">
        <f>IF('Table 3'!H63="","",'Table 3'!H63)</f>
        <v>22140.904844050001</v>
      </c>
      <c r="I51" s="446" t="str">
        <f>IF('Table 3'!I63="","",'Table 3'!I63)</f>
        <v/>
      </c>
      <c r="J51" s="446">
        <f>IF('Table 3'!J63="","",'Table 3'!J63)</f>
        <v>0</v>
      </c>
      <c r="K51" s="446">
        <f>IF('Table 3'!K63="","",'Table 3'!K63)</f>
        <v>22140.904844049997</v>
      </c>
      <c r="L51" s="446">
        <f>IF('Table 3'!L63="","",'Table 3'!L63)</f>
        <v>38.496469050000002</v>
      </c>
      <c r="M51" s="446" t="str">
        <f>IF('Table 3'!M63="","",'Table 3'!M63)</f>
        <v/>
      </c>
      <c r="N51" s="446">
        <f>IF('Table 3'!N63="","",'Table 3'!N63)</f>
        <v>22102.408374999999</v>
      </c>
      <c r="O51" s="446" t="str">
        <f>IF('Table 3'!O63="","",'Table 3'!O63)</f>
        <v/>
      </c>
      <c r="P51" s="446" t="str">
        <f>IF('Table 3'!P63="","",'Table 3'!P63)</f>
        <v/>
      </c>
      <c r="Q51" s="446" t="str">
        <f>IF('Table 3'!Q63="","",'Table 3'!Q63)</f>
        <v/>
      </c>
      <c r="R51" s="446" t="str">
        <f>IF('Table 3'!R63="","",'Table 3'!R63)</f>
        <v/>
      </c>
      <c r="S51" s="446" t="str">
        <f>IF('Table 3'!S63="","",'Table 3'!S63)</f>
        <v/>
      </c>
      <c r="T51" s="414" t="str">
        <f t="shared" si="4"/>
        <v/>
      </c>
      <c r="U51" s="621" t="str">
        <f t="shared" si="0"/>
        <v/>
      </c>
      <c r="V51" s="626" t="str">
        <f t="shared" si="1"/>
        <v/>
      </c>
      <c r="W51" s="440" t="str">
        <f t="shared" si="2"/>
        <v/>
      </c>
      <c r="X51" s="310"/>
    </row>
    <row r="52" spans="2:24" x14ac:dyDescent="0.2">
      <c r="B52" s="217" t="s">
        <v>715</v>
      </c>
      <c r="D52" s="250" t="s">
        <v>899</v>
      </c>
      <c r="E52" s="249"/>
      <c r="F52" s="688"/>
      <c r="G52" s="403" t="s">
        <v>896</v>
      </c>
      <c r="H52" s="540" t="str">
        <f>IF(AND('Table 5'!I63="",'Table 5'!J63="",'Table 5'!K63=""),"",IF(OR('Table 5'!I63="c",'Table 5'!J63="c",'Table 5'!K63="c"),"c",SUM('Table 5'!I63,'Table 5'!J63,'Table 5'!K63)))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17" t="s">
        <v>715</v>
      </c>
      <c r="D53" s="250" t="s">
        <v>900</v>
      </c>
      <c r="E53" s="249"/>
      <c r="F53" s="689"/>
      <c r="G53" s="402" t="s">
        <v>897</v>
      </c>
      <c r="H53" s="540" t="str">
        <f>IF(AND('Table 5'!I63="",'Table 5'!J63=""),"",IF(OR('Table 5'!I63="c",'Table 5'!J63="c"),"c",SUM('Table 5'!I63,'Table 5'!J63)))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17" t="s">
        <v>715</v>
      </c>
      <c r="D54" s="250" t="s">
        <v>536</v>
      </c>
      <c r="E54" s="249"/>
      <c r="F54" s="689"/>
      <c r="G54" s="402" t="s">
        <v>898</v>
      </c>
      <c r="H54" s="542" t="str">
        <f>'Table 5'!K63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17" t="s">
        <v>715</v>
      </c>
      <c r="D55" s="250" t="s">
        <v>538</v>
      </c>
      <c r="E55" s="249"/>
      <c r="F55" s="689"/>
      <c r="G55" s="402" t="s">
        <v>486</v>
      </c>
      <c r="H55" s="542" t="str">
        <f>IF('Table 5'!O63="","",'Table 5'!O63)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17" t="s">
        <v>715</v>
      </c>
      <c r="D56" s="251" t="s">
        <v>539</v>
      </c>
      <c r="E56" s="252"/>
      <c r="F56" s="690"/>
      <c r="G56" s="405" t="s">
        <v>881</v>
      </c>
      <c r="H56" s="543" t="str">
        <f>IF('Table 5'!P63="","",'Table 5'!P63)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17" t="s">
        <v>663</v>
      </c>
      <c r="D57" s="248" t="s">
        <v>533</v>
      </c>
      <c r="E57" s="253">
        <v>7</v>
      </c>
      <c r="F57" s="255"/>
      <c r="G57" s="603" t="s">
        <v>546</v>
      </c>
      <c r="H57" s="446">
        <f>IF('Table 3'!H65="","",'Table 3'!H65)</f>
        <v>145633.20257225999</v>
      </c>
      <c r="I57" s="446" t="str">
        <f>IF('Table 3'!I65="","",'Table 3'!I65)</f>
        <v/>
      </c>
      <c r="J57" s="446">
        <f>IF('Table 3'!J65="","",'Table 3'!J65)</f>
        <v>170</v>
      </c>
      <c r="K57" s="446">
        <f>IF('Table 3'!K65="","",'Table 3'!K65)</f>
        <v>145463.20257225999</v>
      </c>
      <c r="L57" s="446">
        <f>IF('Table 3'!L65="","",'Table 3'!L65)</f>
        <v>47.628607259999995</v>
      </c>
      <c r="M57" s="446" t="str">
        <f>IF('Table 3'!M65="","",'Table 3'!M65)</f>
        <v/>
      </c>
      <c r="N57" s="446">
        <f>IF('Table 3'!N65="","",'Table 3'!N65)</f>
        <v>145415.57396499999</v>
      </c>
      <c r="O57" s="446" t="str">
        <f>IF('Table 3'!O65="","",'Table 3'!O65)</f>
        <v/>
      </c>
      <c r="P57" s="446" t="str">
        <f>IF('Table 3'!P65="","",'Table 3'!P65)</f>
        <v/>
      </c>
      <c r="Q57" s="446" t="str">
        <f>IF('Table 3'!Q65="","",'Table 3'!Q65)</f>
        <v/>
      </c>
      <c r="R57" s="446" t="str">
        <f>IF('Table 3'!R65="","",'Table 3'!R65)</f>
        <v/>
      </c>
      <c r="S57" s="446" t="str">
        <f>IF('Table 3'!S65="","",'Table 3'!S65)</f>
        <v/>
      </c>
      <c r="T57" s="414" t="str">
        <f t="shared" si="4"/>
        <v/>
      </c>
      <c r="U57" s="621" t="str">
        <f t="shared" si="0"/>
        <v/>
      </c>
      <c r="V57" s="626" t="str">
        <f t="shared" si="1"/>
        <v/>
      </c>
      <c r="W57" s="440" t="str">
        <f t="shared" si="2"/>
        <v/>
      </c>
      <c r="X57" s="310"/>
    </row>
    <row r="58" spans="2:24" x14ac:dyDescent="0.2">
      <c r="B58" s="217" t="s">
        <v>663</v>
      </c>
      <c r="D58" s="250" t="s">
        <v>899</v>
      </c>
      <c r="E58" s="249"/>
      <c r="F58" s="688"/>
      <c r="G58" s="403" t="s">
        <v>896</v>
      </c>
      <c r="H58" s="540" t="str">
        <f>IF(AND('Table 5'!I65="",'Table 5'!J65="",'Table 5'!K65=""),"",IF(OR('Table 5'!I65="c",'Table 5'!J65="c",'Table 5'!K65="c"),"c",SUM('Table 5'!I65,'Table 5'!J65,'Table 5'!K65)))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17" t="s">
        <v>663</v>
      </c>
      <c r="D59" s="250" t="s">
        <v>900</v>
      </c>
      <c r="E59" s="249"/>
      <c r="F59" s="689"/>
      <c r="G59" s="402" t="s">
        <v>897</v>
      </c>
      <c r="H59" s="540" t="str">
        <f>IF(AND('Table 5'!I65="",'Table 5'!J65=""),"",IF(OR('Table 5'!I65="c",'Table 5'!J65="c"),"c",SUM('Table 5'!I65,'Table 5'!J65)))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17" t="s">
        <v>663</v>
      </c>
      <c r="D60" s="250" t="s">
        <v>536</v>
      </c>
      <c r="E60" s="249"/>
      <c r="F60" s="689"/>
      <c r="G60" s="402" t="s">
        <v>898</v>
      </c>
      <c r="H60" s="542" t="str">
        <f>'Table 5'!K65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17" t="s">
        <v>663</v>
      </c>
      <c r="D61" s="250" t="s">
        <v>538</v>
      </c>
      <c r="E61" s="249"/>
      <c r="F61" s="689"/>
      <c r="G61" s="402" t="s">
        <v>486</v>
      </c>
      <c r="H61" s="542" t="str">
        <f>IF('Table 5'!O65="","",'Table 5'!O65)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17" t="s">
        <v>663</v>
      </c>
      <c r="D62" s="251" t="s">
        <v>539</v>
      </c>
      <c r="E62" s="252"/>
      <c r="F62" s="690"/>
      <c r="G62" s="405" t="s">
        <v>881</v>
      </c>
      <c r="H62" s="543" t="str">
        <f>IF('Table 5'!P65="","",'Table 5'!P65)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17" t="s">
        <v>693</v>
      </c>
      <c r="D63" s="248" t="s">
        <v>533</v>
      </c>
      <c r="E63" s="253">
        <v>8</v>
      </c>
      <c r="F63" s="255"/>
      <c r="G63" s="603" t="s">
        <v>153</v>
      </c>
      <c r="H63" s="446">
        <f>IF('Table 3'!H96="","",'Table 3'!H96)</f>
        <v>72513.932928830007</v>
      </c>
      <c r="I63" s="446" t="str">
        <f>IF('Table 3'!I96="","",'Table 3'!I96)</f>
        <v/>
      </c>
      <c r="J63" s="446">
        <f>IF('Table 3'!J96="","",'Table 3'!J96)</f>
        <v>2092</v>
      </c>
      <c r="K63" s="446">
        <f>IF('Table 3'!K96="","",'Table 3'!K96)</f>
        <v>70421.932928829992</v>
      </c>
      <c r="L63" s="446">
        <f>IF('Table 3'!L96="","",'Table 3'!L96)</f>
        <v>139.82818483</v>
      </c>
      <c r="M63" s="446" t="str">
        <f>IF('Table 3'!M96="","",'Table 3'!M96)</f>
        <v/>
      </c>
      <c r="N63" s="446">
        <f>IF('Table 3'!N96="","",'Table 3'!N96)</f>
        <v>70282.104743999997</v>
      </c>
      <c r="O63" s="446" t="str">
        <f>IF('Table 3'!O96="","",'Table 3'!O96)</f>
        <v/>
      </c>
      <c r="P63" s="446" t="str">
        <f>IF('Table 3'!P96="","",'Table 3'!P96)</f>
        <v/>
      </c>
      <c r="Q63" s="446" t="str">
        <f>IF('Table 3'!Q96="","",'Table 3'!Q96)</f>
        <v/>
      </c>
      <c r="R63" s="446" t="str">
        <f>IF('Table 3'!R96="","",'Table 3'!R96)</f>
        <v/>
      </c>
      <c r="S63" s="446" t="str">
        <f>IF('Table 3'!S96="","",'Table 3'!S96)</f>
        <v/>
      </c>
      <c r="T63" s="414" t="str">
        <f t="shared" si="4"/>
        <v/>
      </c>
      <c r="U63" s="621" t="str">
        <f t="shared" si="0"/>
        <v/>
      </c>
      <c r="V63" s="626" t="str">
        <f t="shared" si="1"/>
        <v/>
      </c>
      <c r="W63" s="440" t="str">
        <f t="shared" si="2"/>
        <v/>
      </c>
      <c r="X63" s="310"/>
    </row>
    <row r="64" spans="2:24" x14ac:dyDescent="0.2">
      <c r="B64" s="217" t="s">
        <v>693</v>
      </c>
      <c r="D64" s="250" t="s">
        <v>899</v>
      </c>
      <c r="E64" s="249"/>
      <c r="F64" s="688"/>
      <c r="G64" s="403" t="s">
        <v>896</v>
      </c>
      <c r="H64" s="540" t="str">
        <f>IF(AND('Table 5'!I96="",'Table 5'!J96="",'Table 5'!K96=""),"",IF(OR('Table 5'!I96="c",'Table 5'!J96="c",'Table 5'!K96="c"),"c",SUM('Table 5'!I96,'Table 5'!J96,'Table 5'!K96)))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17" t="s">
        <v>693</v>
      </c>
      <c r="D65" s="250" t="s">
        <v>900</v>
      </c>
      <c r="E65" s="249"/>
      <c r="F65" s="689"/>
      <c r="G65" s="402" t="s">
        <v>897</v>
      </c>
      <c r="H65" s="540" t="str">
        <f>IF(AND('Table 5'!I96="",'Table 5'!J96=""),"",IF(OR('Table 5'!I96="c",'Table 5'!J96="c"),"c",SUM('Table 5'!I96,'Table 5'!J96)))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17" t="s">
        <v>693</v>
      </c>
      <c r="D66" s="250" t="s">
        <v>536</v>
      </c>
      <c r="E66" s="249"/>
      <c r="F66" s="689"/>
      <c r="G66" s="402" t="s">
        <v>898</v>
      </c>
      <c r="H66" s="542" t="str">
        <f>'Table 5'!K96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17" t="s">
        <v>693</v>
      </c>
      <c r="D67" s="250" t="s">
        <v>538</v>
      </c>
      <c r="E67" s="249"/>
      <c r="F67" s="689"/>
      <c r="G67" s="402" t="s">
        <v>486</v>
      </c>
      <c r="H67" s="542" t="str">
        <f>IF('Table 5'!O96="","",'Table 5'!O96)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17" t="s">
        <v>693</v>
      </c>
      <c r="D68" s="251" t="s">
        <v>539</v>
      </c>
      <c r="E68" s="252"/>
      <c r="F68" s="690"/>
      <c r="G68" s="405" t="s">
        <v>881</v>
      </c>
      <c r="H68" s="543" t="str">
        <f>IF('Table 5'!P96="","",'Table 5'!P96)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17" t="s">
        <v>700</v>
      </c>
      <c r="D69" s="248" t="s">
        <v>533</v>
      </c>
      <c r="E69" s="253">
        <v>9</v>
      </c>
      <c r="F69" s="255"/>
      <c r="G69" s="603" t="s">
        <v>167</v>
      </c>
      <c r="H69" s="446">
        <f>IF('Table 3'!H$103="","",'Table 3'!H$103)</f>
        <v>47863.426443329998</v>
      </c>
      <c r="I69" s="446" t="str">
        <f>IF('Table 3'!I$103="","",'Table 3'!I$103)</f>
        <v/>
      </c>
      <c r="J69" s="446">
        <f>IF('Table 3'!J$103="","",'Table 3'!J$103)</f>
        <v>1952</v>
      </c>
      <c r="K69" s="446">
        <f>IF('Table 3'!K$103="","",'Table 3'!K$103)</f>
        <v>45911.426443330005</v>
      </c>
      <c r="L69" s="446">
        <f>IF('Table 3'!L$103="","",'Table 3'!L$103)</f>
        <v>155.63450132999998</v>
      </c>
      <c r="M69" s="446" t="str">
        <f>IF('Table 3'!M$103="","",'Table 3'!M$103)</f>
        <v/>
      </c>
      <c r="N69" s="446">
        <f>IF('Table 3'!N$103="","",'Table 3'!N$103)</f>
        <v>45755.791942000003</v>
      </c>
      <c r="O69" s="446" t="str">
        <f>IF('Table 3'!O$103="","",'Table 3'!O$103)</f>
        <v/>
      </c>
      <c r="P69" s="446" t="str">
        <f>IF('Table 3'!P$103="","",'Table 3'!P$103)</f>
        <v/>
      </c>
      <c r="Q69" s="446" t="str">
        <f>IF('Table 3'!Q$103="","",'Table 3'!Q$103)</f>
        <v/>
      </c>
      <c r="R69" s="446" t="str">
        <f>IF('Table 3'!R$103="","",'Table 3'!R$103)</f>
        <v/>
      </c>
      <c r="S69" s="446" t="str">
        <f>IF('Table 3'!S$103="","",'Table 3'!S$103)</f>
        <v/>
      </c>
      <c r="T69" s="414" t="str">
        <f t="shared" si="4"/>
        <v/>
      </c>
      <c r="U69" s="621" t="str">
        <f t="shared" si="0"/>
        <v/>
      </c>
      <c r="V69" s="626" t="str">
        <f t="shared" si="1"/>
        <v/>
      </c>
      <c r="W69" s="440" t="str">
        <f t="shared" si="2"/>
        <v/>
      </c>
      <c r="X69" s="310"/>
    </row>
    <row r="70" spans="2:24" x14ac:dyDescent="0.2">
      <c r="B70" s="217" t="s">
        <v>700</v>
      </c>
      <c r="D70" s="250" t="s">
        <v>899</v>
      </c>
      <c r="E70" s="249"/>
      <c r="F70" s="688"/>
      <c r="G70" s="403" t="s">
        <v>896</v>
      </c>
      <c r="H70" s="540" t="str">
        <f>IF(AND('Table 5'!I103="",'Table 5'!J103="",'Table 5'!K103=""),"",IF(OR('Table 5'!I103="c",'Table 5'!J103="c",'Table 5'!K103="c"),"c",SUM('Table 5'!I103,'Table 5'!J103,'Table 5'!K103)))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17" t="s">
        <v>700</v>
      </c>
      <c r="D71" s="250" t="s">
        <v>900</v>
      </c>
      <c r="E71" s="249"/>
      <c r="F71" s="689"/>
      <c r="G71" s="402" t="s">
        <v>897</v>
      </c>
      <c r="H71" s="540" t="str">
        <f>IF(AND('Table 5'!I103="",'Table 5'!J103=""),"",IF(OR('Table 5'!I103="c",'Table 5'!J103="c"),"c",SUM('Table 5'!I103,'Table 5'!J103)))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17" t="s">
        <v>700</v>
      </c>
      <c r="D72" s="250" t="s">
        <v>536</v>
      </c>
      <c r="E72" s="249"/>
      <c r="F72" s="689"/>
      <c r="G72" s="402" t="s">
        <v>898</v>
      </c>
      <c r="H72" s="542" t="str">
        <f>'Table 5'!K103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17" t="s">
        <v>700</v>
      </c>
      <c r="D73" s="250" t="s">
        <v>538</v>
      </c>
      <c r="E73" s="249"/>
      <c r="F73" s="689"/>
      <c r="G73" s="402" t="s">
        <v>486</v>
      </c>
      <c r="H73" s="542" t="str">
        <f>IF('Table 5'!O103="","",'Table 5'!O103)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17" t="s">
        <v>700</v>
      </c>
      <c r="D74" s="251" t="s">
        <v>539</v>
      </c>
      <c r="E74" s="252"/>
      <c r="F74" s="690"/>
      <c r="G74" s="405" t="s">
        <v>881</v>
      </c>
      <c r="H74" s="543" t="str">
        <f>IF('Table 5'!P103="","",'Table 5'!P103)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17" t="s">
        <v>718</v>
      </c>
      <c r="D75" s="248" t="s">
        <v>533</v>
      </c>
      <c r="E75" s="253">
        <v>10</v>
      </c>
      <c r="F75" s="255"/>
      <c r="G75" s="603" t="s">
        <v>202</v>
      </c>
      <c r="H75" s="446">
        <f>IF('Table 3'!H$120="","",'Table 3'!H$120)</f>
        <v>18823.95341319</v>
      </c>
      <c r="I75" s="446" t="str">
        <f>IF('Table 3'!I$120="","",'Table 3'!I$120)</f>
        <v/>
      </c>
      <c r="J75" s="446">
        <f>IF('Table 3'!J$120="","",'Table 3'!J$120)</f>
        <v>106</v>
      </c>
      <c r="K75" s="446">
        <f>IF('Table 3'!K$120="","",'Table 3'!K$120)</f>
        <v>18717.95341319</v>
      </c>
      <c r="L75" s="446">
        <f>IF('Table 3'!L$120="","",'Table 3'!L$120)</f>
        <v>15.369862189999999</v>
      </c>
      <c r="M75" s="446" t="str">
        <f>IF('Table 3'!M$120="","",'Table 3'!M$120)</f>
        <v/>
      </c>
      <c r="N75" s="446">
        <f>IF('Table 3'!N$120="","",'Table 3'!N$120)</f>
        <v>18702.583551</v>
      </c>
      <c r="O75" s="446" t="str">
        <f>IF('Table 3'!O$120="","",'Table 3'!O$120)</f>
        <v/>
      </c>
      <c r="P75" s="446" t="str">
        <f>IF('Table 3'!P$120="","",'Table 3'!P$120)</f>
        <v/>
      </c>
      <c r="Q75" s="446" t="str">
        <f>IF('Table 3'!Q$120="","",'Table 3'!Q$120)</f>
        <v/>
      </c>
      <c r="R75" s="446" t="str">
        <f>IF('Table 3'!R$120="","",'Table 3'!R$120)</f>
        <v/>
      </c>
      <c r="S75" s="446" t="str">
        <f>IF('Table 3'!S$120="","",'Table 3'!S$120)</f>
        <v/>
      </c>
      <c r="T75" s="414" t="str">
        <f t="shared" si="4"/>
        <v/>
      </c>
      <c r="U75" s="621" t="str">
        <f t="shared" si="0"/>
        <v/>
      </c>
      <c r="V75" s="626" t="str">
        <f t="shared" si="1"/>
        <v/>
      </c>
      <c r="W75" s="440" t="str">
        <f t="shared" si="2"/>
        <v/>
      </c>
      <c r="X75" s="310"/>
    </row>
    <row r="76" spans="2:24" x14ac:dyDescent="0.2">
      <c r="B76" s="217" t="s">
        <v>718</v>
      </c>
      <c r="D76" s="250" t="s">
        <v>899</v>
      </c>
      <c r="E76" s="249"/>
      <c r="F76" s="688"/>
      <c r="G76" s="403" t="s">
        <v>896</v>
      </c>
      <c r="H76" s="540" t="str">
        <f>IF(AND('Table 5'!I120="",'Table 5'!J120="",'Table 5'!K120=""),"",IF(OR('Table 5'!I120="c",'Table 5'!J120="c",'Table 5'!K120="c"),"c",SUM('Table 5'!I120,'Table 5'!J120,'Table 5'!K120)))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17" t="s">
        <v>718</v>
      </c>
      <c r="D77" s="250" t="s">
        <v>900</v>
      </c>
      <c r="E77" s="249"/>
      <c r="F77" s="689"/>
      <c r="G77" s="402" t="s">
        <v>897</v>
      </c>
      <c r="H77" s="540" t="str">
        <f>IF(AND('Table 5'!I120="",'Table 5'!J120=""),"",IF(OR('Table 5'!I120="c",'Table 5'!J120="c"),"c",SUM('Table 5'!I120,'Table 5'!J120)))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17" t="s">
        <v>718</v>
      </c>
      <c r="D78" s="250" t="s">
        <v>536</v>
      </c>
      <c r="E78" s="249"/>
      <c r="F78" s="689"/>
      <c r="G78" s="402" t="s">
        <v>898</v>
      </c>
      <c r="H78" s="542" t="str">
        <f>'Table 5'!K120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17" t="s">
        <v>718</v>
      </c>
      <c r="D79" s="250" t="s">
        <v>538</v>
      </c>
      <c r="E79" s="249"/>
      <c r="F79" s="689"/>
      <c r="G79" s="402" t="s">
        <v>486</v>
      </c>
      <c r="H79" s="542" t="str">
        <f>IF('Table 5'!O120="","",'Table 5'!O120)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17" t="s">
        <v>718</v>
      </c>
      <c r="D80" s="251" t="s">
        <v>539</v>
      </c>
      <c r="E80" s="252"/>
      <c r="F80" s="690"/>
      <c r="G80" s="405" t="s">
        <v>881</v>
      </c>
      <c r="H80" s="543" t="str">
        <f>IF('Table 5'!P120="","",'Table 5'!P120)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17" t="s">
        <v>722</v>
      </c>
      <c r="D81" s="248" t="s">
        <v>533</v>
      </c>
      <c r="E81" s="253">
        <v>11</v>
      </c>
      <c r="F81" s="255"/>
      <c r="G81" s="603" t="s">
        <v>210</v>
      </c>
      <c r="H81" s="446">
        <f>IF('Table 3'!H124="","",'Table 3'!H124)</f>
        <v>70276.137716450001</v>
      </c>
      <c r="I81" s="446" t="str">
        <f>IF('Table 3'!I124="","",'Table 3'!I124)</f>
        <v/>
      </c>
      <c r="J81" s="446">
        <f>IF('Table 3'!J124="","",'Table 3'!J124)</f>
        <v>532</v>
      </c>
      <c r="K81" s="446">
        <f>IF('Table 3'!K124="","",'Table 3'!K124)</f>
        <v>69744.137716450001</v>
      </c>
      <c r="L81" s="446">
        <f>IF('Table 3'!L124="","",'Table 3'!L124)</f>
        <v>1228.4411614500002</v>
      </c>
      <c r="M81" s="446" t="str">
        <f>IF('Table 3'!M124="","",'Table 3'!M124)</f>
        <v/>
      </c>
      <c r="N81" s="446">
        <f>IF('Table 3'!N124="","",'Table 3'!N124)</f>
        <v>68515.696555000002</v>
      </c>
      <c r="O81" s="446" t="str">
        <f>IF('Table 3'!O124="","",'Table 3'!O124)</f>
        <v/>
      </c>
      <c r="P81" s="446" t="str">
        <f>IF('Table 3'!P124="","",'Table 3'!P124)</f>
        <v/>
      </c>
      <c r="Q81" s="446" t="str">
        <f>IF('Table 3'!Q124="","",'Table 3'!Q124)</f>
        <v/>
      </c>
      <c r="R81" s="446" t="str">
        <f>IF('Table 3'!R124="","",'Table 3'!R124)</f>
        <v/>
      </c>
      <c r="S81" s="446" t="str">
        <f>IF('Table 3'!S124="","",'Table 3'!S124)</f>
        <v/>
      </c>
      <c r="T81" s="414" t="str">
        <f t="shared" si="4"/>
        <v/>
      </c>
      <c r="U81" s="621" t="str">
        <f t="shared" si="0"/>
        <v/>
      </c>
      <c r="V81" s="626" t="str">
        <f t="shared" si="1"/>
        <v/>
      </c>
      <c r="W81" s="440" t="str">
        <f t="shared" si="2"/>
        <v/>
      </c>
      <c r="X81" s="310"/>
    </row>
    <row r="82" spans="2:24" x14ac:dyDescent="0.2">
      <c r="B82" s="217" t="s">
        <v>722</v>
      </c>
      <c r="D82" s="250" t="s">
        <v>899</v>
      </c>
      <c r="E82" s="249"/>
      <c r="F82" s="688"/>
      <c r="G82" s="403" t="s">
        <v>896</v>
      </c>
      <c r="H82" s="540" t="str">
        <f>IF(AND('Table 5'!I124="",'Table 5'!J124="",'Table 5'!K124=""),"",IF(OR('Table 5'!I124="c",'Table 5'!J124="c",'Table 5'!K124="c"),"c",SUM('Table 5'!I124,'Table 5'!J124,'Table 5'!K124)))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17" t="s">
        <v>722</v>
      </c>
      <c r="D83" s="250" t="s">
        <v>900</v>
      </c>
      <c r="E83" s="249"/>
      <c r="F83" s="689"/>
      <c r="G83" s="402" t="s">
        <v>897</v>
      </c>
      <c r="H83" s="540" t="str">
        <f>IF(AND('Table 5'!I124="",'Table 5'!J124=""),"",IF(OR('Table 5'!I124="c",'Table 5'!J124="c"),"c",SUM('Table 5'!I124,'Table 5'!J124)))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17" t="s">
        <v>722</v>
      </c>
      <c r="D84" s="250" t="s">
        <v>536</v>
      </c>
      <c r="E84" s="249"/>
      <c r="F84" s="689"/>
      <c r="G84" s="402" t="s">
        <v>898</v>
      </c>
      <c r="H84" s="542" t="str">
        <f>'Table 5'!K124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17" t="s">
        <v>722</v>
      </c>
      <c r="D85" s="250" t="s">
        <v>538</v>
      </c>
      <c r="E85" s="249"/>
      <c r="F85" s="689"/>
      <c r="G85" s="402" t="s">
        <v>486</v>
      </c>
      <c r="H85" s="542" t="str">
        <f>IF('Table 5'!O124="","",'Table 5'!O124)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17" t="s">
        <v>722</v>
      </c>
      <c r="D86" s="251" t="s">
        <v>539</v>
      </c>
      <c r="E86" s="252"/>
      <c r="F86" s="690"/>
      <c r="G86" s="405" t="s">
        <v>881</v>
      </c>
      <c r="H86" s="543" t="str">
        <f>IF('Table 5'!P124="","",'Table 5'!P124)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17" t="s">
        <v>725</v>
      </c>
      <c r="D87" s="248" t="s">
        <v>533</v>
      </c>
      <c r="E87" s="253">
        <v>12</v>
      </c>
      <c r="F87" s="255"/>
      <c r="G87" s="603" t="s">
        <v>216</v>
      </c>
      <c r="H87" s="446">
        <f>IF('Table 3'!H127="","",'Table 3'!H127)</f>
        <v>29771.125452299999</v>
      </c>
      <c r="I87" s="446" t="str">
        <f>IF('Table 3'!I127="","",'Table 3'!I127)</f>
        <v/>
      </c>
      <c r="J87" s="446">
        <f>IF('Table 3'!J127="","",'Table 3'!J127)</f>
        <v>102</v>
      </c>
      <c r="K87" s="446">
        <f>IF('Table 3'!K127="","",'Table 3'!K127)</f>
        <v>29669.125452299995</v>
      </c>
      <c r="L87" s="446">
        <f>IF('Table 3'!L127="","",'Table 3'!L127)</f>
        <v>14.7616373</v>
      </c>
      <c r="M87" s="446" t="str">
        <f>IF('Table 3'!M127="","",'Table 3'!M127)</f>
        <v/>
      </c>
      <c r="N87" s="446">
        <f>IF('Table 3'!N127="","",'Table 3'!N127)</f>
        <v>29654.363814999997</v>
      </c>
      <c r="O87" s="446" t="str">
        <f>IF('Table 3'!O127="","",'Table 3'!O127)</f>
        <v/>
      </c>
      <c r="P87" s="446" t="str">
        <f>IF('Table 3'!P127="","",'Table 3'!P127)</f>
        <v/>
      </c>
      <c r="Q87" s="446" t="str">
        <f>IF('Table 3'!Q127="","",'Table 3'!Q127)</f>
        <v/>
      </c>
      <c r="R87" s="446" t="str">
        <f>IF('Table 3'!R127="","",'Table 3'!R127)</f>
        <v/>
      </c>
      <c r="S87" s="446" t="str">
        <f>IF('Table 3'!S127="","",'Table 3'!S127)</f>
        <v/>
      </c>
      <c r="T87" s="414" t="str">
        <f t="shared" si="4"/>
        <v/>
      </c>
      <c r="U87" s="621" t="str">
        <f t="shared" si="5"/>
        <v/>
      </c>
      <c r="V87" s="626" t="str">
        <f t="shared" si="6"/>
        <v/>
      </c>
      <c r="W87" s="440" t="str">
        <f t="shared" si="7"/>
        <v/>
      </c>
      <c r="X87" s="310"/>
    </row>
    <row r="88" spans="2:24" x14ac:dyDescent="0.2">
      <c r="B88" s="217" t="s">
        <v>725</v>
      </c>
      <c r="D88" s="250" t="s">
        <v>899</v>
      </c>
      <c r="E88" s="249"/>
      <c r="F88" s="688"/>
      <c r="G88" s="403" t="s">
        <v>896</v>
      </c>
      <c r="H88" s="540" t="str">
        <f>IF(AND('Table 5'!I127="",'Table 5'!J127="",'Table 5'!K127=""),"",IF(OR('Table 5'!I127="c",'Table 5'!J127="c",'Table 5'!K127="c"),"c",SUM('Table 5'!I127,'Table 5'!J127,'Table 5'!K127)))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17" t="s">
        <v>725</v>
      </c>
      <c r="D89" s="250" t="s">
        <v>900</v>
      </c>
      <c r="E89" s="249"/>
      <c r="F89" s="689"/>
      <c r="G89" s="402" t="s">
        <v>897</v>
      </c>
      <c r="H89" s="540" t="str">
        <f>IF(AND('Table 5'!I127="",'Table 5'!J127=""),"",IF(OR('Table 5'!I127="c",'Table 5'!J127="c"),"c",SUM('Table 5'!I127,'Table 5'!J127)))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17" t="s">
        <v>725</v>
      </c>
      <c r="D90" s="250" t="s">
        <v>536</v>
      </c>
      <c r="E90" s="249"/>
      <c r="F90" s="689"/>
      <c r="G90" s="402" t="s">
        <v>898</v>
      </c>
      <c r="H90" s="542" t="str">
        <f>'Table 5'!K127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17" t="s">
        <v>725</v>
      </c>
      <c r="D91" s="250" t="s">
        <v>538</v>
      </c>
      <c r="E91" s="249"/>
      <c r="F91" s="689"/>
      <c r="G91" s="402" t="s">
        <v>486</v>
      </c>
      <c r="H91" s="542" t="str">
        <f>IF('Table 5'!O127="","",'Table 5'!O127)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17" t="s">
        <v>725</v>
      </c>
      <c r="D92" s="251" t="s">
        <v>539</v>
      </c>
      <c r="E92" s="252"/>
      <c r="F92" s="690"/>
      <c r="G92" s="405" t="s">
        <v>881</v>
      </c>
      <c r="H92" s="543" t="str">
        <f>IF('Table 5'!P127="","",'Table 5'!P127)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17" t="s">
        <v>727</v>
      </c>
      <c r="D93" s="248" t="s">
        <v>533</v>
      </c>
      <c r="E93" s="253">
        <v>13</v>
      </c>
      <c r="F93" s="255"/>
      <c r="G93" s="603" t="s">
        <v>220</v>
      </c>
      <c r="H93" s="446">
        <f>IF('Table 3'!H129="","",'Table 3'!H129)</f>
        <v>149845.09928505</v>
      </c>
      <c r="I93" s="446" t="str">
        <f>IF('Table 3'!I129="","",'Table 3'!I129)</f>
        <v/>
      </c>
      <c r="J93" s="446">
        <f>IF('Table 3'!J129="","",'Table 3'!J129)</f>
        <v>452</v>
      </c>
      <c r="K93" s="446">
        <f>IF('Table 3'!K129="","",'Table 3'!K129)</f>
        <v>149393.09928505</v>
      </c>
      <c r="L93" s="446">
        <f>IF('Table 3'!L129="","",'Table 3'!L129)</f>
        <v>135.94212605000001</v>
      </c>
      <c r="M93" s="446" t="str">
        <f>IF('Table 3'!M129="","",'Table 3'!M129)</f>
        <v/>
      </c>
      <c r="N93" s="446">
        <f>IF('Table 3'!N129="","",'Table 3'!N129)</f>
        <v>149257.15715899999</v>
      </c>
      <c r="O93" s="446" t="str">
        <f>IF('Table 3'!O129="","",'Table 3'!O129)</f>
        <v/>
      </c>
      <c r="P93" s="446" t="str">
        <f>IF('Table 3'!P129="","",'Table 3'!P129)</f>
        <v/>
      </c>
      <c r="Q93" s="446" t="str">
        <f>IF('Table 3'!Q129="","",'Table 3'!Q129)</f>
        <v/>
      </c>
      <c r="R93" s="446" t="str">
        <f>IF('Table 3'!R129="","",'Table 3'!R129)</f>
        <v/>
      </c>
      <c r="S93" s="446" t="str">
        <f>IF('Table 3'!S129="","",'Table 3'!S129)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17" t="s">
        <v>727</v>
      </c>
      <c r="D94" s="250" t="s">
        <v>899</v>
      </c>
      <c r="E94" s="249"/>
      <c r="F94" s="688"/>
      <c r="G94" s="403" t="s">
        <v>896</v>
      </c>
      <c r="H94" s="540" t="str">
        <f>IF(AND('Table 5'!I129="",'Table 5'!J129="",'Table 5'!K129=""),"",IF(OR('Table 5'!I129="c",'Table 5'!J129="c",'Table 5'!K129="c"),"c",SUM('Table 5'!I129,'Table 5'!J129,'Table 5'!K129)))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17" t="s">
        <v>727</v>
      </c>
      <c r="D95" s="250" t="s">
        <v>900</v>
      </c>
      <c r="E95" s="249"/>
      <c r="F95" s="689"/>
      <c r="G95" s="402" t="s">
        <v>897</v>
      </c>
      <c r="H95" s="540" t="str">
        <f>IF(AND('Table 5'!I129="",'Table 5'!J129=""),"",IF(OR('Table 5'!I129="c",'Table 5'!J129="c"),"c",SUM('Table 5'!I129,'Table 5'!J129)))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17" t="s">
        <v>727</v>
      </c>
      <c r="D96" s="250" t="s">
        <v>536</v>
      </c>
      <c r="E96" s="249"/>
      <c r="F96" s="689"/>
      <c r="G96" s="402" t="s">
        <v>898</v>
      </c>
      <c r="H96" s="542" t="str">
        <f>'Table 5'!K129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17" t="s">
        <v>727</v>
      </c>
      <c r="D97" s="250" t="s">
        <v>538</v>
      </c>
      <c r="E97" s="249"/>
      <c r="F97" s="689"/>
      <c r="G97" s="402" t="s">
        <v>486</v>
      </c>
      <c r="H97" s="542" t="str">
        <f>IF('Table 5'!O129="","",'Table 5'!O129)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17" t="s">
        <v>727</v>
      </c>
      <c r="D98" s="251" t="s">
        <v>539</v>
      </c>
      <c r="E98" s="252"/>
      <c r="F98" s="690"/>
      <c r="G98" s="405" t="s">
        <v>881</v>
      </c>
      <c r="H98" s="543" t="str">
        <f>IF('Table 5'!P129="","",'Table 5'!P129)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17" t="s">
        <v>734</v>
      </c>
      <c r="D99" s="248" t="s">
        <v>533</v>
      </c>
      <c r="E99" s="253">
        <v>14</v>
      </c>
      <c r="F99" s="255"/>
      <c r="G99" s="603" t="s">
        <v>950</v>
      </c>
      <c r="H99" s="446">
        <f>IF('Table 3'!H136="","",'Table 3'!H136)</f>
        <v>6400.4808986299995</v>
      </c>
      <c r="I99" s="446" t="str">
        <f>IF('Table 3'!I136="","",'Table 3'!I136)</f>
        <v/>
      </c>
      <c r="J99" s="446">
        <f>IF('Table 3'!J136="","",'Table 3'!J136)</f>
        <v>215</v>
      </c>
      <c r="K99" s="446">
        <f>IF('Table 3'!K136="","",'Table 3'!K136)</f>
        <v>6185.4808986299995</v>
      </c>
      <c r="L99" s="446">
        <f>IF('Table 3'!L136="","",'Table 3'!L136)</f>
        <v>155.54100363000001</v>
      </c>
      <c r="M99" s="446" t="str">
        <f>IF('Table 3'!M136="","",'Table 3'!M136)</f>
        <v/>
      </c>
      <c r="N99" s="446">
        <f>IF('Table 3'!N136="","",'Table 3'!N136)</f>
        <v>6029.9398949999995</v>
      </c>
      <c r="O99" s="446" t="str">
        <f>IF('Table 3'!O136="","",'Table 3'!O136)</f>
        <v/>
      </c>
      <c r="P99" s="446" t="str">
        <f>IF('Table 3'!P136="","",'Table 3'!P136)</f>
        <v/>
      </c>
      <c r="Q99" s="446" t="str">
        <f>IF('Table 3'!Q136="","",'Table 3'!Q136)</f>
        <v/>
      </c>
      <c r="R99" s="446" t="str">
        <f>IF('Table 3'!R136="","",'Table 3'!R136)</f>
        <v/>
      </c>
      <c r="S99" s="446" t="str">
        <f>IF('Table 3'!S136="","",'Table 3'!S136)</f>
        <v/>
      </c>
      <c r="T99" s="414" t="str">
        <f t="shared" si="8"/>
        <v/>
      </c>
      <c r="U99" s="621" t="str">
        <f t="shared" si="5"/>
        <v/>
      </c>
      <c r="V99" s="626" t="str">
        <f t="shared" si="6"/>
        <v/>
      </c>
      <c r="W99" s="440" t="str">
        <f t="shared" si="7"/>
        <v/>
      </c>
      <c r="X99" s="310"/>
    </row>
    <row r="100" spans="2:24" x14ac:dyDescent="0.2">
      <c r="B100" s="217" t="s">
        <v>734</v>
      </c>
      <c r="D100" s="250" t="s">
        <v>899</v>
      </c>
      <c r="E100" s="249"/>
      <c r="F100" s="688"/>
      <c r="G100" s="403" t="s">
        <v>896</v>
      </c>
      <c r="H100" s="540" t="str">
        <f>IF(AND('Table 5'!I136="",'Table 5'!J136="",'Table 5'!K136=""),"",IF(OR('Table 5'!I136="c",'Table 5'!J136="c",'Table 5'!K136="c"),"c",SUM('Table 5'!I136,'Table 5'!J136,'Table 5'!K136)))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17" t="s">
        <v>734</v>
      </c>
      <c r="D101" s="250" t="s">
        <v>900</v>
      </c>
      <c r="E101" s="249"/>
      <c r="F101" s="689"/>
      <c r="G101" s="402" t="s">
        <v>897</v>
      </c>
      <c r="H101" s="540" t="str">
        <f>IF(AND('Table 5'!I136="",'Table 5'!J136=""),"",IF(OR('Table 5'!I136="c",'Table 5'!J136="c"),"c",SUM('Table 5'!I136,'Table 5'!J136)))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17" t="s">
        <v>734</v>
      </c>
      <c r="D102" s="250" t="s">
        <v>536</v>
      </c>
      <c r="E102" s="249"/>
      <c r="F102" s="689"/>
      <c r="G102" s="402" t="s">
        <v>898</v>
      </c>
      <c r="H102" s="542" t="str">
        <f>'Table 5'!K136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17" t="s">
        <v>734</v>
      </c>
      <c r="D103" s="250" t="s">
        <v>538</v>
      </c>
      <c r="E103" s="249"/>
      <c r="F103" s="689"/>
      <c r="G103" s="402" t="s">
        <v>486</v>
      </c>
      <c r="H103" s="542" t="str">
        <f>IF('Table 5'!O136="","",'Table 5'!O136)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17" t="s">
        <v>734</v>
      </c>
      <c r="D104" s="251" t="s">
        <v>539</v>
      </c>
      <c r="E104" s="252"/>
      <c r="F104" s="690"/>
      <c r="G104" s="405" t="s">
        <v>881</v>
      </c>
      <c r="H104" s="543" t="str">
        <f>IF('Table 5'!P136="","",'Table 5'!P136)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17" t="s">
        <v>746</v>
      </c>
      <c r="D105" s="248" t="s">
        <v>533</v>
      </c>
      <c r="E105" s="253">
        <v>15</v>
      </c>
      <c r="F105" s="255"/>
      <c r="G105" s="603" t="s">
        <v>254</v>
      </c>
      <c r="H105" s="446">
        <f>IF('Table 3'!H148="","",'Table 3'!H148)</f>
        <v>32311.156338620003</v>
      </c>
      <c r="I105" s="446" t="str">
        <f>IF('Table 3'!I148="","",'Table 3'!I148)</f>
        <v/>
      </c>
      <c r="J105" s="446">
        <f>IF('Table 3'!J148="","",'Table 3'!J148)</f>
        <v>861</v>
      </c>
      <c r="K105" s="446">
        <f>IF('Table 3'!K148="","",'Table 3'!K148)</f>
        <v>31450.156338620003</v>
      </c>
      <c r="L105" s="446">
        <f>IF('Table 3'!L148="","",'Table 3'!L148)</f>
        <v>721.81713462000005</v>
      </c>
      <c r="M105" s="446" t="str">
        <f>IF('Table 3'!M148="","",'Table 3'!M148)</f>
        <v/>
      </c>
      <c r="N105" s="446">
        <f>IF('Table 3'!N148="","",'Table 3'!N148)</f>
        <v>30728.339204000004</v>
      </c>
      <c r="O105" s="446" t="str">
        <f>IF('Table 3'!O148="","",'Table 3'!O148)</f>
        <v/>
      </c>
      <c r="P105" s="446" t="str">
        <f>IF('Table 3'!P148="","",'Table 3'!P148)</f>
        <v/>
      </c>
      <c r="Q105" s="446" t="str">
        <f>IF('Table 3'!Q148="","",'Table 3'!Q148)</f>
        <v/>
      </c>
      <c r="R105" s="446" t="str">
        <f>IF('Table 3'!R148="","",'Table 3'!R148)</f>
        <v/>
      </c>
      <c r="S105" s="446" t="str">
        <f>IF('Table 3'!S148="","",'Table 3'!S148)</f>
        <v/>
      </c>
      <c r="T105" s="414" t="str">
        <f t="shared" si="8"/>
        <v/>
      </c>
      <c r="U105" s="621" t="str">
        <f t="shared" si="5"/>
        <v/>
      </c>
      <c r="V105" s="626" t="str">
        <f t="shared" si="6"/>
        <v/>
      </c>
      <c r="W105" s="440" t="str">
        <f t="shared" si="7"/>
        <v/>
      </c>
      <c r="X105" s="310"/>
    </row>
    <row r="106" spans="2:24" x14ac:dyDescent="0.2">
      <c r="B106" s="217" t="s">
        <v>746</v>
      </c>
      <c r="D106" s="250" t="s">
        <v>899</v>
      </c>
      <c r="E106" s="249"/>
      <c r="F106" s="688"/>
      <c r="G106" s="403" t="s">
        <v>896</v>
      </c>
      <c r="H106" s="540" t="str">
        <f>IF(AND('Table 5'!I148="",'Table 5'!J148="",'Table 5'!K148=""),"",IF(OR('Table 5'!I148="c",'Table 5'!J148="c",'Table 5'!K148="c"),"c",SUM('Table 5'!I148,'Table 5'!J148,'Table 5'!K148)))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17" t="s">
        <v>746</v>
      </c>
      <c r="D107" s="250" t="s">
        <v>900</v>
      </c>
      <c r="E107" s="249"/>
      <c r="F107" s="689"/>
      <c r="G107" s="402" t="s">
        <v>897</v>
      </c>
      <c r="H107" s="540" t="str">
        <f>IF(AND('Table 5'!I148="",'Table 5'!J148=""),"",IF(OR('Table 5'!I148="c",'Table 5'!J148="c"),"c",SUM('Table 5'!I148,'Table 5'!J148)))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17" t="s">
        <v>746</v>
      </c>
      <c r="D108" s="250" t="s">
        <v>536</v>
      </c>
      <c r="E108" s="249"/>
      <c r="F108" s="689"/>
      <c r="G108" s="402" t="s">
        <v>898</v>
      </c>
      <c r="H108" s="542" t="str">
        <f>'Table 5'!K148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17" t="s">
        <v>746</v>
      </c>
      <c r="D109" s="250" t="s">
        <v>538</v>
      </c>
      <c r="E109" s="249"/>
      <c r="F109" s="689"/>
      <c r="G109" s="402" t="s">
        <v>486</v>
      </c>
      <c r="H109" s="542" t="str">
        <f>IF('Table 5'!O148="","",'Table 5'!O148)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17" t="s">
        <v>746</v>
      </c>
      <c r="D110" s="251" t="s">
        <v>539</v>
      </c>
      <c r="E110" s="252"/>
      <c r="F110" s="690"/>
      <c r="G110" s="405" t="s">
        <v>881</v>
      </c>
      <c r="H110" s="543" t="str">
        <f>IF('Table 5'!P148="","",'Table 5'!P148)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17" t="s">
        <v>760</v>
      </c>
      <c r="D111" s="248" t="s">
        <v>533</v>
      </c>
      <c r="E111" s="253">
        <v>16</v>
      </c>
      <c r="F111" s="255"/>
      <c r="G111" s="603" t="s">
        <v>280</v>
      </c>
      <c r="H111" s="446">
        <f>IF('Table 3'!H160="","",'Table 3'!H160)</f>
        <v>9021.9262520400007</v>
      </c>
      <c r="I111" s="446" t="str">
        <f>IF('Table 3'!I160="","",'Table 3'!I160)</f>
        <v/>
      </c>
      <c r="J111" s="446">
        <f>IF('Table 3'!J160="","",'Table 3'!J160)</f>
        <v>992</v>
      </c>
      <c r="K111" s="446">
        <f>IF('Table 3'!K160="","",'Table 3'!K160)</f>
        <v>8029.9262520400007</v>
      </c>
      <c r="L111" s="446">
        <f>IF('Table 3'!L160="","",'Table 3'!L160)</f>
        <v>55.86094104</v>
      </c>
      <c r="M111" s="446" t="str">
        <f>IF('Table 3'!M160="","",'Table 3'!M160)</f>
        <v/>
      </c>
      <c r="N111" s="446">
        <f>IF('Table 3'!N160="","",'Table 3'!N160)</f>
        <v>7974.0653110000003</v>
      </c>
      <c r="O111" s="446" t="str">
        <f>IF('Table 3'!O160="","",'Table 3'!O160)</f>
        <v/>
      </c>
      <c r="P111" s="446" t="str">
        <f>IF('Table 3'!P160="","",'Table 3'!P160)</f>
        <v/>
      </c>
      <c r="Q111" s="446" t="str">
        <f>IF('Table 3'!Q160="","",'Table 3'!Q160)</f>
        <v/>
      </c>
      <c r="R111" s="446" t="str">
        <f>IF('Table 3'!R160="","",'Table 3'!R160)</f>
        <v/>
      </c>
      <c r="S111" s="446" t="str">
        <f>IF('Table 3'!S160="","",'Table 3'!S160)</f>
        <v/>
      </c>
      <c r="T111" s="414" t="str">
        <f t="shared" si="8"/>
        <v/>
      </c>
      <c r="U111" s="621" t="str">
        <f t="shared" si="5"/>
        <v/>
      </c>
      <c r="V111" s="626" t="str">
        <f t="shared" si="6"/>
        <v/>
      </c>
      <c r="W111" s="440" t="str">
        <f t="shared" si="7"/>
        <v/>
      </c>
      <c r="X111" s="310"/>
    </row>
    <row r="112" spans="2:24" x14ac:dyDescent="0.2">
      <c r="B112" s="217" t="s">
        <v>760</v>
      </c>
      <c r="D112" s="250" t="s">
        <v>899</v>
      </c>
      <c r="E112" s="249"/>
      <c r="F112" s="688"/>
      <c r="G112" s="403" t="s">
        <v>896</v>
      </c>
      <c r="H112" s="540" t="str">
        <f>IF(AND('Table 5'!I160="",'Table 5'!J160="",'Table 5'!K160=""),"",IF(OR('Table 5'!I160="c",'Table 5'!J160="c",'Table 5'!K160="c"),"c",SUM('Table 5'!I160,'Table 5'!J160,'Table 5'!K160)))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17" t="s">
        <v>760</v>
      </c>
      <c r="D113" s="250" t="s">
        <v>900</v>
      </c>
      <c r="E113" s="249"/>
      <c r="F113" s="689"/>
      <c r="G113" s="402" t="s">
        <v>897</v>
      </c>
      <c r="H113" s="540" t="str">
        <f>IF(AND('Table 5'!I160="",'Table 5'!J160=""),"",IF(OR('Table 5'!I160="c",'Table 5'!J160="c"),"c",SUM('Table 5'!I160,'Table 5'!J160)))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17" t="s">
        <v>760</v>
      </c>
      <c r="D114" s="250" t="s">
        <v>536</v>
      </c>
      <c r="E114" s="249"/>
      <c r="F114" s="689"/>
      <c r="G114" s="402" t="s">
        <v>898</v>
      </c>
      <c r="H114" s="542" t="str">
        <f>'Table 5'!K160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17" t="s">
        <v>760</v>
      </c>
      <c r="D115" s="250" t="s">
        <v>538</v>
      </c>
      <c r="E115" s="249"/>
      <c r="F115" s="689"/>
      <c r="G115" s="402" t="s">
        <v>486</v>
      </c>
      <c r="H115" s="542" t="str">
        <f>IF('Table 5'!O160="","",'Table 5'!O160)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17" t="s">
        <v>760</v>
      </c>
      <c r="D116" s="251" t="s">
        <v>539</v>
      </c>
      <c r="E116" s="252"/>
      <c r="F116" s="690"/>
      <c r="G116" s="405" t="s">
        <v>881</v>
      </c>
      <c r="H116" s="543" t="str">
        <f>IF('Table 5'!P160="","",'Table 5'!P160)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17" t="s">
        <v>773</v>
      </c>
      <c r="D117" s="248" t="s">
        <v>533</v>
      </c>
      <c r="E117" s="253">
        <v>17</v>
      </c>
      <c r="F117" s="255"/>
      <c r="G117" s="603" t="s">
        <v>306</v>
      </c>
      <c r="H117" s="446">
        <f>IF('Table 3'!H173="","",'Table 3'!H173)</f>
        <v>22737.59461362</v>
      </c>
      <c r="I117" s="446" t="str">
        <f>IF('Table 3'!I173="","",'Table 3'!I173)</f>
        <v/>
      </c>
      <c r="J117" s="446">
        <f>IF('Table 3'!J173="","",'Table 3'!J173)</f>
        <v>1071</v>
      </c>
      <c r="K117" s="446">
        <f>IF('Table 3'!K173="","",'Table 3'!K173)</f>
        <v>21666.594613619996</v>
      </c>
      <c r="L117" s="446">
        <f>IF('Table 3'!L173="","",'Table 3'!L173)</f>
        <v>99.372075620000004</v>
      </c>
      <c r="M117" s="446" t="str">
        <f>IF('Table 3'!M173="","",'Table 3'!M173)</f>
        <v/>
      </c>
      <c r="N117" s="446">
        <f>IF('Table 3'!N173="","",'Table 3'!N173)</f>
        <v>21567.222537999998</v>
      </c>
      <c r="O117" s="446" t="str">
        <f>IF('Table 3'!O173="","",'Table 3'!O173)</f>
        <v/>
      </c>
      <c r="P117" s="446" t="str">
        <f>IF('Table 3'!P173="","",'Table 3'!P173)</f>
        <v/>
      </c>
      <c r="Q117" s="446" t="str">
        <f>IF('Table 3'!Q173="","",'Table 3'!Q173)</f>
        <v/>
      </c>
      <c r="R117" s="446" t="str">
        <f>IF('Table 3'!R173="","",'Table 3'!R173)</f>
        <v/>
      </c>
      <c r="S117" s="446" t="str">
        <f>IF('Table 3'!S173="","",'Table 3'!S173)</f>
        <v/>
      </c>
      <c r="T117" s="414" t="str">
        <f t="shared" si="8"/>
        <v/>
      </c>
      <c r="U117" s="621" t="str">
        <f t="shared" si="5"/>
        <v/>
      </c>
      <c r="V117" s="626" t="str">
        <f t="shared" si="6"/>
        <v/>
      </c>
      <c r="W117" s="440" t="str">
        <f t="shared" si="7"/>
        <v/>
      </c>
      <c r="X117" s="310"/>
    </row>
    <row r="118" spans="2:24" x14ac:dyDescent="0.2">
      <c r="B118" s="217" t="s">
        <v>773</v>
      </c>
      <c r="D118" s="250" t="s">
        <v>899</v>
      </c>
      <c r="E118" s="249"/>
      <c r="F118" s="688"/>
      <c r="G118" s="403" t="s">
        <v>896</v>
      </c>
      <c r="H118" s="540" t="str">
        <f>IF(AND('Table 5'!I173="",'Table 5'!J173="",'Table 5'!K173=""),"",IF(OR('Table 5'!I173="c",'Table 5'!J173="c",'Table 5'!K173="c"),"c",SUM('Table 5'!I173,'Table 5'!J173,'Table 5'!K173)))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17" t="s">
        <v>773</v>
      </c>
      <c r="D119" s="250" t="s">
        <v>900</v>
      </c>
      <c r="E119" s="249"/>
      <c r="F119" s="689"/>
      <c r="G119" s="402" t="s">
        <v>897</v>
      </c>
      <c r="H119" s="540" t="str">
        <f>IF(AND('Table 5'!I173="",'Table 5'!J173=""),"",IF(OR('Table 5'!I173="c",'Table 5'!J173="c"),"c",SUM('Table 5'!I173,'Table 5'!J173)))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17" t="s">
        <v>773</v>
      </c>
      <c r="D120" s="250" t="s">
        <v>536</v>
      </c>
      <c r="E120" s="249"/>
      <c r="F120" s="689"/>
      <c r="G120" s="402" t="s">
        <v>898</v>
      </c>
      <c r="H120" s="542" t="str">
        <f>'Table 5'!K173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17" t="s">
        <v>773</v>
      </c>
      <c r="D121" s="250" t="s">
        <v>538</v>
      </c>
      <c r="E121" s="249"/>
      <c r="F121" s="689"/>
      <c r="G121" s="402" t="s">
        <v>486</v>
      </c>
      <c r="H121" s="542" t="str">
        <f>IF('Table 5'!O173="","",'Table 5'!O173)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17" t="s">
        <v>773</v>
      </c>
      <c r="D122" s="251" t="s">
        <v>539</v>
      </c>
      <c r="E122" s="252"/>
      <c r="F122" s="690"/>
      <c r="G122" s="405" t="s">
        <v>881</v>
      </c>
      <c r="H122" s="543" t="str">
        <f>IF('Table 5'!P173="","",'Table 5'!P173)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17" t="s">
        <v>797</v>
      </c>
      <c r="D123" s="248" t="s">
        <v>533</v>
      </c>
      <c r="E123" s="253">
        <v>18</v>
      </c>
      <c r="F123" s="255"/>
      <c r="G123" s="603" t="s">
        <v>354</v>
      </c>
      <c r="H123" s="446">
        <f>IF('Table 3'!H198="","",'Table 3'!H198)</f>
        <v>4140.9920783600001</v>
      </c>
      <c r="I123" s="446" t="str">
        <f>IF('Table 3'!I198="","",'Table 3'!I198)</f>
        <v/>
      </c>
      <c r="J123" s="446">
        <f>IF('Table 3'!J198="","",'Table 3'!J198)</f>
        <v>10</v>
      </c>
      <c r="K123" s="446">
        <f>IF('Table 3'!K198="","",'Table 3'!K198)</f>
        <v>4130.9920783600001</v>
      </c>
      <c r="L123" s="446">
        <f>IF('Table 3'!L198="","",'Table 3'!L198)</f>
        <v>1.44134636</v>
      </c>
      <c r="M123" s="446" t="str">
        <f>IF('Table 3'!M198="","",'Table 3'!M198)</f>
        <v/>
      </c>
      <c r="N123" s="446">
        <f>IF('Table 3'!N198="","",'Table 3'!N198)</f>
        <v>4129.5507319999997</v>
      </c>
      <c r="O123" s="446" t="str">
        <f>IF('Table 3'!O198="","",'Table 3'!O198)</f>
        <v/>
      </c>
      <c r="P123" s="446" t="str">
        <f>IF('Table 3'!P198="","",'Table 3'!P198)</f>
        <v/>
      </c>
      <c r="Q123" s="446" t="str">
        <f>IF('Table 3'!Q198="","",'Table 3'!Q198)</f>
        <v/>
      </c>
      <c r="R123" s="446" t="str">
        <f>IF('Table 3'!R198="","",'Table 3'!R198)</f>
        <v/>
      </c>
      <c r="S123" s="446" t="str">
        <f>IF('Table 3'!S198="","",'Table 3'!S198)</f>
        <v/>
      </c>
      <c r="T123" s="414" t="str">
        <f t="shared" si="8"/>
        <v/>
      </c>
      <c r="U123" s="621" t="str">
        <f t="shared" si="5"/>
        <v/>
      </c>
      <c r="V123" s="626" t="str">
        <f t="shared" si="6"/>
        <v/>
      </c>
      <c r="W123" s="440" t="str">
        <f t="shared" si="7"/>
        <v/>
      </c>
      <c r="X123" s="310"/>
    </row>
    <row r="124" spans="2:24" x14ac:dyDescent="0.2">
      <c r="B124" s="217" t="s">
        <v>797</v>
      </c>
      <c r="D124" s="250" t="s">
        <v>899</v>
      </c>
      <c r="E124" s="249"/>
      <c r="F124" s="688"/>
      <c r="G124" s="403" t="s">
        <v>896</v>
      </c>
      <c r="H124" s="540" t="str">
        <f>IF(AND('Table 5'!I198="",'Table 5'!J198="",'Table 5'!K198=""),"",IF(OR('Table 5'!I198="c",'Table 5'!J198="c",'Table 5'!K198="c"),"c",SUM('Table 5'!I198,'Table 5'!J198,'Table 5'!K198)))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17" t="s">
        <v>797</v>
      </c>
      <c r="D125" s="250" t="s">
        <v>900</v>
      </c>
      <c r="E125" s="249"/>
      <c r="F125" s="689"/>
      <c r="G125" s="402" t="s">
        <v>897</v>
      </c>
      <c r="H125" s="540" t="str">
        <f>IF(AND('Table 5'!I198="",'Table 5'!J198=""),"",IF(OR('Table 5'!I198="c",'Table 5'!J198="c"),"c",SUM('Table 5'!I198,'Table 5'!J198)))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17" t="s">
        <v>797</v>
      </c>
      <c r="D126" s="250" t="s">
        <v>536</v>
      </c>
      <c r="E126" s="249"/>
      <c r="F126" s="689"/>
      <c r="G126" s="402" t="s">
        <v>898</v>
      </c>
      <c r="H126" s="542" t="str">
        <f>'Table 5'!K198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17" t="s">
        <v>797</v>
      </c>
      <c r="D127" s="250" t="s">
        <v>538</v>
      </c>
      <c r="E127" s="249"/>
      <c r="F127" s="689"/>
      <c r="G127" s="402" t="s">
        <v>486</v>
      </c>
      <c r="H127" s="542" t="str">
        <f>IF('Table 5'!O198="","",'Table 5'!O198)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17" t="s">
        <v>797</v>
      </c>
      <c r="D128" s="251" t="s">
        <v>539</v>
      </c>
      <c r="E128" s="252"/>
      <c r="F128" s="690"/>
      <c r="G128" s="405" t="s">
        <v>881</v>
      </c>
      <c r="H128" s="543" t="str">
        <f>IF('Table 5'!P198="","",'Table 5'!P198)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17" t="s">
        <v>812</v>
      </c>
      <c r="D129" s="248" t="s">
        <v>533</v>
      </c>
      <c r="E129" s="253">
        <v>19</v>
      </c>
      <c r="F129" s="255"/>
      <c r="G129" s="603" t="s">
        <v>384</v>
      </c>
      <c r="H129" s="446">
        <f>IF('Table 3'!H208="","",'Table 3'!H208)</f>
        <v>8735.0001076400004</v>
      </c>
      <c r="I129" s="446" t="str">
        <f>IF('Table 3'!I208="","",'Table 3'!I208)</f>
        <v/>
      </c>
      <c r="J129" s="446">
        <f>IF('Table 3'!J208="","",'Table 3'!J208)</f>
        <v>83</v>
      </c>
      <c r="K129" s="446">
        <f>IF('Table 3'!K208="","",'Table 3'!K208)</f>
        <v>8652.0001076399985</v>
      </c>
      <c r="L129" s="446">
        <f>IF('Table 3'!L208="","",'Table 3'!L208)</f>
        <v>22.63869364</v>
      </c>
      <c r="M129" s="446" t="str">
        <f>IF('Table 3'!M208="","",'Table 3'!M208)</f>
        <v/>
      </c>
      <c r="N129" s="446">
        <f>IF('Table 3'!N208="","",'Table 3'!N208)</f>
        <v>8629.3614139999991</v>
      </c>
      <c r="O129" s="446" t="str">
        <f>IF('Table 3'!O208="","",'Table 3'!O208)</f>
        <v/>
      </c>
      <c r="P129" s="446" t="str">
        <f>IF('Table 3'!P208="","",'Table 3'!P208)</f>
        <v/>
      </c>
      <c r="Q129" s="446" t="str">
        <f>IF('Table 3'!Q208="","",'Table 3'!Q208)</f>
        <v/>
      </c>
      <c r="R129" s="446" t="str">
        <f>IF('Table 3'!R208="","",'Table 3'!R208)</f>
        <v/>
      </c>
      <c r="S129" s="446" t="str">
        <f>IF('Table 3'!S208="","",'Table 3'!S208)</f>
        <v/>
      </c>
      <c r="T129" s="414" t="str">
        <f t="shared" si="8"/>
        <v/>
      </c>
      <c r="U129" s="621" t="str">
        <f t="shared" si="5"/>
        <v/>
      </c>
      <c r="V129" s="626" t="str">
        <f t="shared" si="6"/>
        <v/>
      </c>
      <c r="W129" s="440" t="str">
        <f t="shared" si="7"/>
        <v/>
      </c>
      <c r="X129" s="310"/>
    </row>
    <row r="130" spans="2:24" x14ac:dyDescent="0.2">
      <c r="B130" s="217" t="s">
        <v>812</v>
      </c>
      <c r="D130" s="250" t="s">
        <v>899</v>
      </c>
      <c r="E130" s="249"/>
      <c r="F130" s="688"/>
      <c r="G130" s="403" t="s">
        <v>896</v>
      </c>
      <c r="H130" s="540" t="str">
        <f>IF(AND('Table 5'!I208="",'Table 5'!J208="",'Table 5'!K208=""),"",IF(OR('Table 5'!I208="c",'Table 5'!J208="c",'Table 5'!K208="c"),"c",SUM('Table 5'!I208,'Table 5'!J208,'Table 5'!K208)))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17" t="s">
        <v>812</v>
      </c>
      <c r="D131" s="250" t="s">
        <v>900</v>
      </c>
      <c r="E131" s="249"/>
      <c r="F131" s="689"/>
      <c r="G131" s="402" t="s">
        <v>897</v>
      </c>
      <c r="H131" s="540" t="str">
        <f>IF(AND('Table 5'!I208="",'Table 5'!J208=""),"",IF(OR('Table 5'!I208="c",'Table 5'!J208="c"),"c",SUM('Table 5'!I208,'Table 5'!J208)))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17" t="s">
        <v>812</v>
      </c>
      <c r="D132" s="250" t="s">
        <v>536</v>
      </c>
      <c r="E132" s="249"/>
      <c r="F132" s="689"/>
      <c r="G132" s="402" t="s">
        <v>898</v>
      </c>
      <c r="H132" s="542" t="str">
        <f>'Table 5'!K208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17" t="s">
        <v>812</v>
      </c>
      <c r="D133" s="250" t="s">
        <v>538</v>
      </c>
      <c r="E133" s="249"/>
      <c r="F133" s="689"/>
      <c r="G133" s="402" t="s">
        <v>486</v>
      </c>
      <c r="H133" s="542" t="str">
        <f>IF('Table 5'!O208="","",'Table 5'!O208)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17" t="s">
        <v>812</v>
      </c>
      <c r="D134" s="251" t="s">
        <v>539</v>
      </c>
      <c r="E134" s="252"/>
      <c r="F134" s="690"/>
      <c r="G134" s="405" t="s">
        <v>881</v>
      </c>
      <c r="H134" s="543" t="str">
        <f>IF('Table 5'!P208="","",'Table 5'!P208)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17" t="s">
        <v>820</v>
      </c>
      <c r="D135" s="248" t="s">
        <v>533</v>
      </c>
      <c r="E135" s="253">
        <v>20</v>
      </c>
      <c r="F135" s="255"/>
      <c r="G135" s="603" t="s">
        <v>396</v>
      </c>
      <c r="H135" s="446">
        <f>IF('Table 3'!H216="","",'Table 3'!H216)</f>
        <v>7963.2834355500008</v>
      </c>
      <c r="I135" s="446" t="str">
        <f>IF('Table 3'!I216="","",'Table 3'!I216)</f>
        <v/>
      </c>
      <c r="J135" s="446">
        <f>IF('Table 3'!J216="","",'Table 3'!J216)</f>
        <v>8</v>
      </c>
      <c r="K135" s="446">
        <f>IF('Table 3'!K216="","",'Table 3'!K216)</f>
        <v>7955.2834355499999</v>
      </c>
      <c r="L135" s="446">
        <f>IF('Table 3'!L216="","",'Table 3'!L216)</f>
        <v>8.0191155500000004</v>
      </c>
      <c r="M135" s="446" t="str">
        <f>IF('Table 3'!M216="","",'Table 3'!M216)</f>
        <v/>
      </c>
      <c r="N135" s="446">
        <f>IF('Table 3'!N216="","",'Table 3'!N216)</f>
        <v>7947.2643200000002</v>
      </c>
      <c r="O135" s="446" t="str">
        <f>IF('Table 3'!O216="","",'Table 3'!O216)</f>
        <v/>
      </c>
      <c r="P135" s="446" t="str">
        <f>IF('Table 3'!P216="","",'Table 3'!P216)</f>
        <v/>
      </c>
      <c r="Q135" s="446" t="str">
        <f>IF('Table 3'!Q216="","",'Table 3'!Q216)</f>
        <v/>
      </c>
      <c r="R135" s="446" t="str">
        <f>IF('Table 3'!R216="","",'Table 3'!R216)</f>
        <v/>
      </c>
      <c r="S135" s="446" t="str">
        <f>IF('Table 3'!S216="","",'Table 3'!S216)</f>
        <v/>
      </c>
      <c r="T135" s="414" t="str">
        <f t="shared" si="8"/>
        <v/>
      </c>
      <c r="U135" s="621" t="str">
        <f t="shared" si="5"/>
        <v/>
      </c>
      <c r="V135" s="626" t="str">
        <f t="shared" si="6"/>
        <v/>
      </c>
      <c r="W135" s="440" t="str">
        <f t="shared" si="7"/>
        <v/>
      </c>
      <c r="X135" s="310"/>
    </row>
    <row r="136" spans="2:24" x14ac:dyDescent="0.2">
      <c r="B136" s="217" t="s">
        <v>820</v>
      </c>
      <c r="D136" s="250" t="s">
        <v>899</v>
      </c>
      <c r="E136" s="249"/>
      <c r="F136" s="688"/>
      <c r="G136" s="403" t="s">
        <v>896</v>
      </c>
      <c r="H136" s="540" t="str">
        <f>IF(AND('Table 5'!I216="",'Table 5'!J216="",'Table 5'!K216=""),"",IF(OR('Table 5'!I216="c",'Table 5'!J216="c",'Table 5'!K216="c"),"c",SUM('Table 5'!I216,'Table 5'!J216,'Table 5'!K216)))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17" t="s">
        <v>820</v>
      </c>
      <c r="D137" s="250" t="s">
        <v>900</v>
      </c>
      <c r="E137" s="249"/>
      <c r="F137" s="689"/>
      <c r="G137" s="402" t="s">
        <v>897</v>
      </c>
      <c r="H137" s="540" t="str">
        <f>IF(AND('Table 5'!I216="",'Table 5'!J216=""),"",IF(OR('Table 5'!I216="c",'Table 5'!J216="c"),"c",SUM('Table 5'!I216,'Table 5'!J216)))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17" t="s">
        <v>820</v>
      </c>
      <c r="D138" s="250" t="s">
        <v>536</v>
      </c>
      <c r="E138" s="249"/>
      <c r="F138" s="689"/>
      <c r="G138" s="402" t="s">
        <v>898</v>
      </c>
      <c r="H138" s="542" t="str">
        <f>'Table 5'!K216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17" t="s">
        <v>820</v>
      </c>
      <c r="D139" s="250" t="s">
        <v>538</v>
      </c>
      <c r="E139" s="249"/>
      <c r="F139" s="689"/>
      <c r="G139" s="402" t="s">
        <v>486</v>
      </c>
      <c r="H139" s="542" t="str">
        <f>IF('Table 5'!O216="","",'Table 5'!O216)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17" t="s">
        <v>820</v>
      </c>
      <c r="D140" s="251" t="s">
        <v>539</v>
      </c>
      <c r="E140" s="252"/>
      <c r="F140" s="690"/>
      <c r="G140" s="405" t="s">
        <v>881</v>
      </c>
      <c r="H140" s="543" t="str">
        <f>IF('Table 5'!P216="","",'Table 5'!P216)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17" t="s">
        <v>825</v>
      </c>
      <c r="D141" s="248" t="s">
        <v>533</v>
      </c>
      <c r="E141" s="253">
        <v>21</v>
      </c>
      <c r="F141" s="255"/>
      <c r="G141" s="603" t="s">
        <v>405</v>
      </c>
      <c r="H141" s="446">
        <f>IF('Table 3'!H225="","",'Table 3'!H225)</f>
        <v>3769.7612967700002</v>
      </c>
      <c r="I141" s="446" t="str">
        <f>IF('Table 3'!I225="","",'Table 3'!I225)</f>
        <v/>
      </c>
      <c r="J141" s="446">
        <f>IF('Table 3'!J225="","",'Table 3'!J225)</f>
        <v>497</v>
      </c>
      <c r="K141" s="446">
        <f>IF('Table 3'!K225="","",'Table 3'!K225)</f>
        <v>3272.7612967699997</v>
      </c>
      <c r="L141" s="446">
        <f>IF('Table 3'!L225="","",'Table 3'!L225)</f>
        <v>105.45098376999999</v>
      </c>
      <c r="M141" s="446" t="str">
        <f>IF('Table 3'!M225="","",'Table 3'!M225)</f>
        <v/>
      </c>
      <c r="N141" s="446">
        <f>IF('Table 3'!N225="","",'Table 3'!N225)</f>
        <v>3167.310313</v>
      </c>
      <c r="O141" s="446" t="str">
        <f>IF('Table 3'!O225="","",'Table 3'!O225)</f>
        <v/>
      </c>
      <c r="P141" s="446" t="str">
        <f>IF('Table 3'!P225="","",'Table 3'!P225)</f>
        <v/>
      </c>
      <c r="Q141" s="446" t="str">
        <f>IF('Table 3'!Q225="","",'Table 3'!Q225)</f>
        <v/>
      </c>
      <c r="R141" s="446" t="str">
        <f>IF('Table 3'!R225="","",'Table 3'!R225)</f>
        <v/>
      </c>
      <c r="S141" s="446" t="str">
        <f>IF('Table 3'!S225="","",'Table 3'!S225)</f>
        <v/>
      </c>
      <c r="T141" s="414" t="str">
        <f t="shared" si="8"/>
        <v/>
      </c>
      <c r="U141" s="621" t="str">
        <f t="shared" si="5"/>
        <v/>
      </c>
      <c r="V141" s="626" t="str">
        <f t="shared" si="6"/>
        <v/>
      </c>
      <c r="W141" s="440" t="str">
        <f t="shared" si="7"/>
        <v/>
      </c>
      <c r="X141" s="310"/>
    </row>
    <row r="142" spans="2:24" x14ac:dyDescent="0.2">
      <c r="B142" s="217" t="s">
        <v>825</v>
      </c>
      <c r="D142" s="250" t="s">
        <v>899</v>
      </c>
      <c r="E142" s="249"/>
      <c r="F142" s="688"/>
      <c r="G142" s="403" t="s">
        <v>896</v>
      </c>
      <c r="H142" s="540" t="str">
        <f>IF(AND('Table 5'!I225="",'Table 5'!J225="",'Table 5'!K225=""),"",IF(OR('Table 5'!I225="c",'Table 5'!J225="c",'Table 5'!K225="c"),"c",SUM('Table 5'!I225,'Table 5'!J225,'Table 5'!K225)))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17" t="s">
        <v>825</v>
      </c>
      <c r="D143" s="250" t="s">
        <v>900</v>
      </c>
      <c r="E143" s="249"/>
      <c r="F143" s="689"/>
      <c r="G143" s="402" t="s">
        <v>897</v>
      </c>
      <c r="H143" s="540" t="str">
        <f>IF(AND('Table 5'!I225="",'Table 5'!J225=""),"",IF(OR('Table 5'!I225="c",'Table 5'!J225="c"),"c",SUM('Table 5'!I225,'Table 5'!J225)))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17" t="s">
        <v>825</v>
      </c>
      <c r="D144" s="250" t="s">
        <v>536</v>
      </c>
      <c r="E144" s="249"/>
      <c r="F144" s="689"/>
      <c r="G144" s="402" t="s">
        <v>898</v>
      </c>
      <c r="H144" s="542" t="str">
        <f>'Table 5'!K225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17" t="s">
        <v>825</v>
      </c>
      <c r="D145" s="250" t="s">
        <v>538</v>
      </c>
      <c r="E145" s="249"/>
      <c r="F145" s="689"/>
      <c r="G145" s="402" t="s">
        <v>486</v>
      </c>
      <c r="H145" s="542" t="str">
        <f>IF('Table 5'!O225="","",'Table 5'!O225)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17" t="s">
        <v>825</v>
      </c>
      <c r="D146" s="251" t="s">
        <v>539</v>
      </c>
      <c r="E146" s="252"/>
      <c r="F146" s="690"/>
      <c r="G146" s="405" t="s">
        <v>881</v>
      </c>
      <c r="H146" s="543" t="str">
        <f>IF('Table 5'!P225="","",'Table 5'!P225)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17" t="s">
        <v>826</v>
      </c>
      <c r="D147" s="248" t="s">
        <v>533</v>
      </c>
      <c r="E147" s="253">
        <v>22</v>
      </c>
      <c r="F147" s="255"/>
      <c r="G147" s="603" t="s">
        <v>407</v>
      </c>
      <c r="H147" s="446">
        <f>IF('Table 3'!H226="","",'Table 3'!H226)</f>
        <v>13018.60376935</v>
      </c>
      <c r="I147" s="446" t="str">
        <f>IF('Table 3'!I226="","",'Table 3'!I226)</f>
        <v/>
      </c>
      <c r="J147" s="446">
        <f>IF('Table 3'!J226="","",'Table 3'!J226)</f>
        <v>109</v>
      </c>
      <c r="K147" s="446">
        <f>IF('Table 3'!K226="","",'Table 3'!K226)</f>
        <v>12909.603769349998</v>
      </c>
      <c r="L147" s="446">
        <f>IF('Table 3'!L226="","",'Table 3'!L226)</f>
        <v>63.636064349999998</v>
      </c>
      <c r="M147" s="446" t="str">
        <f>IF('Table 3'!M226="","",'Table 3'!M226)</f>
        <v/>
      </c>
      <c r="N147" s="446">
        <f>IF('Table 3'!N226="","",'Table 3'!N226)</f>
        <v>12845.967704999999</v>
      </c>
      <c r="O147" s="446" t="str">
        <f>IF('Table 3'!O226="","",'Table 3'!O226)</f>
        <v/>
      </c>
      <c r="P147" s="446" t="str">
        <f>IF('Table 3'!P226="","",'Table 3'!P226)</f>
        <v/>
      </c>
      <c r="Q147" s="446" t="str">
        <f>IF('Table 3'!Q226="","",'Table 3'!Q226)</f>
        <v/>
      </c>
      <c r="R147" s="446" t="str">
        <f>IF('Table 3'!R226="","",'Table 3'!R226)</f>
        <v/>
      </c>
      <c r="S147" s="446" t="str">
        <f>IF('Table 3'!S226="","",'Table 3'!S226)</f>
        <v/>
      </c>
      <c r="T147" s="414" t="str">
        <f t="shared" si="8"/>
        <v/>
      </c>
      <c r="U147" s="621" t="str">
        <f t="shared" si="5"/>
        <v/>
      </c>
      <c r="V147" s="626" t="str">
        <f t="shared" si="6"/>
        <v/>
      </c>
      <c r="W147" s="440" t="str">
        <f t="shared" si="7"/>
        <v/>
      </c>
      <c r="X147" s="310"/>
    </row>
    <row r="148" spans="2:24" x14ac:dyDescent="0.2">
      <c r="B148" s="217" t="s">
        <v>826</v>
      </c>
      <c r="D148" s="250" t="s">
        <v>899</v>
      </c>
      <c r="E148" s="249"/>
      <c r="F148" s="688"/>
      <c r="G148" s="403" t="s">
        <v>896</v>
      </c>
      <c r="H148" s="540" t="str">
        <f>IF(AND('Table 5'!I226="",'Table 5'!J226="",'Table 5'!K226=""),"",IF(OR('Table 5'!I226="c",'Table 5'!J226="c",'Table 5'!K226="c"),"c",SUM('Table 5'!I226,'Table 5'!J226,'Table 5'!K226)))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17" t="s">
        <v>826</v>
      </c>
      <c r="D149" s="250" t="s">
        <v>900</v>
      </c>
      <c r="E149" s="249"/>
      <c r="F149" s="689"/>
      <c r="G149" s="402" t="s">
        <v>897</v>
      </c>
      <c r="H149" s="540" t="str">
        <f>IF(AND('Table 5'!I226="",'Table 5'!J226=""),"",IF(OR('Table 5'!I226="c",'Table 5'!J226="c"),"c",SUM('Table 5'!I226,'Table 5'!J226)))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17" t="s">
        <v>826</v>
      </c>
      <c r="D150" s="250" t="s">
        <v>536</v>
      </c>
      <c r="E150" s="249"/>
      <c r="F150" s="689"/>
      <c r="G150" s="402" t="s">
        <v>898</v>
      </c>
      <c r="H150" s="542" t="str">
        <f>'Table 5'!K226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17" t="s">
        <v>826</v>
      </c>
      <c r="D151" s="250" t="s">
        <v>538</v>
      </c>
      <c r="E151" s="249"/>
      <c r="F151" s="689"/>
      <c r="G151" s="402" t="s">
        <v>486</v>
      </c>
      <c r="H151" s="542" t="str">
        <f>IF('Table 5'!O226="","",'Table 5'!O226)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17" t="s">
        <v>826</v>
      </c>
      <c r="D152" s="251" t="s">
        <v>539</v>
      </c>
      <c r="E152" s="252"/>
      <c r="F152" s="690"/>
      <c r="G152" s="405" t="s">
        <v>881</v>
      </c>
      <c r="H152" s="543" t="str">
        <f>IF('Table 5'!P226="","",'Table 5'!P226)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17" t="s">
        <v>837</v>
      </c>
      <c r="D153" s="248" t="s">
        <v>533</v>
      </c>
      <c r="E153" s="253">
        <v>23</v>
      </c>
      <c r="F153" s="255"/>
      <c r="G153" s="603" t="s">
        <v>430</v>
      </c>
      <c r="H153" s="446">
        <f>IF('Table 3'!H238="","",'Table 3'!H238)</f>
        <v>396.92156405999998</v>
      </c>
      <c r="I153" s="446" t="str">
        <f>IF('Table 3'!I238="","",'Table 3'!I238)</f>
        <v/>
      </c>
      <c r="J153" s="446">
        <f>IF('Table 3'!J238="","",'Table 3'!J238)</f>
        <v>0</v>
      </c>
      <c r="K153" s="446">
        <f>IF('Table 3'!K238="","",'Table 3'!K238)</f>
        <v>396.92156405999998</v>
      </c>
      <c r="L153" s="446">
        <f>IF('Table 3'!L238="","",'Table 3'!L238)</f>
        <v>-56.967588940000006</v>
      </c>
      <c r="M153" s="446">
        <f>IF('Table 3'!M238="","",'Table 3'!M238)</f>
        <v>62.510209000000003</v>
      </c>
      <c r="N153" s="446">
        <f>IF('Table 3'!N238="","",'Table 3'!N238)</f>
        <v>391.37894399999999</v>
      </c>
      <c r="O153" s="446" t="str">
        <f>IF('Table 3'!O238="","",'Table 3'!O238)</f>
        <v/>
      </c>
      <c r="P153" s="446" t="str">
        <f>IF('Table 3'!P238="","",'Table 3'!P238)</f>
        <v/>
      </c>
      <c r="Q153" s="446" t="str">
        <f>IF('Table 3'!Q238="","",'Table 3'!Q238)</f>
        <v/>
      </c>
      <c r="R153" s="446" t="str">
        <f>IF('Table 3'!R238="","",'Table 3'!R238)</f>
        <v/>
      </c>
      <c r="S153" s="446" t="str">
        <f>IF('Table 3'!S238="","",'Table 3'!S238)</f>
        <v/>
      </c>
      <c r="T153" s="414" t="str">
        <f t="shared" si="8"/>
        <v/>
      </c>
      <c r="U153" s="621" t="str">
        <f t="shared" si="9"/>
        <v/>
      </c>
      <c r="V153" s="626" t="str">
        <f t="shared" si="10"/>
        <v/>
      </c>
      <c r="W153" s="440" t="str">
        <f t="shared" si="11"/>
        <v/>
      </c>
      <c r="X153" s="310"/>
    </row>
    <row r="154" spans="2:24" x14ac:dyDescent="0.2">
      <c r="B154" s="217" t="s">
        <v>837</v>
      </c>
      <c r="D154" s="250" t="s">
        <v>899</v>
      </c>
      <c r="E154" s="249"/>
      <c r="F154" s="688"/>
      <c r="G154" s="403" t="s">
        <v>896</v>
      </c>
      <c r="H154" s="540" t="str">
        <f>IF(AND('Table 5'!I238="",'Table 5'!J238="",'Table 5'!K238=""),"",IF(OR('Table 5'!I238="c",'Table 5'!J238="c",'Table 5'!K238="c"),"c",SUM('Table 5'!I238,'Table 5'!J238,'Table 5'!K238)))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17" t="s">
        <v>837</v>
      </c>
      <c r="D155" s="250" t="s">
        <v>900</v>
      </c>
      <c r="E155" s="249"/>
      <c r="F155" s="689"/>
      <c r="G155" s="402" t="s">
        <v>897</v>
      </c>
      <c r="H155" s="540" t="str">
        <f>IF(AND('Table 5'!I238="",'Table 5'!J238=""),"",IF(OR('Table 5'!I238="c",'Table 5'!J238="c"),"c",SUM('Table 5'!I238,'Table 5'!J238)))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17" t="s">
        <v>837</v>
      </c>
      <c r="D156" s="250" t="s">
        <v>536</v>
      </c>
      <c r="E156" s="249"/>
      <c r="F156" s="689"/>
      <c r="G156" s="402" t="s">
        <v>898</v>
      </c>
      <c r="H156" s="542" t="str">
        <f>'Table 5'!K238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17" t="s">
        <v>837</v>
      </c>
      <c r="D157" s="250" t="s">
        <v>538</v>
      </c>
      <c r="E157" s="249"/>
      <c r="F157" s="689"/>
      <c r="G157" s="402" t="s">
        <v>486</v>
      </c>
      <c r="H157" s="542" t="str">
        <f>IF('Table 5'!O238="","",'Table 5'!O238)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17" t="s">
        <v>837</v>
      </c>
      <c r="D158" s="251" t="s">
        <v>539</v>
      </c>
      <c r="E158" s="252"/>
      <c r="F158" s="690"/>
      <c r="G158" s="405" t="s">
        <v>881</v>
      </c>
      <c r="H158" s="543" t="str">
        <f>IF('Table 5'!P238="","",'Table 5'!P238)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17" t="s">
        <v>844</v>
      </c>
      <c r="D159" s="248" t="s">
        <v>533</v>
      </c>
      <c r="E159" s="253">
        <v>24</v>
      </c>
      <c r="F159" s="255"/>
      <c r="G159" s="603" t="s">
        <v>444</v>
      </c>
      <c r="H159" s="446">
        <f>IF('Table 3'!H245="","",'Table 3'!H245)</f>
        <v>88534.000864810005</v>
      </c>
      <c r="I159" s="446" t="str">
        <f>IF('Table 3'!I245="","",'Table 3'!I245)</f>
        <v/>
      </c>
      <c r="J159" s="446">
        <f>IF('Table 3'!J245="","",'Table 3'!J245)</f>
        <v>3222</v>
      </c>
      <c r="K159" s="446">
        <f>IF('Table 3'!K245="","",'Table 3'!K245)</f>
        <v>85312.00086480999</v>
      </c>
      <c r="L159" s="446">
        <f>IF('Table 3'!L245="","",'Table 3'!L245)</f>
        <v>207.22038281000002</v>
      </c>
      <c r="M159" s="446" t="str">
        <f>IF('Table 3'!M245="","",'Table 3'!M245)</f>
        <v/>
      </c>
      <c r="N159" s="446">
        <f>IF('Table 3'!N245="","",'Table 3'!N245)</f>
        <v>85104.780481999987</v>
      </c>
      <c r="O159" s="446" t="str">
        <f>IF('Table 3'!O245="","",'Table 3'!O245)</f>
        <v/>
      </c>
      <c r="P159" s="446" t="str">
        <f>IF('Table 3'!P245="","",'Table 3'!P245)</f>
        <v/>
      </c>
      <c r="Q159" s="446" t="str">
        <f>IF('Table 3'!Q245="","",'Table 3'!Q245)</f>
        <v/>
      </c>
      <c r="R159" s="446" t="str">
        <f>IF('Table 3'!R245="","",'Table 3'!R245)</f>
        <v/>
      </c>
      <c r="S159" s="446" t="str">
        <f>IF('Table 3'!S245="","",'Table 3'!S245)</f>
        <v/>
      </c>
      <c r="T159" s="414" t="str">
        <f t="shared" si="12"/>
        <v/>
      </c>
      <c r="U159" s="621" t="str">
        <f t="shared" si="9"/>
        <v/>
      </c>
      <c r="V159" s="626" t="str">
        <f t="shared" si="10"/>
        <v/>
      </c>
      <c r="W159" s="440" t="str">
        <f t="shared" si="11"/>
        <v/>
      </c>
      <c r="X159" s="310"/>
    </row>
    <row r="160" spans="2:24" x14ac:dyDescent="0.2">
      <c r="B160" s="217" t="s">
        <v>844</v>
      </c>
      <c r="D160" s="250" t="s">
        <v>899</v>
      </c>
      <c r="E160" s="249"/>
      <c r="F160" s="688"/>
      <c r="G160" s="403" t="s">
        <v>896</v>
      </c>
      <c r="H160" s="540" t="str">
        <f>IF(AND('Table 5'!I245="",'Table 5'!J245="",'Table 5'!K245=""),"",IF(OR('Table 5'!I245="c",'Table 5'!J245="c",'Table 5'!K245="c"),"c",SUM('Table 5'!I245,'Table 5'!J245,'Table 5'!K245)))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17" t="s">
        <v>844</v>
      </c>
      <c r="D161" s="250" t="s">
        <v>900</v>
      </c>
      <c r="E161" s="249"/>
      <c r="F161" s="689"/>
      <c r="G161" s="402" t="s">
        <v>897</v>
      </c>
      <c r="H161" s="540" t="str">
        <f>IF(AND('Table 5'!I245="",'Table 5'!J245=""),"",IF(OR('Table 5'!I245="c",'Table 5'!J245="c"),"c",SUM('Table 5'!I245,'Table 5'!J245)))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17" t="s">
        <v>844</v>
      </c>
      <c r="D162" s="250" t="s">
        <v>536</v>
      </c>
      <c r="E162" s="249"/>
      <c r="F162" s="689"/>
      <c r="G162" s="402" t="s">
        <v>898</v>
      </c>
      <c r="H162" s="542" t="str">
        <f>'Table 5'!K245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17" t="s">
        <v>844</v>
      </c>
      <c r="D163" s="250" t="s">
        <v>538</v>
      </c>
      <c r="E163" s="249"/>
      <c r="F163" s="689"/>
      <c r="G163" s="402" t="s">
        <v>486</v>
      </c>
      <c r="H163" s="542" t="str">
        <f>IF('Table 5'!O245="","",'Table 5'!O245)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17" t="s">
        <v>844</v>
      </c>
      <c r="D164" s="251" t="s">
        <v>539</v>
      </c>
      <c r="E164" s="252"/>
      <c r="F164" s="690"/>
      <c r="G164" s="405" t="s">
        <v>881</v>
      </c>
      <c r="H164" s="543" t="str">
        <f>IF('Table 5'!P245="","",'Table 5'!P245)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17" t="s">
        <v>845</v>
      </c>
      <c r="D165" s="248" t="s">
        <v>533</v>
      </c>
      <c r="E165" s="253">
        <v>25</v>
      </c>
      <c r="F165" s="255"/>
      <c r="G165" s="603" t="s">
        <v>446</v>
      </c>
      <c r="H165" s="446">
        <f>IF('Table 3'!H246="","",'Table 3'!H246)</f>
        <v>1928882.6712412899</v>
      </c>
      <c r="I165" s="446" t="str">
        <f>IF('Table 3'!I246="","",'Table 3'!I246)</f>
        <v/>
      </c>
      <c r="J165" s="446">
        <f>IF('Table 3'!J246="","",'Table 3'!J246)</f>
        <v>20184</v>
      </c>
      <c r="K165" s="446">
        <f>IF('Table 3'!K246="","",'Table 3'!K246)</f>
        <v>1908698.8212412898</v>
      </c>
      <c r="L165" s="446">
        <f>IF('Table 3'!L246="","",'Table 3'!L246)</f>
        <v>19437.369535290003</v>
      </c>
      <c r="M165" s="446">
        <f>IF('Table 3'!M246="","",'Table 3'!M246)</f>
        <v>615.003694</v>
      </c>
      <c r="N165" s="446">
        <f>IF('Table 3'!N246="","",'Table 3'!N246)</f>
        <v>1888646.4480119999</v>
      </c>
      <c r="O165" s="446" t="str">
        <f>IF('Table 3'!O246="","",'Table 3'!O246)</f>
        <v/>
      </c>
      <c r="P165" s="446" t="str">
        <f>IF('Table 3'!P246="","",'Table 3'!P246)</f>
        <v/>
      </c>
      <c r="Q165" s="446" t="str">
        <f>IF('Table 3'!Q246="","",'Table 3'!Q246)</f>
        <v/>
      </c>
      <c r="R165" s="446" t="str">
        <f>IF('Table 3'!R246="","",'Table 3'!R246)</f>
        <v/>
      </c>
      <c r="S165" s="446" t="str">
        <f>IF('Table 3'!S246="","",'Table 3'!S246)</f>
        <v/>
      </c>
      <c r="T165" s="414" t="str">
        <f t="shared" si="12"/>
        <v/>
      </c>
      <c r="U165" s="621" t="str">
        <f t="shared" si="9"/>
        <v/>
      </c>
      <c r="V165" s="626" t="str">
        <f t="shared" si="10"/>
        <v/>
      </c>
      <c r="W165" s="440" t="str">
        <f t="shared" si="11"/>
        <v/>
      </c>
      <c r="X165" s="310"/>
    </row>
    <row r="166" spans="1:24" x14ac:dyDescent="0.2">
      <c r="B166" s="217" t="s">
        <v>845</v>
      </c>
      <c r="D166" s="250" t="s">
        <v>899</v>
      </c>
      <c r="E166" s="249"/>
      <c r="F166" s="688"/>
      <c r="G166" s="403" t="s">
        <v>896</v>
      </c>
      <c r="H166" s="540" t="str">
        <f>IF(AND('Table 5'!I246="",'Table 5'!J246="",'Table 5'!K246=""),"",IF(OR('Table 5'!I246="c",'Table 5'!J246="c",'Table 5'!K246="c"),"c",SUM('Table 5'!I246,'Table 5'!J246,'Table 5'!K246)))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17" t="s">
        <v>845</v>
      </c>
      <c r="D167" s="250" t="s">
        <v>900</v>
      </c>
      <c r="E167" s="249"/>
      <c r="F167" s="689"/>
      <c r="G167" s="402" t="s">
        <v>897</v>
      </c>
      <c r="H167" s="540" t="str">
        <f>IF(AND('Table 5'!I246="",'Table 5'!J246=""),"",IF(OR('Table 5'!I246="c",'Table 5'!J246="c"),"c",SUM('Table 5'!I246,'Table 5'!J246)))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17" t="s">
        <v>845</v>
      </c>
      <c r="D168" s="250" t="s">
        <v>536</v>
      </c>
      <c r="E168" s="249"/>
      <c r="F168" s="689"/>
      <c r="G168" s="402" t="s">
        <v>898</v>
      </c>
      <c r="H168" s="542" t="str">
        <f>'Table 5'!K246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17" t="s">
        <v>845</v>
      </c>
      <c r="D169" s="250" t="s">
        <v>538</v>
      </c>
      <c r="E169" s="249"/>
      <c r="F169" s="689"/>
      <c r="G169" s="402" t="s">
        <v>486</v>
      </c>
      <c r="H169" s="542" t="str">
        <f>IF('Table 5'!O246="","",'Table 5'!O246)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17" t="s">
        <v>845</v>
      </c>
      <c r="D170" s="251" t="s">
        <v>539</v>
      </c>
      <c r="E170" s="252"/>
      <c r="F170" s="690"/>
      <c r="G170" s="405" t="s">
        <v>881</v>
      </c>
      <c r="H170" s="543" t="str">
        <f>IF('Table 5'!P246="","",'Table 5'!P246)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f>1636682.5-1528252.7-875.9-103</f>
        <v>107450.90000000005</v>
      </c>
      <c r="I171" s="611">
        <v>0</v>
      </c>
      <c r="J171" s="612">
        <f>8712-1797-103</f>
        <v>6812</v>
      </c>
      <c r="K171" s="611">
        <f>1627970.5-1526455.6-875.9</f>
        <v>100638.99999999991</v>
      </c>
      <c r="L171" s="612">
        <f>3110.9-2179.8</f>
        <v>931.09999999999991</v>
      </c>
      <c r="M171" s="611">
        <v>57.3</v>
      </c>
      <c r="N171" s="612">
        <f>1624802.3-1524275.8-875.4</f>
        <v>99651.1</v>
      </c>
      <c r="O171" s="611"/>
      <c r="P171" s="612"/>
      <c r="Q171" s="613"/>
      <c r="R171" s="613"/>
      <c r="S171" s="612"/>
      <c r="T171" s="480" t="str">
        <f t="shared" si="12"/>
        <v/>
      </c>
      <c r="U171" s="622" t="str">
        <f t="shared" si="9"/>
        <v/>
      </c>
      <c r="V171" s="627" t="str">
        <f t="shared" si="10"/>
        <v/>
      </c>
      <c r="W171" s="441" t="str">
        <f t="shared" si="11"/>
        <v/>
      </c>
      <c r="X171" s="310"/>
    </row>
    <row r="172" spans="1:24" s="548" customFormat="1" ht="18" customHeight="1" x14ac:dyDescent="0.2">
      <c r="A172" s="561"/>
      <c r="B172" s="562" t="s">
        <v>862</v>
      </c>
      <c r="C172" s="561"/>
      <c r="D172" s="563" t="s">
        <v>533</v>
      </c>
      <c r="E172" s="564"/>
      <c r="F172" s="565"/>
      <c r="G172" s="566" t="s">
        <v>478</v>
      </c>
      <c r="H172" s="549">
        <f>IF('Table 3'!H264="","",'Table 3'!H264)</f>
        <v>2891083.1</v>
      </c>
      <c r="I172" s="549" t="str">
        <f>IF('Table 3'!I264="","",'Table 3'!I264)</f>
        <v/>
      </c>
      <c r="J172" s="549">
        <f>IF('Table 3'!J264="","",'Table 3'!J264)</f>
        <v>62110</v>
      </c>
      <c r="K172" s="549">
        <f>IF('Table 3'!K264="","",'Table 3'!K264)</f>
        <v>2828973.3000000007</v>
      </c>
      <c r="L172" s="549">
        <f>IF('Table 3'!L264="","",'Table 3'!L264)</f>
        <v>24578.600000000002</v>
      </c>
      <c r="M172" s="549">
        <f>IF('Table 3'!M264="","",'Table 3'!M264)</f>
        <v>862.6</v>
      </c>
      <c r="N172" s="549">
        <f>IF('Table 3'!N264="","",'Table 3'!N264)</f>
        <v>2803532.1000000006</v>
      </c>
      <c r="O172" s="549" t="str">
        <f>IF('Table 3'!O264="","",'Table 3'!O264)</f>
        <v/>
      </c>
      <c r="P172" s="549" t="str">
        <f>IF('Table 3'!P264="","",'Table 3'!P264)</f>
        <v/>
      </c>
      <c r="Q172" s="549" t="str">
        <f>IF('Table 3'!Q264="","",'Table 3'!Q264)</f>
        <v/>
      </c>
      <c r="R172" s="549" t="str">
        <f>IF('Table 3'!R264="","",'Table 3'!R264)</f>
        <v/>
      </c>
      <c r="S172" s="549" t="str">
        <f>IF('Table 3'!S264="","",'Table 3'!S264)</f>
        <v/>
      </c>
      <c r="T172" s="552" t="str">
        <f t="shared" si="12"/>
        <v/>
      </c>
      <c r="U172" s="628" t="str">
        <f t="shared" si="9"/>
        <v/>
      </c>
      <c r="V172" s="629" t="str">
        <f t="shared" si="10"/>
        <v/>
      </c>
      <c r="W172" s="553" t="str">
        <f t="shared" si="11"/>
        <v/>
      </c>
      <c r="X172" s="478"/>
    </row>
    <row r="173" spans="1:24" s="291" customFormat="1" x14ac:dyDescent="0.2">
      <c r="B173" s="211"/>
      <c r="D173" s="256"/>
      <c r="E173" s="292"/>
      <c r="F173" s="292"/>
      <c r="G173" s="292" t="s">
        <v>872</v>
      </c>
      <c r="H173" s="415">
        <f>(SUM(H21,H27,H33,H39,H45,H57,H51,H63,H69,H75,H81,H87,H93,H105,H111,H117,H123,H129,H99,H135,H141,H147,H153,H159,H165,H171,))</f>
        <v>2891083.05987434</v>
      </c>
      <c r="I173" s="415">
        <f t="shared" ref="I173:S173" si="13">(SUM(I21,I27,I33,I39,I45,I57,I51,I63,I69,I75,I81,I87,I93,I105,I111,I117,I123,I129,I99,I135,I141,I147,I153,I159,I165,I171,))</f>
        <v>0</v>
      </c>
      <c r="J173" s="415">
        <f t="shared" si="13"/>
        <v>62110</v>
      </c>
      <c r="K173" s="415">
        <f t="shared" si="13"/>
        <v>2828973.30987434</v>
      </c>
      <c r="L173" s="415">
        <f t="shared" si="13"/>
        <v>24579.171270340001</v>
      </c>
      <c r="M173" s="415">
        <f t="shared" si="13"/>
        <v>862.56665299999997</v>
      </c>
      <c r="N173" s="415">
        <f t="shared" si="13"/>
        <v>2803532.0719509996</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4.0125660132616758E-2</v>
      </c>
      <c r="I174" s="430">
        <f t="shared" ref="I174:S174" si="14">IF(COUNTIF(I27:I171,"c")=1,"Res Disc",SUM(I172)-SUM(I173))</f>
        <v>0</v>
      </c>
      <c r="J174" s="430">
        <f t="shared" si="14"/>
        <v>0</v>
      </c>
      <c r="K174" s="430">
        <f t="shared" si="14"/>
        <v>-9.8743392154574394E-3</v>
      </c>
      <c r="L174" s="430">
        <f t="shared" si="14"/>
        <v>-0.57127033999859123</v>
      </c>
      <c r="M174" s="430">
        <f t="shared" si="14"/>
        <v>3.3347000000048865E-2</v>
      </c>
      <c r="N174" s="430">
        <f t="shared" si="14"/>
        <v>2.8049001004546881E-2</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5" customHeight="1" x14ac:dyDescent="0.2">
      <c r="E176" s="310"/>
      <c r="F176" s="395" t="s">
        <v>549</v>
      </c>
      <c r="G176" s="691" t="s">
        <v>550</v>
      </c>
      <c r="H176" s="691"/>
      <c r="I176" s="691"/>
      <c r="J176" s="691"/>
      <c r="K176" s="691"/>
      <c r="L176" s="691"/>
      <c r="M176" s="691"/>
      <c r="N176" s="691"/>
      <c r="O176" s="691"/>
      <c r="P176" s="691"/>
      <c r="Q176" s="691"/>
      <c r="R176" s="323"/>
      <c r="S176" s="323"/>
      <c r="T176" s="310"/>
      <c r="U176" s="310"/>
      <c r="V176" s="310"/>
      <c r="W176" s="310"/>
      <c r="X176" s="310"/>
    </row>
    <row r="177" spans="5:24" ht="15" customHeight="1" x14ac:dyDescent="0.2">
      <c r="E177" s="310"/>
      <c r="G177" s="397" t="s">
        <v>551</v>
      </c>
      <c r="H177" s="397"/>
      <c r="I177" s="397"/>
      <c r="J177" s="397"/>
      <c r="K177" s="397"/>
      <c r="L177" s="397"/>
      <c r="M177" s="397"/>
      <c r="N177" s="397"/>
      <c r="O177" s="397"/>
      <c r="P177" s="397"/>
      <c r="Q177" s="397"/>
      <c r="R177" s="323"/>
      <c r="S177" s="323"/>
      <c r="T177" s="310"/>
      <c r="U177" s="310"/>
      <c r="V177" s="310"/>
      <c r="W177" s="310"/>
      <c r="X177" s="310"/>
    </row>
    <row r="178" spans="5:24" ht="15" customHeight="1" x14ac:dyDescent="0.2">
      <c r="E178" s="310"/>
      <c r="G178" s="682" t="s">
        <v>552</v>
      </c>
      <c r="H178" s="687"/>
      <c r="I178" s="687"/>
      <c r="J178" s="687"/>
      <c r="K178" s="687"/>
      <c r="L178" s="687"/>
      <c r="M178" s="687"/>
      <c r="N178" s="687"/>
      <c r="O178" s="687"/>
      <c r="P178" s="687"/>
      <c r="Q178" s="687"/>
      <c r="R178" s="323"/>
      <c r="S178" s="323"/>
      <c r="T178" s="310"/>
      <c r="U178" s="310"/>
      <c r="V178" s="310"/>
      <c r="W178" s="310"/>
      <c r="X178" s="310"/>
    </row>
    <row r="179" spans="5:24" ht="15" customHeight="1" x14ac:dyDescent="0.2">
      <c r="E179" s="310"/>
      <c r="G179" s="682" t="s">
        <v>883</v>
      </c>
      <c r="H179" s="687"/>
      <c r="I179" s="687"/>
      <c r="J179" s="687"/>
      <c r="K179" s="687"/>
      <c r="L179" s="687"/>
      <c r="M179" s="687"/>
      <c r="N179" s="687"/>
      <c r="O179" s="687"/>
      <c r="P179" s="687"/>
      <c r="Q179" s="687"/>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row r="181" spans="5:24" x14ac:dyDescent="0.2"/>
    <row r="182" spans="5:24" x14ac:dyDescent="0.2"/>
    <row r="183" spans="5:24" x14ac:dyDescent="0.2"/>
    <row r="184" spans="5:24" x14ac:dyDescent="0.2"/>
    <row r="185" spans="5:24" x14ac:dyDescent="0.2"/>
    <row r="186" spans="5:24" x14ac:dyDescent="0.2"/>
    <row r="187" spans="5:24" x14ac:dyDescent="0.2"/>
    <row r="188" spans="5:24" x14ac:dyDescent="0.2"/>
    <row r="189" spans="5:24" x14ac:dyDescent="0.2"/>
    <row r="190" spans="5:24" x14ac:dyDescent="0.2"/>
    <row r="191" spans="5:24" x14ac:dyDescent="0.2"/>
    <row r="192" spans="5:24" x14ac:dyDescent="0.2"/>
  </sheetData>
  <sheetProtection password="8F7D" sheet="1" objects="1" scenarios="1" formatCells="0" formatColumns="0" formatRows="0"/>
  <mergeCells count="43">
    <mergeCell ref="T14:T16"/>
    <mergeCell ref="U14:U16"/>
    <mergeCell ref="V14:V16"/>
    <mergeCell ref="W14:W16"/>
    <mergeCell ref="C4:D4"/>
    <mergeCell ref="C7:D7"/>
    <mergeCell ref="E4:F4"/>
    <mergeCell ref="E7:F7"/>
    <mergeCell ref="Q15:S15"/>
    <mergeCell ref="I15:I16"/>
    <mergeCell ref="J15:J16"/>
    <mergeCell ref="O15:O16"/>
    <mergeCell ref="P15:P16"/>
    <mergeCell ref="F58:F62"/>
    <mergeCell ref="F52:F56"/>
    <mergeCell ref="F64:F68"/>
    <mergeCell ref="F106:F110"/>
    <mergeCell ref="F70:F74"/>
    <mergeCell ref="F76:F80"/>
    <mergeCell ref="F82:F86"/>
    <mergeCell ref="F88:F92"/>
    <mergeCell ref="F94:F98"/>
    <mergeCell ref="F100:F104"/>
    <mergeCell ref="F28:F32"/>
    <mergeCell ref="F34:F38"/>
    <mergeCell ref="F40:F44"/>
    <mergeCell ref="F46:F50"/>
    <mergeCell ref="G14:G15"/>
    <mergeCell ref="F22:F26"/>
    <mergeCell ref="F112:F116"/>
    <mergeCell ref="F118:F122"/>
    <mergeCell ref="F124:F128"/>
    <mergeCell ref="F130:F134"/>
    <mergeCell ref="F180:P180"/>
    <mergeCell ref="G178:Q178"/>
    <mergeCell ref="F166:F170"/>
    <mergeCell ref="G176:Q176"/>
    <mergeCell ref="G179:Q179"/>
    <mergeCell ref="F160:F164"/>
    <mergeCell ref="F142:F146"/>
    <mergeCell ref="F148:F152"/>
    <mergeCell ref="F154:F158"/>
    <mergeCell ref="F136:F140"/>
  </mergeCells>
  <conditionalFormatting sqref="T26:W173">
    <cfRule type="notContainsBlanks" dxfId="32" priority="4">
      <formula>LEN(TRIM(T26))&gt;0</formula>
    </cfRule>
  </conditionalFormatting>
  <conditionalFormatting sqref="H174:S174">
    <cfRule type="cellIs" dxfId="31" priority="2" operator="notBetween">
      <formula>-1</formula>
      <formula>1</formula>
    </cfRule>
  </conditionalFormatting>
  <conditionalFormatting sqref="T21:W26">
    <cfRule type="notContainsBlanks" dxfId="30" priority="1">
      <formula>LEN(TRIM(T21))&gt;0</formula>
    </cfRule>
  </conditionalFormatting>
  <pageMargins left="0.7" right="0.7" top="0.75" bottom="0.75" header="0.3" footer="0.3"/>
  <pageSetup scale="2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tabColor rgb="FF92D050"/>
  </sheetPr>
  <dimension ref="A1:X180"/>
  <sheetViews>
    <sheetView zoomScale="90" zoomScaleNormal="90" workbookViewId="0">
      <pane xSplit="7" ySplit="20" topLeftCell="H150" activePane="bottomRight" state="frozen"/>
      <selection activeCell="G100" sqref="G100"/>
      <selection pane="topRight" activeCell="G100" sqref="G100"/>
      <selection pane="bottomLeft" activeCell="G100" sqref="G100"/>
      <selection pane="bottomRight" activeCell="H173" sqref="H173"/>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903</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4"/>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80"/>
      <c r="F7" s="680"/>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2"/>
      <c r="H14" s="226"/>
      <c r="I14" s="227"/>
      <c r="J14" s="227"/>
      <c r="K14" s="227"/>
      <c r="L14" s="227"/>
      <c r="M14" s="227" t="s">
        <v>521</v>
      </c>
      <c r="N14" s="587"/>
      <c r="O14" s="228"/>
      <c r="P14" s="227"/>
      <c r="Q14" s="227"/>
      <c r="R14" s="227"/>
      <c r="S14" s="242"/>
      <c r="T14" s="694" t="s">
        <v>887</v>
      </c>
      <c r="U14" s="672" t="s">
        <v>984</v>
      </c>
      <c r="V14" s="672" t="s">
        <v>983</v>
      </c>
      <c r="W14" s="667" t="s">
        <v>982</v>
      </c>
    </row>
    <row r="15" spans="1:24" s="310" customFormat="1" ht="18.75" customHeight="1" thickBot="1" x14ac:dyDescent="0.25">
      <c r="A15" s="217"/>
      <c r="B15" s="217"/>
      <c r="C15" s="217"/>
      <c r="D15" s="229"/>
      <c r="E15" s="332"/>
      <c r="F15" s="329"/>
      <c r="G15" s="693"/>
      <c r="H15" s="231"/>
      <c r="I15" s="698" t="s">
        <v>563</v>
      </c>
      <c r="J15" s="698" t="s">
        <v>523</v>
      </c>
      <c r="K15" s="227"/>
      <c r="L15" s="586"/>
      <c r="M15" s="581"/>
      <c r="N15" s="581"/>
      <c r="O15" s="698" t="s">
        <v>486</v>
      </c>
      <c r="P15" s="700" t="s">
        <v>920</v>
      </c>
      <c r="Q15" s="696"/>
      <c r="R15" s="696"/>
      <c r="S15" s="697"/>
      <c r="T15" s="695"/>
      <c r="U15" s="673"/>
      <c r="V15" s="673"/>
      <c r="W15" s="668"/>
    </row>
    <row r="16" spans="1:24" ht="46.5" customHeight="1" thickBot="1" x14ac:dyDescent="0.25">
      <c r="D16" s="234" t="s">
        <v>527</v>
      </c>
      <c r="E16" s="229" t="s">
        <v>10</v>
      </c>
      <c r="F16" s="291"/>
      <c r="G16" s="404" t="s">
        <v>882</v>
      </c>
      <c r="H16" s="243" t="s">
        <v>567</v>
      </c>
      <c r="I16" s="699"/>
      <c r="J16" s="699"/>
      <c r="K16" s="244" t="s">
        <v>515</v>
      </c>
      <c r="L16" s="243" t="s">
        <v>516</v>
      </c>
      <c r="M16" s="243" t="s">
        <v>517</v>
      </c>
      <c r="N16" s="243" t="s">
        <v>484</v>
      </c>
      <c r="O16" s="699"/>
      <c r="P16" s="701"/>
      <c r="Q16" s="573" t="s">
        <v>518</v>
      </c>
      <c r="R16" s="243" t="s">
        <v>519</v>
      </c>
      <c r="S16" s="245" t="s">
        <v>520</v>
      </c>
      <c r="T16" s="695"/>
      <c r="U16" s="673"/>
      <c r="V16" s="673"/>
      <c r="W16" s="668"/>
      <c r="X16" s="310"/>
    </row>
    <row r="17" spans="2:24" ht="25.5" hidden="1" customHeight="1" x14ac:dyDescent="0.2">
      <c r="B17" s="215"/>
      <c r="C17" s="215"/>
      <c r="D17" s="239"/>
      <c r="E17" s="238"/>
      <c r="F17" s="246"/>
      <c r="G17" s="145" t="s">
        <v>592</v>
      </c>
      <c r="H17" s="176" t="s">
        <v>599</v>
      </c>
      <c r="I17" s="176" t="s">
        <v>599</v>
      </c>
      <c r="J17" s="176" t="s">
        <v>599</v>
      </c>
      <c r="K17" s="176" t="s">
        <v>599</v>
      </c>
      <c r="L17" s="176" t="s">
        <v>599</v>
      </c>
      <c r="M17" s="176" t="s">
        <v>599</v>
      </c>
      <c r="N17" s="176" t="s">
        <v>599</v>
      </c>
      <c r="O17" s="176" t="s">
        <v>599</v>
      </c>
      <c r="P17" s="176" t="s">
        <v>599</v>
      </c>
      <c r="Q17" s="176" t="s">
        <v>599</v>
      </c>
      <c r="R17" s="176" t="s">
        <v>599</v>
      </c>
      <c r="S17" s="176" t="s">
        <v>599</v>
      </c>
      <c r="T17" s="240"/>
      <c r="U17" s="152"/>
      <c r="V17" s="152"/>
      <c r="W17" s="152"/>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25.5" hidden="1" customHeight="1" x14ac:dyDescent="0.2">
      <c r="B19" s="215"/>
      <c r="C19" s="215"/>
      <c r="D19" s="239"/>
      <c r="E19" s="238"/>
      <c r="F19" s="246"/>
      <c r="G19" s="145" t="s">
        <v>598</v>
      </c>
      <c r="H19" s="176" t="s">
        <v>602</v>
      </c>
      <c r="I19" s="176" t="s">
        <v>602</v>
      </c>
      <c r="J19" s="176" t="s">
        <v>602</v>
      </c>
      <c r="K19" s="176" t="s">
        <v>602</v>
      </c>
      <c r="L19" s="176" t="s">
        <v>602</v>
      </c>
      <c r="M19" s="176" t="s">
        <v>602</v>
      </c>
      <c r="N19" s="176" t="s">
        <v>602</v>
      </c>
      <c r="O19" s="176" t="s">
        <v>602</v>
      </c>
      <c r="P19" s="176" t="s">
        <v>602</v>
      </c>
      <c r="Q19" s="176" t="s">
        <v>602</v>
      </c>
      <c r="R19" s="176" t="s">
        <v>602</v>
      </c>
      <c r="S19" s="176" t="s">
        <v>602</v>
      </c>
      <c r="T19" s="240"/>
      <c r="U19" s="152"/>
      <c r="V19" s="152"/>
      <c r="W19" s="152"/>
      <c r="X19" s="310"/>
    </row>
    <row r="20" spans="2:24" ht="25.5"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3.1'!H32="","",'Table 3.1'!H32)</f>
        <v>2877.8675624799998</v>
      </c>
      <c r="I21" s="446" t="str">
        <f>IF('Table 3.1'!I32="","",'Table 3.1'!I32)</f>
        <v/>
      </c>
      <c r="J21" s="446">
        <f>IF('Table 3.1'!J32="","",'Table 3.1'!J32)</f>
        <v>0</v>
      </c>
      <c r="K21" s="446">
        <f>IF('Table 3.1'!K32="","",'Table 3.1'!K32)</f>
        <v>2877.8675624799998</v>
      </c>
      <c r="L21" s="446">
        <f>IF('Table 3.1'!L32="","",'Table 3.1'!L32)</f>
        <v>2.6614934799999999</v>
      </c>
      <c r="M21" s="446" t="str">
        <f>IF('Table 3.1'!M32="","",'Table 3.1'!M32)</f>
        <v/>
      </c>
      <c r="N21" s="446">
        <f>IF('Table 3.1'!N32="","",'Table 3.1'!N32)</f>
        <v>2875.2060689999998</v>
      </c>
      <c r="O21" s="446" t="str">
        <f>IF('Table 3.1'!O32="","",'Table 3.1'!O32)</f>
        <v/>
      </c>
      <c r="P21" s="446" t="str">
        <f>IF('Table 3.1'!P32="","",'Table 3.1'!P32)</f>
        <v/>
      </c>
      <c r="Q21" s="446" t="str">
        <f>IF('Table 3.1'!Q32="","",'Table 3.1'!Q32)</f>
        <v/>
      </c>
      <c r="R21" s="446" t="str">
        <f>IF('Table 3.1'!R32="","",'Table 3.1'!R32)</f>
        <v/>
      </c>
      <c r="S21" s="446" t="str">
        <f>IF('Table 3.1'!S32="","",'Table 3.1'!S32)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88"/>
      <c r="G22" s="403" t="s">
        <v>896</v>
      </c>
      <c r="H22" s="540" t="str">
        <f>IF(AND('Table 5.1'!I32="",'Table 5.1'!J32="",'Table 5.1'!K32=""),"",IF(OR('Table 5.1'!I32="c",'Table 5.1'!J32="c",'Table 5.1'!K32="c"),"c",SUM('Table 5.1'!I32,'Table 5.1'!J32,'Table 5.1'!K32)))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89"/>
      <c r="G23" s="402" t="s">
        <v>897</v>
      </c>
      <c r="H23" s="540" t="str">
        <f>IF(AND('Table 5.1'!I32="",'Table 5.1'!J32=""),"",IF(OR('Table 5.1'!I32="c",'Table 5.1'!J32="c"),"c",SUM('Table 5.1'!I32,'Table 5.1'!J32)))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89"/>
      <c r="G24" s="402" t="s">
        <v>898</v>
      </c>
      <c r="H24" s="542" t="str">
        <f>'Table 5.1'!K32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89"/>
      <c r="G25" s="402" t="s">
        <v>486</v>
      </c>
      <c r="H25" s="542" t="str">
        <f>IF('Table 5.1'!O32="","",'Table 5.1'!O32)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0"/>
      <c r="G26" s="405" t="s">
        <v>881</v>
      </c>
      <c r="H26" s="543" t="str">
        <f>IF('Table 5.1'!P32="","",'Table 5.1'!P32)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3.1'!H33="","",'Table 3.1'!H33)</f>
        <v>249.24004020000001</v>
      </c>
      <c r="I27" s="446" t="str">
        <f>IF('Table 3.1'!I33="","",'Table 3.1'!I33)</f>
        <v/>
      </c>
      <c r="J27" s="446">
        <f>IF('Table 3.1'!J33="","",'Table 3.1'!J33)</f>
        <v>0</v>
      </c>
      <c r="K27" s="446">
        <f>IF('Table 3.1'!K33="","",'Table 3.1'!K33)</f>
        <v>249.24004020000001</v>
      </c>
      <c r="L27" s="446">
        <f>IF('Table 3.1'!L33="","",'Table 3.1'!L33)</f>
        <v>0.17633420000000002</v>
      </c>
      <c r="M27" s="446" t="str">
        <f>IF('Table 3.1'!M33="","",'Table 3.1'!M33)</f>
        <v/>
      </c>
      <c r="N27" s="446">
        <f>IF('Table 3.1'!N33="","",'Table 3.1'!N33)</f>
        <v>249.063706</v>
      </c>
      <c r="O27" s="446" t="str">
        <f>IF('Table 3.1'!O33="","",'Table 3.1'!O33)</f>
        <v/>
      </c>
      <c r="P27" s="446" t="str">
        <f>IF('Table 3.1'!P33="","",'Table 3.1'!P33)</f>
        <v/>
      </c>
      <c r="Q27" s="446" t="str">
        <f>IF('Table 3.1'!Q33="","",'Table 3.1'!Q33)</f>
        <v/>
      </c>
      <c r="R27" s="446" t="str">
        <f>IF('Table 3.1'!R33="","",'Table 3.1'!R33)</f>
        <v/>
      </c>
      <c r="S27" s="446" t="str">
        <f>IF('Table 3.1'!S33="","",'Table 3.1'!S33)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88"/>
      <c r="G28" s="403" t="s">
        <v>896</v>
      </c>
      <c r="H28" s="540" t="str">
        <f>IF(AND('Table 5.1'!I33="",'Table 5.1'!J33="",'Table 5.1'!K33=""),"",IF(OR('Table 5.1'!I33="c",'Table 5.1'!J33="c",'Table 5.1'!K33="c"),"c",SUM('Table 5.1'!I33,'Table 5.1'!J33,'Table 5.1'!K33)))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89"/>
      <c r="G29" s="402" t="s">
        <v>897</v>
      </c>
      <c r="H29" s="540" t="str">
        <f>IF(AND('Table 5.1'!I33="",'Table 5.1'!J33=""),"",IF(OR('Table 5.1'!I33="c",'Table 5.1'!J33="c"),"c",SUM('Table 5.1'!I33,'Table 5.1'!J33)))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89"/>
      <c r="G30" s="402" t="s">
        <v>898</v>
      </c>
      <c r="H30" s="542" t="str">
        <f>'Table 5.1'!K33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89"/>
      <c r="G31" s="402" t="s">
        <v>486</v>
      </c>
      <c r="H31" s="542" t="str">
        <f>IF('Table 5.1'!O33="","",'Table 5.1'!O33)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0"/>
      <c r="G32" s="405" t="s">
        <v>881</v>
      </c>
      <c r="H32" s="543" t="str">
        <f>IF('Table 5.1'!P33="","",'Table 5.1'!P33)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3.1'!H40="","",'Table 3.1'!H40)</f>
        <v>541.29176706999999</v>
      </c>
      <c r="I33" s="446" t="str">
        <f>IF('Table 3.1'!I40="","",'Table 3.1'!I40)</f>
        <v/>
      </c>
      <c r="J33" s="446">
        <f>IF('Table 3.1'!J40="","",'Table 3.1'!J40)</f>
        <v>0</v>
      </c>
      <c r="K33" s="446">
        <f>IF('Table 3.1'!K40="","",'Table 3.1'!K40)</f>
        <v>541.29176706999999</v>
      </c>
      <c r="L33" s="446">
        <f>IF('Table 3.1'!L40="","",'Table 3.1'!L40)</f>
        <v>2.53186007</v>
      </c>
      <c r="M33" s="446" t="str">
        <f>IF('Table 3.1'!M40="","",'Table 3.1'!M40)</f>
        <v/>
      </c>
      <c r="N33" s="446">
        <f>IF('Table 3.1'!N40="","",'Table 3.1'!N40)</f>
        <v>538.759907</v>
      </c>
      <c r="O33" s="446" t="str">
        <f>IF('Table 3.1'!O40="","",'Table 3.1'!O40)</f>
        <v/>
      </c>
      <c r="P33" s="446" t="str">
        <f>IF('Table 3.1'!P40="","",'Table 3.1'!P40)</f>
        <v/>
      </c>
      <c r="Q33" s="446" t="str">
        <f>IF('Table 3.1'!Q40="","",'Table 3.1'!Q40)</f>
        <v/>
      </c>
      <c r="R33" s="446" t="str">
        <f>IF('Table 3.1'!R40="","",'Table 3.1'!R40)</f>
        <v/>
      </c>
      <c r="S33" s="446" t="str">
        <f>IF('Table 3.1'!S40="","",'Table 3.1'!S40)</f>
        <v/>
      </c>
      <c r="T33" s="414" t="str">
        <f t="shared" si="4"/>
        <v/>
      </c>
      <c r="U33" s="621" t="str">
        <f t="shared" si="0"/>
        <v/>
      </c>
      <c r="V33" s="626" t="str">
        <f t="shared" si="1"/>
        <v/>
      </c>
      <c r="W33" s="440" t="str">
        <f t="shared" si="2"/>
        <v/>
      </c>
      <c r="X33" s="310"/>
    </row>
    <row r="34" spans="2:24" x14ac:dyDescent="0.2">
      <c r="B34" s="291" t="s">
        <v>640</v>
      </c>
      <c r="D34" s="250" t="s">
        <v>899</v>
      </c>
      <c r="E34" s="249"/>
      <c r="F34" s="688"/>
      <c r="G34" s="403" t="s">
        <v>896</v>
      </c>
      <c r="H34" s="540" t="str">
        <f>IF(AND('Table 5.1'!I40="",'Table 5.1'!J40="",'Table 5.1'!K40=""),"",IF(OR('Table 5.1'!I40="c",'Table 5.1'!J40="c",'Table 5.1'!K40="c"),"c",SUM('Table 5.1'!I40,'Table 5.1'!J40,'Table 5.1'!K40)))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89"/>
      <c r="G35" s="402" t="s">
        <v>897</v>
      </c>
      <c r="H35" s="540" t="str">
        <f>IF(AND('Table 5.1'!I40="",'Table 5.1'!J40=""),"",IF(OR('Table 5.1'!I40="c",'Table 5.1'!J40="c"),"c",SUM('Table 5.1'!I40,'Table 5.1'!J40)))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89"/>
      <c r="G36" s="402" t="s">
        <v>898</v>
      </c>
      <c r="H36" s="542" t="str">
        <f>'Table 5.1'!K40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89"/>
      <c r="G37" s="402" t="s">
        <v>486</v>
      </c>
      <c r="H37" s="542" t="str">
        <f>IF('Table 5.1'!O40="","",'Table 5.1'!O40)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0"/>
      <c r="G38" s="405" t="s">
        <v>881</v>
      </c>
      <c r="H38" s="543" t="str">
        <f>IF('Table 5.1'!P40="","",'Table 5.1'!P40)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3.1'!H49="","",'Table 3.1'!H49)</f>
        <v>3880.8948701500003</v>
      </c>
      <c r="I39" s="446" t="str">
        <f>IF('Table 3.1'!I49="","",'Table 3.1'!I49)</f>
        <v/>
      </c>
      <c r="J39" s="446">
        <f>IF('Table 3.1'!J49="","",'Table 3.1'!J49)</f>
        <v>0</v>
      </c>
      <c r="K39" s="446">
        <f>IF('Table 3.1'!K49="","",'Table 3.1'!K49)</f>
        <v>3880.8948701500003</v>
      </c>
      <c r="L39" s="446">
        <f>IF('Table 3.1'!L49="","",'Table 3.1'!L49)</f>
        <v>5.3587931500000003</v>
      </c>
      <c r="M39" s="446" t="str">
        <f>IF('Table 3.1'!M49="","",'Table 3.1'!M49)</f>
        <v/>
      </c>
      <c r="N39" s="446">
        <f>IF('Table 3.1'!N49="","",'Table 3.1'!N49)</f>
        <v>3875.5360770000002</v>
      </c>
      <c r="O39" s="446" t="str">
        <f>IF('Table 3.1'!O49="","",'Table 3.1'!O49)</f>
        <v/>
      </c>
      <c r="P39" s="446" t="str">
        <f>IF('Table 3.1'!P49="","",'Table 3.1'!P49)</f>
        <v/>
      </c>
      <c r="Q39" s="446" t="str">
        <f>IF('Table 3.1'!Q49="","",'Table 3.1'!Q49)</f>
        <v/>
      </c>
      <c r="R39" s="446" t="str">
        <f>IF('Table 3.1'!R49="","",'Table 3.1'!R49)</f>
        <v/>
      </c>
      <c r="S39" s="446" t="str">
        <f>IF('Table 3.1'!S49="","",'Table 3.1'!S49)</f>
        <v/>
      </c>
      <c r="T39" s="414" t="str">
        <f t="shared" si="4"/>
        <v/>
      </c>
      <c r="U39" s="621" t="str">
        <f t="shared" si="0"/>
        <v/>
      </c>
      <c r="V39" s="626" t="str">
        <f t="shared" si="1"/>
        <v/>
      </c>
      <c r="W39" s="440" t="str">
        <f t="shared" si="2"/>
        <v/>
      </c>
      <c r="X39" s="310"/>
    </row>
    <row r="40" spans="2:24" x14ac:dyDescent="0.2">
      <c r="B40" s="291" t="s">
        <v>649</v>
      </c>
      <c r="D40" s="250" t="s">
        <v>899</v>
      </c>
      <c r="E40" s="249"/>
      <c r="F40" s="688"/>
      <c r="G40" s="403" t="s">
        <v>896</v>
      </c>
      <c r="H40" s="540" t="str">
        <f>IF(AND('Table 5.1'!I49="",'Table 5.1'!J49="",'Table 5.1'!K49=""),"",IF(OR('Table 5.1'!I49="c",'Table 5.1'!J49="c",'Table 5.1'!K49="c"),"c",SUM('Table 5.1'!I49,'Table 5.1'!J49,'Table 5.1'!K49)))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89"/>
      <c r="G41" s="402" t="s">
        <v>897</v>
      </c>
      <c r="H41" s="540" t="str">
        <f>IF(AND('Table 5.1'!I49="",'Table 5.1'!J49=""),"",IF(OR('Table 5.1'!I49="c",'Table 5.1'!J49="c"),"c",SUM('Table 5.1'!I49,'Table 5.1'!J49)))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89"/>
      <c r="G42" s="402" t="s">
        <v>898</v>
      </c>
      <c r="H42" s="542" t="str">
        <f>'Table 5.1'!K49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89"/>
      <c r="G43" s="402" t="s">
        <v>486</v>
      </c>
      <c r="H43" s="542" t="str">
        <f>IF('Table 5.1'!O49="","",'Table 5.1'!O49)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0"/>
      <c r="G44" s="405" t="s">
        <v>881</v>
      </c>
      <c r="H44" s="543" t="str">
        <f>IF('Table 5.1'!P49="","",'Table 5.1'!P49)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3.1'!H58="","",'Table 3.1'!H58)</f>
        <v>24016.6444653</v>
      </c>
      <c r="I45" s="446" t="str">
        <f>IF('Table 3.1'!I58="","",'Table 3.1'!I58)</f>
        <v/>
      </c>
      <c r="J45" s="446">
        <f>IF('Table 3.1'!J58="","",'Table 3.1'!J58)</f>
        <v>1</v>
      </c>
      <c r="K45" s="446">
        <f>IF('Table 3.1'!K58="","",'Table 3.1'!K58)</f>
        <v>24015.6444653</v>
      </c>
      <c r="L45" s="446">
        <f>IF('Table 3.1'!L58="","",'Table 3.1'!L58)</f>
        <v>25.460078299999999</v>
      </c>
      <c r="M45" s="446" t="str">
        <f>IF('Table 3.1'!M58="","",'Table 3.1'!M58)</f>
        <v/>
      </c>
      <c r="N45" s="446">
        <f>IF('Table 3.1'!N58="","",'Table 3.1'!N58)</f>
        <v>23990.184387000001</v>
      </c>
      <c r="O45" s="446" t="str">
        <f>IF('Table 3.1'!O58="","",'Table 3.1'!O58)</f>
        <v/>
      </c>
      <c r="P45" s="446" t="str">
        <f>IF('Table 3.1'!P58="","",'Table 3.1'!P58)</f>
        <v/>
      </c>
      <c r="Q45" s="446" t="str">
        <f>IF('Table 3.1'!Q58="","",'Table 3.1'!Q58)</f>
        <v/>
      </c>
      <c r="R45" s="446" t="str">
        <f>IF('Table 3.1'!R58="","",'Table 3.1'!R58)</f>
        <v/>
      </c>
      <c r="S45" s="446" t="str">
        <f>IF('Table 3.1'!S58="","",'Table 3.1'!S58)</f>
        <v/>
      </c>
      <c r="T45" s="414" t="str">
        <f t="shared" si="4"/>
        <v/>
      </c>
      <c r="U45" s="621" t="str">
        <f t="shared" si="0"/>
        <v/>
      </c>
      <c r="V45" s="626" t="str">
        <f t="shared" si="1"/>
        <v/>
      </c>
      <c r="W45" s="440" t="str">
        <f t="shared" si="2"/>
        <v/>
      </c>
      <c r="X45" s="310"/>
    </row>
    <row r="46" spans="2:24" x14ac:dyDescent="0.2">
      <c r="B46" s="291" t="s">
        <v>657</v>
      </c>
      <c r="D46" s="250" t="s">
        <v>899</v>
      </c>
      <c r="E46" s="249"/>
      <c r="F46" s="688"/>
      <c r="G46" s="403" t="s">
        <v>896</v>
      </c>
      <c r="H46" s="540" t="str">
        <f>IF(AND('Table 5.1'!I58="",'Table 5.1'!J58="",'Table 5.1'!K58=""),"",IF(OR('Table 5.1'!I58="c",'Table 5.1'!J58="c",'Table 5.1'!K58="c"),"c",SUM('Table 5.1'!I58,'Table 5.1'!J58,'Table 5.1'!K58)))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89"/>
      <c r="G47" s="402" t="s">
        <v>897</v>
      </c>
      <c r="H47" s="540" t="str">
        <f>IF(AND('Table 5.1'!I58="",'Table 5.1'!J58=""),"",IF(OR('Table 5.1'!I58="c",'Table 5.1'!J58="c"),"c",SUM('Table 5.1'!I58,'Table 5.1'!J58)))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89"/>
      <c r="G48" s="402" t="s">
        <v>898</v>
      </c>
      <c r="H48" s="542" t="str">
        <f>'Table 5.1'!K58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89"/>
      <c r="G49" s="402" t="s">
        <v>486</v>
      </c>
      <c r="H49" s="542" t="str">
        <f>IF('Table 5.1'!O58="","",'Table 5.1'!O58)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0"/>
      <c r="G50" s="405" t="s">
        <v>881</v>
      </c>
      <c r="H50" s="543" t="str">
        <f>IF('Table 5.1'!P58="","",'Table 5.1'!P58)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3.1'!H63="","",'Table 3.1'!H63)</f>
        <v>18500.46746905</v>
      </c>
      <c r="I51" s="446" t="str">
        <f>IF('Table 3.1'!I63="","",'Table 3.1'!I63)</f>
        <v/>
      </c>
      <c r="J51" s="446">
        <f>IF('Table 3.1'!J63="","",'Table 3.1'!J63)</f>
        <v>0</v>
      </c>
      <c r="K51" s="446">
        <f>IF('Table 3.1'!K63="","",'Table 3.1'!K63)</f>
        <v>18500.46746905</v>
      </c>
      <c r="L51" s="446">
        <f>IF('Table 3.1'!L63="","",'Table 3.1'!L63)</f>
        <v>8.7644160500000012</v>
      </c>
      <c r="M51" s="446" t="str">
        <f>IF('Table 3.1'!M63="","",'Table 3.1'!M63)</f>
        <v/>
      </c>
      <c r="N51" s="446">
        <f>IF('Table 3.1'!N63="","",'Table 3.1'!N63)</f>
        <v>18491.703053000001</v>
      </c>
      <c r="O51" s="446" t="str">
        <f>IF('Table 3.1'!O63="","",'Table 3.1'!O63)</f>
        <v/>
      </c>
      <c r="P51" s="446" t="str">
        <f>IF('Table 3.1'!P63="","",'Table 3.1'!P63)</f>
        <v/>
      </c>
      <c r="Q51" s="446" t="str">
        <f>IF('Table 3.1'!Q63="","",'Table 3.1'!Q63)</f>
        <v/>
      </c>
      <c r="R51" s="446" t="str">
        <f>IF('Table 3.1'!R63="","",'Table 3.1'!R63)</f>
        <v/>
      </c>
      <c r="S51" s="446" t="str">
        <f>IF('Table 3.1'!S63="","",'Table 3.1'!S63)</f>
        <v/>
      </c>
      <c r="T51" s="414" t="str">
        <f t="shared" si="4"/>
        <v/>
      </c>
      <c r="U51" s="621" t="str">
        <f t="shared" si="0"/>
        <v/>
      </c>
      <c r="V51" s="626" t="str">
        <f t="shared" si="1"/>
        <v/>
      </c>
      <c r="W51" s="440" t="str">
        <f t="shared" si="2"/>
        <v/>
      </c>
      <c r="X51" s="310"/>
    </row>
    <row r="52" spans="2:24" x14ac:dyDescent="0.2">
      <c r="B52" s="291" t="s">
        <v>715</v>
      </c>
      <c r="D52" s="250" t="s">
        <v>899</v>
      </c>
      <c r="E52" s="249"/>
      <c r="F52" s="688"/>
      <c r="G52" s="403" t="s">
        <v>896</v>
      </c>
      <c r="H52" s="540" t="str">
        <f>IF(AND('Table 5.1'!I63="",'Table 5.1'!J63="",'Table 5.1'!K63=""),"",IF(OR('Table 5.1'!I63="c",'Table 5.1'!J63="c",'Table 5.1'!K63="c"),"c",SUM('Table 5.1'!I63,'Table 5.1'!J63,'Table 5.1'!K63)))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89"/>
      <c r="G53" s="402" t="s">
        <v>897</v>
      </c>
      <c r="H53" s="540" t="str">
        <f>IF(AND('Table 5.1'!I63="",'Table 5.1'!J63=""),"",IF(OR('Table 5.1'!I63="c",'Table 5.1'!J63="c"),"c",SUM('Table 5.1'!I63,'Table 5.1'!J63)))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89"/>
      <c r="G54" s="402" t="s">
        <v>898</v>
      </c>
      <c r="H54" s="542" t="str">
        <f>'Table 5.1'!K63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89"/>
      <c r="G55" s="402" t="s">
        <v>486</v>
      </c>
      <c r="H55" s="542" t="str">
        <f>IF('Table 5.1'!O63="","",'Table 5.1'!O63)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0"/>
      <c r="G56" s="405" t="s">
        <v>881</v>
      </c>
      <c r="H56" s="543" t="str">
        <f>IF('Table 5.1'!P63="","",'Table 5.1'!P63)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3.1'!H65="","",'Table 3.1'!H65)</f>
        <v>114322.28133618001</v>
      </c>
      <c r="I57" s="446" t="str">
        <f>IF('Table 3.1'!I65="","",'Table 3.1'!I65)</f>
        <v/>
      </c>
      <c r="J57" s="446">
        <f>IF('Table 3.1'!J65="","",'Table 3.1'!J65)</f>
        <v>0</v>
      </c>
      <c r="K57" s="446">
        <f>IF('Table 3.1'!K65="","",'Table 3.1'!K65)</f>
        <v>114322.28133618001</v>
      </c>
      <c r="L57" s="446">
        <f>IF('Table 3.1'!L65="","",'Table 3.1'!L65)</f>
        <v>21.156372179999998</v>
      </c>
      <c r="M57" s="446" t="str">
        <f>IF('Table 3.1'!M65="","",'Table 3.1'!M65)</f>
        <v/>
      </c>
      <c r="N57" s="446">
        <f>IF('Table 3.1'!N65="","",'Table 3.1'!N65)</f>
        <v>114301.124964</v>
      </c>
      <c r="O57" s="446" t="str">
        <f>IF('Table 3.1'!O65="","",'Table 3.1'!O65)</f>
        <v/>
      </c>
      <c r="P57" s="446" t="str">
        <f>IF('Table 3.1'!P65="","",'Table 3.1'!P65)</f>
        <v/>
      </c>
      <c r="Q57" s="446" t="str">
        <f>IF('Table 3.1'!Q65="","",'Table 3.1'!Q65)</f>
        <v/>
      </c>
      <c r="R57" s="446" t="str">
        <f>IF('Table 3.1'!R65="","",'Table 3.1'!R65)</f>
        <v/>
      </c>
      <c r="S57" s="446" t="str">
        <f>IF('Table 3.1'!S65="","",'Table 3.1'!S65)</f>
        <v/>
      </c>
      <c r="T57" s="414" t="str">
        <f t="shared" si="4"/>
        <v/>
      </c>
      <c r="U57" s="621" t="str">
        <f t="shared" si="0"/>
        <v/>
      </c>
      <c r="V57" s="626" t="str">
        <f t="shared" si="1"/>
        <v/>
      </c>
      <c r="W57" s="440" t="str">
        <f t="shared" si="2"/>
        <v/>
      </c>
      <c r="X57" s="310"/>
    </row>
    <row r="58" spans="2:24" x14ac:dyDescent="0.2">
      <c r="B58" s="291" t="s">
        <v>663</v>
      </c>
      <c r="D58" s="250" t="s">
        <v>899</v>
      </c>
      <c r="E58" s="249"/>
      <c r="F58" s="688"/>
      <c r="G58" s="403" t="s">
        <v>896</v>
      </c>
      <c r="H58" s="540" t="str">
        <f>IF(AND('Table 5.1'!I65="",'Table 5.1'!J65="",'Table 5.1'!K65=""),"",IF(OR('Table 5.1'!I65="c",'Table 5.1'!J65="c",'Table 5.1'!K65="c"),"c",SUM('Table 5.1'!I65,'Table 5.1'!J65,'Table 5.1'!K65)))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89"/>
      <c r="G59" s="402" t="s">
        <v>897</v>
      </c>
      <c r="H59" s="540" t="str">
        <f>IF(AND('Table 5.1'!I65="",'Table 5.1'!J65=""),"",IF(OR('Table 5.1'!I65="c",'Table 5.1'!J65="c"),"c",SUM('Table 5.1'!I65,'Table 5.1'!J65)))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89"/>
      <c r="G60" s="402" t="s">
        <v>898</v>
      </c>
      <c r="H60" s="542" t="str">
        <f>'Table 5.1'!K65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89"/>
      <c r="G61" s="402" t="s">
        <v>486</v>
      </c>
      <c r="H61" s="542" t="str">
        <f>IF('Table 5.1'!O65="","",'Table 5.1'!O65)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0"/>
      <c r="G62" s="405" t="s">
        <v>881</v>
      </c>
      <c r="H62" s="543" t="str">
        <f>IF('Table 5.1'!P65="","",'Table 5.1'!P65)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3.1'!H96="","",'Table 3.1'!H96)</f>
        <v>6530.2829368599996</v>
      </c>
      <c r="I63" s="446" t="str">
        <f>IF('Table 3.1'!I96="","",'Table 3.1'!I96)</f>
        <v/>
      </c>
      <c r="J63" s="446">
        <f>IF('Table 3.1'!J96="","",'Table 3.1'!J96)</f>
        <v>7</v>
      </c>
      <c r="K63" s="446">
        <f>IF('Table 3.1'!K96="","",'Table 3.1'!K96)</f>
        <v>6523.2829368599996</v>
      </c>
      <c r="L63" s="446">
        <f>IF('Table 3.1'!L96="","",'Table 3.1'!L96)</f>
        <v>73.210002860000003</v>
      </c>
      <c r="M63" s="446" t="str">
        <f>IF('Table 3.1'!M96="","",'Table 3.1'!M96)</f>
        <v/>
      </c>
      <c r="N63" s="446">
        <f>IF('Table 3.1'!N96="","",'Table 3.1'!N96)</f>
        <v>6450.0729339999998</v>
      </c>
      <c r="O63" s="446" t="str">
        <f>IF('Table 3.1'!O96="","",'Table 3.1'!O96)</f>
        <v/>
      </c>
      <c r="P63" s="446" t="str">
        <f>IF('Table 3.1'!P96="","",'Table 3.1'!P96)</f>
        <v/>
      </c>
      <c r="Q63" s="446" t="str">
        <f>IF('Table 3.1'!Q96="","",'Table 3.1'!Q96)</f>
        <v/>
      </c>
      <c r="R63" s="446" t="str">
        <f>IF('Table 3.1'!R96="","",'Table 3.1'!R96)</f>
        <v/>
      </c>
      <c r="S63" s="446" t="str">
        <f>IF('Table 3.1'!S96="","",'Table 3.1'!S96)</f>
        <v/>
      </c>
      <c r="T63" s="414" t="str">
        <f t="shared" si="4"/>
        <v/>
      </c>
      <c r="U63" s="621" t="str">
        <f t="shared" si="0"/>
        <v/>
      </c>
      <c r="V63" s="626" t="str">
        <f t="shared" si="1"/>
        <v/>
      </c>
      <c r="W63" s="440" t="str">
        <f t="shared" si="2"/>
        <v/>
      </c>
      <c r="X63" s="310"/>
    </row>
    <row r="64" spans="2:24" x14ac:dyDescent="0.2">
      <c r="B64" s="291" t="s">
        <v>693</v>
      </c>
      <c r="D64" s="250" t="s">
        <v>899</v>
      </c>
      <c r="E64" s="249"/>
      <c r="F64" s="688"/>
      <c r="G64" s="403" t="s">
        <v>896</v>
      </c>
      <c r="H64" s="540" t="str">
        <f>IF(AND('Table 5.1'!I96="",'Table 5.1'!J96="",'Table 5.1'!K96=""),"",IF(OR('Table 5.1'!I96="c",'Table 5.1'!J96="c",'Table 5.1'!K96="c"),"c",SUM('Table 5.1'!I96,'Table 5.1'!J96,'Table 5.1'!K96)))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89"/>
      <c r="G65" s="402" t="s">
        <v>897</v>
      </c>
      <c r="H65" s="540" t="str">
        <f>IF(AND('Table 5.1'!I96="",'Table 5.1'!J96=""),"",IF(OR('Table 5.1'!I96="c",'Table 5.1'!J96="c"),"c",SUM('Table 5.1'!I96,'Table 5.1'!J96)))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89"/>
      <c r="G66" s="402" t="s">
        <v>898</v>
      </c>
      <c r="H66" s="542" t="str">
        <f>'Table 5.1'!K96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89"/>
      <c r="G67" s="402" t="s">
        <v>486</v>
      </c>
      <c r="H67" s="542" t="str">
        <f>IF('Table 5.1'!O96="","",'Table 5.1'!O96)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0"/>
      <c r="G68" s="405" t="s">
        <v>881</v>
      </c>
      <c r="H68" s="543" t="str">
        <f>IF('Table 5.1'!P96="","",'Table 5.1'!P96)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3.1'!H$103="","",'Table 3.1'!H$103)</f>
        <v>6333.7368741700002</v>
      </c>
      <c r="I69" s="446" t="str">
        <f>IF('Table 3.1'!I$103="","",'Table 3.1'!I$103)</f>
        <v/>
      </c>
      <c r="J69" s="446">
        <f>IF('Table 3.1'!J$103="","",'Table 3.1'!J$103)</f>
        <v>9</v>
      </c>
      <c r="K69" s="446">
        <f>IF('Table 3.1'!K$103="","",'Table 3.1'!K$103)</f>
        <v>6324.7368741700002</v>
      </c>
      <c r="L69" s="446">
        <f>IF('Table 3.1'!L$103="","",'Table 3.1'!L$103)</f>
        <v>11.693390170000001</v>
      </c>
      <c r="M69" s="446" t="str">
        <f>IF('Table 3.1'!M$103="","",'Table 3.1'!M$103)</f>
        <v/>
      </c>
      <c r="N69" s="446">
        <f>IF('Table 3.1'!N$103="","",'Table 3.1'!N$103)</f>
        <v>6313.0434839999998</v>
      </c>
      <c r="O69" s="446" t="str">
        <f>IF('Table 3.1'!O$103="","",'Table 3.1'!O$103)</f>
        <v/>
      </c>
      <c r="P69" s="446" t="str">
        <f>IF('Table 3.1'!P$103="","",'Table 3.1'!P$103)</f>
        <v/>
      </c>
      <c r="Q69" s="446" t="str">
        <f>IF('Table 3.1'!Q$103="","",'Table 3.1'!Q$103)</f>
        <v/>
      </c>
      <c r="R69" s="446" t="str">
        <f>IF('Table 3.1'!R$103="","",'Table 3.1'!R$103)</f>
        <v/>
      </c>
      <c r="S69" s="446" t="str">
        <f>IF('Table 3.1'!S$103="","",'Table 3.1'!S$103)</f>
        <v/>
      </c>
      <c r="T69" s="414" t="str">
        <f t="shared" si="4"/>
        <v/>
      </c>
      <c r="U69" s="621" t="str">
        <f t="shared" si="0"/>
        <v/>
      </c>
      <c r="V69" s="626" t="str">
        <f t="shared" si="1"/>
        <v/>
      </c>
      <c r="W69" s="440" t="str">
        <f t="shared" si="2"/>
        <v/>
      </c>
      <c r="X69" s="310"/>
    </row>
    <row r="70" spans="2:24" x14ac:dyDescent="0.2">
      <c r="B70" s="291" t="s">
        <v>700</v>
      </c>
      <c r="D70" s="250" t="s">
        <v>899</v>
      </c>
      <c r="E70" s="249"/>
      <c r="F70" s="688"/>
      <c r="G70" s="403" t="s">
        <v>896</v>
      </c>
      <c r="H70" s="540" t="str">
        <f>IF(AND('Table 5.1'!I103="",'Table 5.1'!J103="",'Table 5.1'!K103=""),"",IF(OR('Table 5.1'!I103="c",'Table 5.1'!J103="c",'Table 5.1'!K103="c"),"c",SUM('Table 5.1'!I103,'Table 5.1'!J103,'Table 5.1'!K103)))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89"/>
      <c r="G71" s="402" t="s">
        <v>897</v>
      </c>
      <c r="H71" s="540" t="str">
        <f>IF(AND('Table 5.1'!I103="",'Table 5.1'!J103=""),"",IF(OR('Table 5.1'!I103="c",'Table 5.1'!J103="c"),"c",SUM('Table 5.1'!I103,'Table 5.1'!J103)))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89"/>
      <c r="G72" s="402" t="s">
        <v>898</v>
      </c>
      <c r="H72" s="542" t="str">
        <f>'Table 5.1'!K103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89"/>
      <c r="G73" s="402" t="s">
        <v>486</v>
      </c>
      <c r="H73" s="542" t="str">
        <f>IF('Table 5.1'!O103="","",'Table 5.1'!O103)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0"/>
      <c r="G74" s="405" t="s">
        <v>881</v>
      </c>
      <c r="H74" s="543" t="str">
        <f>IF('Table 5.1'!P103="","",'Table 5.1'!P103)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3.1'!H$120="","",'Table 3.1'!H$120)</f>
        <v>16602.488992589999</v>
      </c>
      <c r="I75" s="446" t="str">
        <f>IF('Table 3.1'!I$120="","",'Table 3.1'!I$120)</f>
        <v/>
      </c>
      <c r="J75" s="446">
        <f>IF('Table 3.1'!J$120="","",'Table 3.1'!J$120)</f>
        <v>0</v>
      </c>
      <c r="K75" s="446">
        <f>IF('Table 3.1'!K$120="","",'Table 3.1'!K$120)</f>
        <v>16602.488992589999</v>
      </c>
      <c r="L75" s="446">
        <f>IF('Table 3.1'!L$120="","",'Table 3.1'!L$120)</f>
        <v>3.1757525899999997</v>
      </c>
      <c r="M75" s="446" t="str">
        <f>IF('Table 3.1'!M$120="","",'Table 3.1'!M$120)</f>
        <v/>
      </c>
      <c r="N75" s="446">
        <f>IF('Table 3.1'!N$120="","",'Table 3.1'!N$120)</f>
        <v>16599.313239999999</v>
      </c>
      <c r="O75" s="446" t="str">
        <f>IF('Table 3.1'!O$120="","",'Table 3.1'!O$120)</f>
        <v/>
      </c>
      <c r="P75" s="446" t="str">
        <f>IF('Table 3.1'!P$120="","",'Table 3.1'!P$120)</f>
        <v/>
      </c>
      <c r="Q75" s="446" t="str">
        <f>IF('Table 3.1'!Q$120="","",'Table 3.1'!Q$120)</f>
        <v/>
      </c>
      <c r="R75" s="446" t="str">
        <f>IF('Table 3.1'!R$120="","",'Table 3.1'!R$120)</f>
        <v/>
      </c>
      <c r="S75" s="446" t="str">
        <f>IF('Table 3.1'!S$120="","",'Table 3.1'!S$120)</f>
        <v/>
      </c>
      <c r="T75" s="414" t="str">
        <f t="shared" si="4"/>
        <v/>
      </c>
      <c r="U75" s="621" t="str">
        <f t="shared" si="0"/>
        <v/>
      </c>
      <c r="V75" s="626" t="str">
        <f t="shared" si="1"/>
        <v/>
      </c>
      <c r="W75" s="440" t="str">
        <f t="shared" si="2"/>
        <v/>
      </c>
      <c r="X75" s="310"/>
    </row>
    <row r="76" spans="2:24" x14ac:dyDescent="0.2">
      <c r="B76" s="291" t="s">
        <v>718</v>
      </c>
      <c r="D76" s="250" t="s">
        <v>899</v>
      </c>
      <c r="E76" s="249"/>
      <c r="F76" s="688"/>
      <c r="G76" s="403" t="s">
        <v>896</v>
      </c>
      <c r="H76" s="540" t="str">
        <f>IF(AND('Table 5.1'!I120="",'Table 5.1'!J120="",'Table 5.1'!K120=""),"",IF(OR('Table 5.1'!I120="c",'Table 5.1'!J120="c",'Table 5.1'!K120="c"),"c",SUM('Table 5.1'!I120,'Table 5.1'!J120,'Table 5.1'!K120)))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89"/>
      <c r="G77" s="402" t="s">
        <v>897</v>
      </c>
      <c r="H77" s="540" t="str">
        <f>IF(AND('Table 5.1'!I120="",'Table 5.1'!J120=""),"",IF(OR('Table 5.1'!I120="c",'Table 5.1'!J120="c"),"c",SUM('Table 5.1'!I120,'Table 5.1'!J120)))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89"/>
      <c r="G78" s="402" t="s">
        <v>898</v>
      </c>
      <c r="H78" s="542" t="str">
        <f>'Table 5.1'!K120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89"/>
      <c r="G79" s="402" t="s">
        <v>486</v>
      </c>
      <c r="H79" s="542" t="str">
        <f>IF('Table 5.1'!O120="","",'Table 5.1'!O120)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0"/>
      <c r="G80" s="405" t="s">
        <v>881</v>
      </c>
      <c r="H80" s="543" t="str">
        <f>IF('Table 5.1'!P120="","",'Table 5.1'!P120)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3.1'!H124="","",'Table 3.1'!H124)</f>
        <v>57657.965494440003</v>
      </c>
      <c r="I81" s="446" t="str">
        <f>IF('Table 3.1'!I124="","",'Table 3.1'!I124)</f>
        <v/>
      </c>
      <c r="J81" s="446">
        <f>IF('Table 3.1'!J124="","",'Table 3.1'!J124)</f>
        <v>25</v>
      </c>
      <c r="K81" s="446">
        <f>IF('Table 3.1'!K124="","",'Table 3.1'!K124)</f>
        <v>57632.965494440003</v>
      </c>
      <c r="L81" s="446">
        <f>IF('Table 3.1'!L124="","",'Table 3.1'!L124)</f>
        <v>747.4909564400001</v>
      </c>
      <c r="M81" s="446" t="str">
        <f>IF('Table 3.1'!M124="","",'Table 3.1'!M124)</f>
        <v/>
      </c>
      <c r="N81" s="446">
        <f>IF('Table 3.1'!N124="","",'Table 3.1'!N124)</f>
        <v>56885.474538000002</v>
      </c>
      <c r="O81" s="446" t="str">
        <f>IF('Table 3.1'!O124="","",'Table 3.1'!O124)</f>
        <v/>
      </c>
      <c r="P81" s="446" t="str">
        <f>IF('Table 3.1'!P124="","",'Table 3.1'!P124)</f>
        <v/>
      </c>
      <c r="Q81" s="446" t="str">
        <f>IF('Table 3.1'!Q124="","",'Table 3.1'!Q124)</f>
        <v/>
      </c>
      <c r="R81" s="446" t="str">
        <f>IF('Table 3.1'!R124="","",'Table 3.1'!R124)</f>
        <v/>
      </c>
      <c r="S81" s="446" t="str">
        <f>IF('Table 3.1'!S124="","",'Table 3.1'!S124)</f>
        <v/>
      </c>
      <c r="T81" s="414" t="str">
        <f t="shared" si="4"/>
        <v/>
      </c>
      <c r="U81" s="621" t="str">
        <f t="shared" si="0"/>
        <v/>
      </c>
      <c r="V81" s="626" t="str">
        <f t="shared" si="1"/>
        <v/>
      </c>
      <c r="W81" s="440" t="str">
        <f t="shared" si="2"/>
        <v/>
      </c>
      <c r="X81" s="310"/>
    </row>
    <row r="82" spans="2:24" x14ac:dyDescent="0.2">
      <c r="B82" s="291" t="s">
        <v>722</v>
      </c>
      <c r="D82" s="250" t="s">
        <v>899</v>
      </c>
      <c r="E82" s="249"/>
      <c r="F82" s="688"/>
      <c r="G82" s="403" t="s">
        <v>896</v>
      </c>
      <c r="H82" s="540" t="str">
        <f>IF(AND('Table 5.1'!I124="",'Table 5.1'!J124="",'Table 5.1'!K124=""),"",IF(OR('Table 5.1'!I124="c",'Table 5.1'!J124="c",'Table 5.1'!K124="c"),"c",SUM('Table 5.1'!I124,'Table 5.1'!J124,'Table 5.1'!K124)))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89"/>
      <c r="G83" s="402" t="s">
        <v>897</v>
      </c>
      <c r="H83" s="540" t="str">
        <f>IF(AND('Table 5.1'!I124="",'Table 5.1'!J124=""),"",IF(OR('Table 5.1'!I124="c",'Table 5.1'!J124="c"),"c",SUM('Table 5.1'!I124,'Table 5.1'!J124)))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89"/>
      <c r="G84" s="402" t="s">
        <v>898</v>
      </c>
      <c r="H84" s="542" t="str">
        <f>'Table 5.1'!K124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89"/>
      <c r="G85" s="402" t="s">
        <v>486</v>
      </c>
      <c r="H85" s="542" t="str">
        <f>IF('Table 5.1'!O124="","",'Table 5.1'!O124)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0"/>
      <c r="G86" s="405" t="s">
        <v>881</v>
      </c>
      <c r="H86" s="543" t="str">
        <f>IF('Table 5.1'!P124="","",'Table 5.1'!P124)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3.1'!H127="","",'Table 3.1'!H127)</f>
        <v>1779.1280499900001</v>
      </c>
      <c r="I87" s="446" t="str">
        <f>IF('Table 3.1'!I127="","",'Table 3.1'!I127)</f>
        <v/>
      </c>
      <c r="J87" s="446">
        <f>IF('Table 3.1'!J127="","",'Table 3.1'!J127)</f>
        <v>18</v>
      </c>
      <c r="K87" s="446">
        <f>IF('Table 3.1'!K127="","",'Table 3.1'!K127)</f>
        <v>1761.1280499900001</v>
      </c>
      <c r="L87" s="446">
        <f>IF('Table 3.1'!L127="","",'Table 3.1'!L127)</f>
        <v>3.5252319900000004</v>
      </c>
      <c r="M87" s="446" t="str">
        <f>IF('Table 3.1'!M127="","",'Table 3.1'!M127)</f>
        <v/>
      </c>
      <c r="N87" s="446">
        <f>IF('Table 3.1'!N127="","",'Table 3.1'!N127)</f>
        <v>1757.6028180000001</v>
      </c>
      <c r="O87" s="446" t="str">
        <f>IF('Table 3.1'!O127="","",'Table 3.1'!O127)</f>
        <v/>
      </c>
      <c r="P87" s="446" t="str">
        <f>IF('Table 3.1'!P127="","",'Table 3.1'!P127)</f>
        <v/>
      </c>
      <c r="Q87" s="446" t="str">
        <f>IF('Table 3.1'!Q127="","",'Table 3.1'!Q127)</f>
        <v/>
      </c>
      <c r="R87" s="446" t="str">
        <f>IF('Table 3.1'!R127="","",'Table 3.1'!R127)</f>
        <v/>
      </c>
      <c r="S87" s="446" t="str">
        <f>IF('Table 3.1'!S127="","",'Table 3.1'!S127)</f>
        <v/>
      </c>
      <c r="T87" s="414" t="str">
        <f t="shared" si="4"/>
        <v/>
      </c>
      <c r="U87" s="621" t="str">
        <f t="shared" si="5"/>
        <v/>
      </c>
      <c r="V87" s="626" t="str">
        <f t="shared" si="6"/>
        <v/>
      </c>
      <c r="W87" s="440" t="str">
        <f t="shared" si="7"/>
        <v/>
      </c>
      <c r="X87" s="310"/>
    </row>
    <row r="88" spans="2:24" x14ac:dyDescent="0.2">
      <c r="B88" s="291" t="s">
        <v>725</v>
      </c>
      <c r="D88" s="250" t="s">
        <v>899</v>
      </c>
      <c r="E88" s="249"/>
      <c r="F88" s="688"/>
      <c r="G88" s="403" t="s">
        <v>896</v>
      </c>
      <c r="H88" s="540" t="str">
        <f>IF(AND('Table 5.1'!I127="",'Table 5.1'!J127="",'Table 5.1'!K127=""),"",IF(OR('Table 5.1'!I127="c",'Table 5.1'!J127="c",'Table 5.1'!K127="c"),"c",SUM('Table 5.1'!I127,'Table 5.1'!J127,'Table 5.1'!K127)))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89"/>
      <c r="G89" s="402" t="s">
        <v>897</v>
      </c>
      <c r="H89" s="540" t="str">
        <f>IF(AND('Table 5.1'!I127="",'Table 5.1'!J127=""),"",IF(OR('Table 5.1'!I127="c",'Table 5.1'!J127="c"),"c",SUM('Table 5.1'!I127,'Table 5.1'!J127)))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89"/>
      <c r="G90" s="402" t="s">
        <v>898</v>
      </c>
      <c r="H90" s="542" t="str">
        <f>'Table 5.1'!K127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89"/>
      <c r="G91" s="402" t="s">
        <v>486</v>
      </c>
      <c r="H91" s="542" t="str">
        <f>IF('Table 5.1'!O127="","",'Table 5.1'!O127)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0"/>
      <c r="G92" s="405" t="s">
        <v>881</v>
      </c>
      <c r="H92" s="543" t="str">
        <f>IF('Table 5.1'!P127="","",'Table 5.1'!P127)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3.1'!H129="","",'Table 3.1'!H129)</f>
        <v>58698.196974689999</v>
      </c>
      <c r="I93" s="446" t="str">
        <f>IF('Table 3.1'!I129="","",'Table 3.1'!I129)</f>
        <v/>
      </c>
      <c r="J93" s="446">
        <f>IF('Table 3.1'!J129="","",'Table 3.1'!J129)</f>
        <v>0</v>
      </c>
      <c r="K93" s="446">
        <f>IF('Table 3.1'!K129="","",'Table 3.1'!K129)</f>
        <v>58698.196974689999</v>
      </c>
      <c r="L93" s="446">
        <f>IF('Table 3.1'!L129="","",'Table 3.1'!L129)</f>
        <v>7.4420686900000002</v>
      </c>
      <c r="M93" s="446" t="str">
        <f>IF('Table 3.1'!M129="","",'Table 3.1'!M129)</f>
        <v/>
      </c>
      <c r="N93" s="446">
        <f>IF('Table 3.1'!N129="","",'Table 3.1'!N129)</f>
        <v>58690.754906000002</v>
      </c>
      <c r="O93" s="446" t="str">
        <f>IF('Table 3.1'!O129="","",'Table 3.1'!O129)</f>
        <v/>
      </c>
      <c r="P93" s="446" t="str">
        <f>IF('Table 3.1'!P129="","",'Table 3.1'!P129)</f>
        <v/>
      </c>
      <c r="Q93" s="446" t="str">
        <f>IF('Table 3.1'!Q129="","",'Table 3.1'!Q129)</f>
        <v/>
      </c>
      <c r="R93" s="446" t="str">
        <f>IF('Table 3.1'!R129="","",'Table 3.1'!R129)</f>
        <v/>
      </c>
      <c r="S93" s="446" t="str">
        <f>IF('Table 3.1'!S129="","",'Table 3.1'!S129)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88"/>
      <c r="G94" s="403" t="s">
        <v>896</v>
      </c>
      <c r="H94" s="540" t="str">
        <f>IF(AND('Table 5.1'!I129="",'Table 5.1'!J129="",'Table 5.1'!K129=""),"",IF(OR('Table 5.1'!I129="c",'Table 5.1'!J129="c",'Table 5.1'!K129="c"),"c",SUM('Table 5.1'!I129,'Table 5.1'!J129,'Table 5.1'!K129)))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89"/>
      <c r="G95" s="402" t="s">
        <v>897</v>
      </c>
      <c r="H95" s="540" t="str">
        <f>IF(AND('Table 5.1'!I129="",'Table 5.1'!J129=""),"",IF(OR('Table 5.1'!I129="c",'Table 5.1'!J129="c"),"c",SUM('Table 5.1'!I129,'Table 5.1'!J129)))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89"/>
      <c r="G96" s="402" t="s">
        <v>898</v>
      </c>
      <c r="H96" s="542" t="str">
        <f>'Table 5.1'!K129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89"/>
      <c r="G97" s="402" t="s">
        <v>486</v>
      </c>
      <c r="H97" s="542" t="str">
        <f>IF('Table 5.1'!O129="","",'Table 5.1'!O129)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0"/>
      <c r="G98" s="405" t="s">
        <v>881</v>
      </c>
      <c r="H98" s="543" t="str">
        <f>IF('Table 5.1'!P129="","",'Table 5.1'!P129)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3.1'!H136="","",'Table 3.1'!H136)</f>
        <v>3559.44238163</v>
      </c>
      <c r="I99" s="446" t="str">
        <f>IF('Table 3.1'!I136="","",'Table 3.1'!I136)</f>
        <v/>
      </c>
      <c r="J99" s="446">
        <f>IF('Table 3.1'!J136="","",'Table 3.1'!J136)</f>
        <v>0</v>
      </c>
      <c r="K99" s="446">
        <f>IF('Table 3.1'!K136="","",'Table 3.1'!K136)</f>
        <v>3559.44238163</v>
      </c>
      <c r="L99" s="446">
        <f>IF('Table 3.1'!L136="","",'Table 3.1'!L136)</f>
        <v>9.3554996300000006</v>
      </c>
      <c r="M99" s="446" t="str">
        <f>IF('Table 3.1'!M136="","",'Table 3.1'!M136)</f>
        <v/>
      </c>
      <c r="N99" s="446">
        <f>IF('Table 3.1'!N136="","",'Table 3.1'!N136)</f>
        <v>3550.0868820000001</v>
      </c>
      <c r="O99" s="446" t="str">
        <f>IF('Table 3.1'!O136="","",'Table 3.1'!O136)</f>
        <v/>
      </c>
      <c r="P99" s="446" t="str">
        <f>IF('Table 3.1'!P136="","",'Table 3.1'!P136)</f>
        <v/>
      </c>
      <c r="Q99" s="446" t="str">
        <f>IF('Table 3.1'!Q136="","",'Table 3.1'!Q136)</f>
        <v/>
      </c>
      <c r="R99" s="446" t="str">
        <f>IF('Table 3.1'!R136="","",'Table 3.1'!R136)</f>
        <v/>
      </c>
      <c r="S99" s="446" t="str">
        <f>IF('Table 3.1'!S136="","",'Table 3.1'!S136)</f>
        <v/>
      </c>
      <c r="T99" s="414" t="str">
        <f t="shared" si="8"/>
        <v/>
      </c>
      <c r="U99" s="621" t="str">
        <f t="shared" si="5"/>
        <v/>
      </c>
      <c r="V99" s="626" t="str">
        <f t="shared" si="6"/>
        <v/>
      </c>
      <c r="W99" s="440" t="str">
        <f t="shared" si="7"/>
        <v/>
      </c>
      <c r="X99" s="310"/>
    </row>
    <row r="100" spans="2:24" x14ac:dyDescent="0.2">
      <c r="B100" s="291" t="s">
        <v>734</v>
      </c>
      <c r="D100" s="250" t="s">
        <v>899</v>
      </c>
      <c r="E100" s="249"/>
      <c r="F100" s="688"/>
      <c r="G100" s="403" t="s">
        <v>896</v>
      </c>
      <c r="H100" s="540" t="str">
        <f>IF(AND('Table 5.1'!I136="",'Table 5.1'!J136="",'Table 5.1'!K136=""),"",IF(OR('Table 5.1'!I136="c",'Table 5.1'!J136="c",'Table 5.1'!K136="c"),"c",SUM('Table 5.1'!I136,'Table 5.1'!J136,'Table 5.1'!K136)))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89"/>
      <c r="G101" s="402" t="s">
        <v>897</v>
      </c>
      <c r="H101" s="540" t="str">
        <f>IF(AND('Table 5.1'!I136="",'Table 5.1'!J136=""),"",IF(OR('Table 5.1'!I136="c",'Table 5.1'!J136="c"),"c",SUM('Table 5.1'!I136,'Table 5.1'!J136)))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89"/>
      <c r="G102" s="402" t="s">
        <v>898</v>
      </c>
      <c r="H102" s="542" t="str">
        <f>'Table 5.1'!K136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89"/>
      <c r="G103" s="402" t="s">
        <v>486</v>
      </c>
      <c r="H103" s="542" t="str">
        <f>IF('Table 5.1'!O136="","",'Table 5.1'!O136)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0"/>
      <c r="G104" s="405" t="s">
        <v>881</v>
      </c>
      <c r="H104" s="543" t="str">
        <f>IF('Table 5.1'!P136="","",'Table 5.1'!P136)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3.1'!H148="","",'Table 3.1'!H148)</f>
        <v>24510.273286000003</v>
      </c>
      <c r="I105" s="446" t="str">
        <f>IF('Table 3.1'!I148="","",'Table 3.1'!I148)</f>
        <v/>
      </c>
      <c r="J105" s="446">
        <f>IF('Table 3.1'!J148="","",'Table 3.1'!J148)</f>
        <v>248</v>
      </c>
      <c r="K105" s="446">
        <f>IF('Table 3.1'!K148="","",'Table 3.1'!K148)</f>
        <v>24262.273286000003</v>
      </c>
      <c r="L105" s="446">
        <f>IF('Table 3.1'!L148="","",'Table 3.1'!L148)</f>
        <v>558.456816</v>
      </c>
      <c r="M105" s="446" t="str">
        <f>IF('Table 3.1'!M148="","",'Table 3.1'!M148)</f>
        <v/>
      </c>
      <c r="N105" s="446">
        <f>IF('Table 3.1'!N148="","",'Table 3.1'!N148)</f>
        <v>23703.816470000002</v>
      </c>
      <c r="O105" s="446" t="str">
        <f>IF('Table 3.1'!O148="","",'Table 3.1'!O148)</f>
        <v/>
      </c>
      <c r="P105" s="446" t="str">
        <f>IF('Table 3.1'!P148="","",'Table 3.1'!P148)</f>
        <v/>
      </c>
      <c r="Q105" s="446" t="str">
        <f>IF('Table 3.1'!Q148="","",'Table 3.1'!Q148)</f>
        <v/>
      </c>
      <c r="R105" s="446" t="str">
        <f>IF('Table 3.1'!R148="","",'Table 3.1'!R148)</f>
        <v/>
      </c>
      <c r="S105" s="446" t="str">
        <f>IF('Table 3.1'!S148="","",'Table 3.1'!S148)</f>
        <v/>
      </c>
      <c r="T105" s="414" t="str">
        <f t="shared" si="8"/>
        <v/>
      </c>
      <c r="U105" s="621" t="str">
        <f t="shared" si="5"/>
        <v/>
      </c>
      <c r="V105" s="626" t="str">
        <f t="shared" si="6"/>
        <v/>
      </c>
      <c r="W105" s="440" t="str">
        <f t="shared" si="7"/>
        <v/>
      </c>
      <c r="X105" s="310"/>
    </row>
    <row r="106" spans="2:24" x14ac:dyDescent="0.2">
      <c r="B106" s="291" t="s">
        <v>746</v>
      </c>
      <c r="D106" s="250" t="s">
        <v>899</v>
      </c>
      <c r="E106" s="249"/>
      <c r="F106" s="688"/>
      <c r="G106" s="403" t="s">
        <v>896</v>
      </c>
      <c r="H106" s="540" t="str">
        <f>IF(AND('Table 5.1'!I148="",'Table 5.1'!J148="",'Table 5.1'!K148=""),"",IF(OR('Table 5.1'!I148="c",'Table 5.1'!J148="c",'Table 5.1'!K148="c"),"c",SUM('Table 5.1'!I148,'Table 5.1'!J148,'Table 5.1'!K148)))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89"/>
      <c r="G107" s="402" t="s">
        <v>897</v>
      </c>
      <c r="H107" s="540" t="str">
        <f>IF(AND('Table 5.1'!I148="",'Table 5.1'!J148=""),"",IF(OR('Table 5.1'!I148="c",'Table 5.1'!J148="c"),"c",SUM('Table 5.1'!I148,'Table 5.1'!J148)))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89"/>
      <c r="G108" s="402" t="s">
        <v>898</v>
      </c>
      <c r="H108" s="542" t="str">
        <f>'Table 5.1'!K148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89"/>
      <c r="G109" s="402" t="s">
        <v>486</v>
      </c>
      <c r="H109" s="542" t="str">
        <f>IF('Table 5.1'!O148="","",'Table 5.1'!O148)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0"/>
      <c r="G110" s="405" t="s">
        <v>881</v>
      </c>
      <c r="H110" s="543" t="str">
        <f>IF('Table 5.1'!P148="","",'Table 5.1'!P148)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3.1'!H160="","",'Table 3.1'!H160)</f>
        <v>5388.6270386000006</v>
      </c>
      <c r="I111" s="446" t="str">
        <f>IF('Table 3.1'!I160="","",'Table 3.1'!I160)</f>
        <v/>
      </c>
      <c r="J111" s="446">
        <f>IF('Table 3.1'!J160="","",'Table 3.1'!J160)</f>
        <v>0</v>
      </c>
      <c r="K111" s="446">
        <f>IF('Table 3.1'!K160="","",'Table 3.1'!K160)</f>
        <v>5388.6270386000006</v>
      </c>
      <c r="L111" s="446">
        <f>IF('Table 3.1'!L160="","",'Table 3.1'!L160)</f>
        <v>0.5726966</v>
      </c>
      <c r="M111" s="446" t="str">
        <f>IF('Table 3.1'!M160="","",'Table 3.1'!M160)</f>
        <v/>
      </c>
      <c r="N111" s="446">
        <f>IF('Table 3.1'!N160="","",'Table 3.1'!N160)</f>
        <v>5388.0543420000004</v>
      </c>
      <c r="O111" s="446" t="str">
        <f>IF('Table 3.1'!O160="","",'Table 3.1'!O160)</f>
        <v/>
      </c>
      <c r="P111" s="446" t="str">
        <f>IF('Table 3.1'!P160="","",'Table 3.1'!P160)</f>
        <v/>
      </c>
      <c r="Q111" s="446" t="str">
        <f>IF('Table 3.1'!Q160="","",'Table 3.1'!Q160)</f>
        <v/>
      </c>
      <c r="R111" s="446" t="str">
        <f>IF('Table 3.1'!R160="","",'Table 3.1'!R160)</f>
        <v/>
      </c>
      <c r="S111" s="446" t="str">
        <f>IF('Table 3.1'!S160="","",'Table 3.1'!S160)</f>
        <v/>
      </c>
      <c r="T111" s="414" t="str">
        <f t="shared" si="8"/>
        <v/>
      </c>
      <c r="U111" s="621" t="str">
        <f t="shared" si="5"/>
        <v/>
      </c>
      <c r="V111" s="626" t="str">
        <f t="shared" si="6"/>
        <v/>
      </c>
      <c r="W111" s="440" t="str">
        <f t="shared" si="7"/>
        <v/>
      </c>
      <c r="X111" s="310"/>
    </row>
    <row r="112" spans="2:24" x14ac:dyDescent="0.2">
      <c r="B112" s="291" t="s">
        <v>760</v>
      </c>
      <c r="D112" s="250" t="s">
        <v>899</v>
      </c>
      <c r="E112" s="249"/>
      <c r="F112" s="688"/>
      <c r="G112" s="403" t="s">
        <v>896</v>
      </c>
      <c r="H112" s="540" t="str">
        <f>IF(AND('Table 5.1'!I160="",'Table 5.1'!J160="",'Table 5.1'!K160=""),"",IF(OR('Table 5.1'!I160="c",'Table 5.1'!J160="c",'Table 5.1'!K160="c"),"c",SUM('Table 5.1'!I160,'Table 5.1'!J160,'Table 5.1'!K160)))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89"/>
      <c r="G113" s="402" t="s">
        <v>897</v>
      </c>
      <c r="H113" s="540" t="str">
        <f>IF(AND('Table 5.1'!I160="",'Table 5.1'!J160=""),"",IF(OR('Table 5.1'!I160="c",'Table 5.1'!J160="c"),"c",SUM('Table 5.1'!I160,'Table 5.1'!J160)))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89"/>
      <c r="G114" s="402" t="s">
        <v>898</v>
      </c>
      <c r="H114" s="542" t="str">
        <f>'Table 5.1'!K160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89"/>
      <c r="G115" s="402" t="s">
        <v>486</v>
      </c>
      <c r="H115" s="542" t="str">
        <f>IF('Table 5.1'!O160="","",'Table 5.1'!O160)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0"/>
      <c r="G116" s="405" t="s">
        <v>881</v>
      </c>
      <c r="H116" s="543" t="str">
        <f>IF('Table 5.1'!P160="","",'Table 5.1'!P160)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3.1'!H173="","",'Table 3.1'!H173)</f>
        <v>6193.0066324900008</v>
      </c>
      <c r="I117" s="446" t="str">
        <f>IF('Table 3.1'!I173="","",'Table 3.1'!I173)</f>
        <v/>
      </c>
      <c r="J117" s="446">
        <f>IF('Table 3.1'!J173="","",'Table 3.1'!J173)</f>
        <v>0</v>
      </c>
      <c r="K117" s="446">
        <f>IF('Table 3.1'!K173="","",'Table 3.1'!K173)</f>
        <v>6193.0066324900008</v>
      </c>
      <c r="L117" s="446">
        <f>IF('Table 3.1'!L173="","",'Table 3.1'!L173)</f>
        <v>7.4593184900000002</v>
      </c>
      <c r="M117" s="446" t="str">
        <f>IF('Table 3.1'!M173="","",'Table 3.1'!M173)</f>
        <v/>
      </c>
      <c r="N117" s="446">
        <f>IF('Table 3.1'!N173="","",'Table 3.1'!N173)</f>
        <v>6185.5473140000004</v>
      </c>
      <c r="O117" s="446" t="str">
        <f>IF('Table 3.1'!O173="","",'Table 3.1'!O173)</f>
        <v/>
      </c>
      <c r="P117" s="446" t="str">
        <f>IF('Table 3.1'!P173="","",'Table 3.1'!P173)</f>
        <v/>
      </c>
      <c r="Q117" s="446" t="str">
        <f>IF('Table 3.1'!Q173="","",'Table 3.1'!Q173)</f>
        <v/>
      </c>
      <c r="R117" s="446" t="str">
        <f>IF('Table 3.1'!R173="","",'Table 3.1'!R173)</f>
        <v/>
      </c>
      <c r="S117" s="446" t="str">
        <f>IF('Table 3.1'!S173="","",'Table 3.1'!S173)</f>
        <v/>
      </c>
      <c r="T117" s="414" t="str">
        <f t="shared" si="8"/>
        <v/>
      </c>
      <c r="U117" s="621" t="str">
        <f t="shared" si="5"/>
        <v/>
      </c>
      <c r="V117" s="626" t="str">
        <f t="shared" si="6"/>
        <v/>
      </c>
      <c r="W117" s="440" t="str">
        <f t="shared" si="7"/>
        <v/>
      </c>
      <c r="X117" s="310"/>
    </row>
    <row r="118" spans="2:24" x14ac:dyDescent="0.2">
      <c r="B118" s="291" t="s">
        <v>773</v>
      </c>
      <c r="D118" s="250" t="s">
        <v>899</v>
      </c>
      <c r="E118" s="249"/>
      <c r="F118" s="688"/>
      <c r="G118" s="403" t="s">
        <v>896</v>
      </c>
      <c r="H118" s="540" t="str">
        <f>IF(AND('Table 5.1'!I173="",'Table 5.1'!J173="",'Table 5.1'!K173=""),"",IF(OR('Table 5.1'!I173="c",'Table 5.1'!J173="c",'Table 5.1'!K173="c"),"c",SUM('Table 5.1'!I173,'Table 5.1'!J173,'Table 5.1'!K173)))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89"/>
      <c r="G119" s="402" t="s">
        <v>897</v>
      </c>
      <c r="H119" s="540" t="str">
        <f>IF(AND('Table 5.1'!I173="",'Table 5.1'!J173=""),"",IF(OR('Table 5.1'!I173="c",'Table 5.1'!J173="c"),"c",SUM('Table 5.1'!I173,'Table 5.1'!J173)))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89"/>
      <c r="G120" s="402" t="s">
        <v>898</v>
      </c>
      <c r="H120" s="542" t="str">
        <f>'Table 5.1'!K173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89"/>
      <c r="G121" s="402" t="s">
        <v>486</v>
      </c>
      <c r="H121" s="542" t="str">
        <f>IF('Table 5.1'!O173="","",'Table 5.1'!O173)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0"/>
      <c r="G122" s="405" t="s">
        <v>881</v>
      </c>
      <c r="H122" s="543" t="str">
        <f>IF('Table 5.1'!P173="","",'Table 5.1'!P173)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3.1'!H198="","",'Table 3.1'!H198)</f>
        <v>2836.6204954999998</v>
      </c>
      <c r="I123" s="446" t="str">
        <f>IF('Table 3.1'!I198="","",'Table 3.1'!I198)</f>
        <v/>
      </c>
      <c r="J123" s="446">
        <f>IF('Table 3.1'!J198="","",'Table 3.1'!J198)</f>
        <v>0</v>
      </c>
      <c r="K123" s="446">
        <f>IF('Table 3.1'!K198="","",'Table 3.1'!K198)</f>
        <v>2836.6204954999998</v>
      </c>
      <c r="L123" s="446">
        <f>IF('Table 3.1'!L198="","",'Table 3.1'!L198)</f>
        <v>0.37356149999999999</v>
      </c>
      <c r="M123" s="446" t="str">
        <f>IF('Table 3.1'!M198="","",'Table 3.1'!M198)</f>
        <v/>
      </c>
      <c r="N123" s="446">
        <f>IF('Table 3.1'!N198="","",'Table 3.1'!N198)</f>
        <v>2836.2469339999998</v>
      </c>
      <c r="O123" s="446" t="str">
        <f>IF('Table 3.1'!O198="","",'Table 3.1'!O198)</f>
        <v/>
      </c>
      <c r="P123" s="446" t="str">
        <f>IF('Table 3.1'!P198="","",'Table 3.1'!P198)</f>
        <v/>
      </c>
      <c r="Q123" s="446" t="str">
        <f>IF('Table 3.1'!Q198="","",'Table 3.1'!Q198)</f>
        <v/>
      </c>
      <c r="R123" s="446" t="str">
        <f>IF('Table 3.1'!R198="","",'Table 3.1'!R198)</f>
        <v/>
      </c>
      <c r="S123" s="446" t="str">
        <f>IF('Table 3.1'!S198="","",'Table 3.1'!S198)</f>
        <v/>
      </c>
      <c r="T123" s="414" t="str">
        <f t="shared" si="8"/>
        <v/>
      </c>
      <c r="U123" s="621" t="str">
        <f t="shared" si="5"/>
        <v/>
      </c>
      <c r="V123" s="626" t="str">
        <f t="shared" si="6"/>
        <v/>
      </c>
      <c r="W123" s="440" t="str">
        <f t="shared" si="7"/>
        <v/>
      </c>
      <c r="X123" s="310"/>
    </row>
    <row r="124" spans="2:24" x14ac:dyDescent="0.2">
      <c r="B124" s="291" t="s">
        <v>797</v>
      </c>
      <c r="D124" s="250" t="s">
        <v>899</v>
      </c>
      <c r="E124" s="249"/>
      <c r="F124" s="688"/>
      <c r="G124" s="403" t="s">
        <v>896</v>
      </c>
      <c r="H124" s="540" t="str">
        <f>IF(AND('Table 5.1'!I198="",'Table 5.1'!J198="",'Table 5.1'!K198=""),"",IF(OR('Table 5.1'!I198="c",'Table 5.1'!J198="c",'Table 5.1'!K198="c"),"c",SUM('Table 5.1'!I198,'Table 5.1'!J198,'Table 5.1'!K198)))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89"/>
      <c r="G125" s="402" t="s">
        <v>897</v>
      </c>
      <c r="H125" s="540" t="str">
        <f>IF(AND('Table 5.1'!I198="",'Table 5.1'!J198=""),"",IF(OR('Table 5.1'!I198="c",'Table 5.1'!J198="c"),"c",SUM('Table 5.1'!I198,'Table 5.1'!J198)))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89"/>
      <c r="G126" s="402" t="s">
        <v>898</v>
      </c>
      <c r="H126" s="542" t="str">
        <f>'Table 5.1'!K198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89"/>
      <c r="G127" s="402" t="s">
        <v>486</v>
      </c>
      <c r="H127" s="542" t="str">
        <f>IF('Table 5.1'!O198="","",'Table 5.1'!O198)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0"/>
      <c r="G128" s="405" t="s">
        <v>881</v>
      </c>
      <c r="H128" s="543" t="str">
        <f>IF('Table 5.1'!P198="","",'Table 5.1'!P198)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3.1'!H208="","",'Table 3.1'!H208)</f>
        <v>6762.2615292</v>
      </c>
      <c r="I129" s="446" t="str">
        <f>IF('Table 3.1'!I208="","",'Table 3.1'!I208)</f>
        <v/>
      </c>
      <c r="J129" s="446">
        <f>IF('Table 3.1'!J208="","",'Table 3.1'!J208)</f>
        <v>0</v>
      </c>
      <c r="K129" s="446">
        <f>IF('Table 3.1'!K208="","",'Table 3.1'!K208)</f>
        <v>6762.2615292</v>
      </c>
      <c r="L129" s="446">
        <f>IF('Table 3.1'!L208="","",'Table 3.1'!L208)</f>
        <v>2.0224962</v>
      </c>
      <c r="M129" s="446" t="str">
        <f>IF('Table 3.1'!M208="","",'Table 3.1'!M208)</f>
        <v/>
      </c>
      <c r="N129" s="446">
        <f>IF('Table 3.1'!N208="","",'Table 3.1'!N208)</f>
        <v>6760.2390329999998</v>
      </c>
      <c r="O129" s="446" t="str">
        <f>IF('Table 3.1'!O208="","",'Table 3.1'!O208)</f>
        <v/>
      </c>
      <c r="P129" s="446" t="str">
        <f>IF('Table 3.1'!P208="","",'Table 3.1'!P208)</f>
        <v/>
      </c>
      <c r="Q129" s="446" t="str">
        <f>IF('Table 3.1'!Q208="","",'Table 3.1'!Q208)</f>
        <v/>
      </c>
      <c r="R129" s="446" t="str">
        <f>IF('Table 3.1'!R208="","",'Table 3.1'!R208)</f>
        <v/>
      </c>
      <c r="S129" s="446" t="str">
        <f>IF('Table 3.1'!S208="","",'Table 3.1'!S208)</f>
        <v/>
      </c>
      <c r="T129" s="414" t="str">
        <f t="shared" si="8"/>
        <v/>
      </c>
      <c r="U129" s="621" t="str">
        <f t="shared" si="5"/>
        <v/>
      </c>
      <c r="V129" s="626" t="str">
        <f t="shared" si="6"/>
        <v/>
      </c>
      <c r="W129" s="440" t="str">
        <f t="shared" si="7"/>
        <v/>
      </c>
      <c r="X129" s="310"/>
    </row>
    <row r="130" spans="2:24" x14ac:dyDescent="0.2">
      <c r="B130" s="291" t="s">
        <v>812</v>
      </c>
      <c r="D130" s="250" t="s">
        <v>899</v>
      </c>
      <c r="E130" s="249"/>
      <c r="F130" s="688"/>
      <c r="G130" s="403" t="s">
        <v>896</v>
      </c>
      <c r="H130" s="540" t="str">
        <f>IF(AND('Table 5.1'!I208="",'Table 5.1'!J208="",'Table 5.1'!K208=""),"",IF(OR('Table 5.1'!I208="c",'Table 5.1'!J208="c",'Table 5.1'!K208="c"),"c",SUM('Table 5.1'!I208,'Table 5.1'!J208,'Table 5.1'!K208)))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89"/>
      <c r="G131" s="402" t="s">
        <v>897</v>
      </c>
      <c r="H131" s="540" t="str">
        <f>IF(AND('Table 5.1'!I208="",'Table 5.1'!J208=""),"",IF(OR('Table 5.1'!I208="c",'Table 5.1'!J208="c"),"c",SUM('Table 5.1'!I208,'Table 5.1'!J208)))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89"/>
      <c r="G132" s="402" t="s">
        <v>898</v>
      </c>
      <c r="H132" s="542" t="str">
        <f>'Table 5.1'!K208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89"/>
      <c r="G133" s="402" t="s">
        <v>486</v>
      </c>
      <c r="H133" s="542" t="str">
        <f>IF('Table 5.1'!O208="","",'Table 5.1'!O208)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0"/>
      <c r="G134" s="405" t="s">
        <v>881</v>
      </c>
      <c r="H134" s="543" t="str">
        <f>IF('Table 5.1'!P208="","",'Table 5.1'!P208)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3.1'!H216="","",'Table 3.1'!H216)</f>
        <v>553.35004059000005</v>
      </c>
      <c r="I135" s="446" t="str">
        <f>IF('Table 3.1'!I216="","",'Table 3.1'!I216)</f>
        <v/>
      </c>
      <c r="J135" s="446">
        <f>IF('Table 3.1'!J216="","",'Table 3.1'!J216)</f>
        <v>0</v>
      </c>
      <c r="K135" s="446">
        <f>IF('Table 3.1'!K216="","",'Table 3.1'!K216)</f>
        <v>553.35004059000005</v>
      </c>
      <c r="L135" s="446">
        <f>IF('Table 3.1'!L216="","",'Table 3.1'!L216)</f>
        <v>2.38098359</v>
      </c>
      <c r="M135" s="446" t="str">
        <f>IF('Table 3.1'!M216="","",'Table 3.1'!M216)</f>
        <v/>
      </c>
      <c r="N135" s="446">
        <f>IF('Table 3.1'!N216="","",'Table 3.1'!N216)</f>
        <v>550.96905700000002</v>
      </c>
      <c r="O135" s="446" t="str">
        <f>IF('Table 3.1'!O216="","",'Table 3.1'!O216)</f>
        <v/>
      </c>
      <c r="P135" s="446" t="str">
        <f>IF('Table 3.1'!P216="","",'Table 3.1'!P216)</f>
        <v/>
      </c>
      <c r="Q135" s="446" t="str">
        <f>IF('Table 3.1'!Q216="","",'Table 3.1'!Q216)</f>
        <v/>
      </c>
      <c r="R135" s="446" t="str">
        <f>IF('Table 3.1'!R216="","",'Table 3.1'!R216)</f>
        <v/>
      </c>
      <c r="S135" s="446" t="str">
        <f>IF('Table 3.1'!S216="","",'Table 3.1'!S216)</f>
        <v/>
      </c>
      <c r="T135" s="414" t="str">
        <f t="shared" si="8"/>
        <v/>
      </c>
      <c r="U135" s="621" t="str">
        <f t="shared" si="5"/>
        <v/>
      </c>
      <c r="V135" s="626" t="str">
        <f t="shared" si="6"/>
        <v/>
      </c>
      <c r="W135" s="440" t="str">
        <f t="shared" si="7"/>
        <v/>
      </c>
      <c r="X135" s="310"/>
    </row>
    <row r="136" spans="2:24" x14ac:dyDescent="0.2">
      <c r="B136" s="291" t="s">
        <v>820</v>
      </c>
      <c r="D136" s="250" t="s">
        <v>899</v>
      </c>
      <c r="E136" s="249"/>
      <c r="F136" s="688"/>
      <c r="G136" s="403" t="s">
        <v>896</v>
      </c>
      <c r="H136" s="540" t="str">
        <f>IF(AND('Table 5.1'!I216="",'Table 5.1'!J216="",'Table 5.1'!K216=""),"",IF(OR('Table 5.1'!I216="c",'Table 5.1'!J216="c",'Table 5.1'!K216="c"),"c",SUM('Table 5.1'!I216,'Table 5.1'!J216,'Table 5.1'!K216)))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89"/>
      <c r="G137" s="402" t="s">
        <v>897</v>
      </c>
      <c r="H137" s="540" t="str">
        <f>IF(AND('Table 5.1'!I216="",'Table 5.1'!J216=""),"",IF(OR('Table 5.1'!I216="c",'Table 5.1'!J216="c"),"c",SUM('Table 5.1'!I216,'Table 5.1'!J216)))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89"/>
      <c r="G138" s="402" t="s">
        <v>898</v>
      </c>
      <c r="H138" s="542" t="str">
        <f>'Table 5.1'!K216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89"/>
      <c r="G139" s="402" t="s">
        <v>486</v>
      </c>
      <c r="H139" s="542" t="str">
        <f>IF('Table 5.1'!O216="","",'Table 5.1'!O216)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0"/>
      <c r="G140" s="405" t="s">
        <v>881</v>
      </c>
      <c r="H140" s="543" t="str">
        <f>IF('Table 5.1'!P216="","",'Table 5.1'!P216)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3.1'!H225="","",'Table 3.1'!H225)</f>
        <v>1936.3562320600001</v>
      </c>
      <c r="I141" s="446" t="str">
        <f>IF('Table 3.1'!I225="","",'Table 3.1'!I225)</f>
        <v/>
      </c>
      <c r="J141" s="446">
        <f>IF('Table 3.1'!J225="","",'Table 3.1'!J225)</f>
        <v>1</v>
      </c>
      <c r="K141" s="446">
        <f>IF('Table 3.1'!K225="","",'Table 3.1'!K225)</f>
        <v>1935.3562320600001</v>
      </c>
      <c r="L141" s="446">
        <f>IF('Table 3.1'!L225="","",'Table 3.1'!L225)</f>
        <v>25.112102059999998</v>
      </c>
      <c r="M141" s="446" t="str">
        <f>IF('Table 3.1'!M225="","",'Table 3.1'!M225)</f>
        <v/>
      </c>
      <c r="N141" s="446">
        <f>IF('Table 3.1'!N225="","",'Table 3.1'!N225)</f>
        <v>1910.24413</v>
      </c>
      <c r="O141" s="446" t="str">
        <f>IF('Table 3.1'!O225="","",'Table 3.1'!O225)</f>
        <v/>
      </c>
      <c r="P141" s="446" t="str">
        <f>IF('Table 3.1'!P225="","",'Table 3.1'!P225)</f>
        <v/>
      </c>
      <c r="Q141" s="446" t="str">
        <f>IF('Table 3.1'!Q225="","",'Table 3.1'!Q225)</f>
        <v/>
      </c>
      <c r="R141" s="446" t="str">
        <f>IF('Table 3.1'!R225="","",'Table 3.1'!R225)</f>
        <v/>
      </c>
      <c r="S141" s="446" t="str">
        <f>IF('Table 3.1'!S225="","",'Table 3.1'!S225)</f>
        <v/>
      </c>
      <c r="T141" s="414" t="str">
        <f t="shared" si="8"/>
        <v/>
      </c>
      <c r="U141" s="621" t="str">
        <f t="shared" si="5"/>
        <v/>
      </c>
      <c r="V141" s="626" t="str">
        <f t="shared" si="6"/>
        <v/>
      </c>
      <c r="W141" s="440" t="str">
        <f t="shared" si="7"/>
        <v/>
      </c>
      <c r="X141" s="310"/>
    </row>
    <row r="142" spans="2:24" x14ac:dyDescent="0.2">
      <c r="B142" s="291" t="s">
        <v>825</v>
      </c>
      <c r="D142" s="250" t="s">
        <v>899</v>
      </c>
      <c r="E142" s="249"/>
      <c r="F142" s="688"/>
      <c r="G142" s="403" t="s">
        <v>896</v>
      </c>
      <c r="H142" s="540" t="str">
        <f>IF(AND('Table 5.1'!I225="",'Table 5.1'!J225="",'Table 5.1'!K225=""),"",IF(OR('Table 5.1'!I225="c",'Table 5.1'!J225="c",'Table 5.1'!K225="c"),"c",SUM('Table 5.1'!I225,'Table 5.1'!J225,'Table 5.1'!K225)))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89"/>
      <c r="G143" s="402" t="s">
        <v>897</v>
      </c>
      <c r="H143" s="540" t="str">
        <f>IF(AND('Table 5.1'!I225="",'Table 5.1'!J225=""),"",IF(OR('Table 5.1'!I225="c",'Table 5.1'!J225="c"),"c",SUM('Table 5.1'!I225,'Table 5.1'!J225)))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89"/>
      <c r="G144" s="402" t="s">
        <v>898</v>
      </c>
      <c r="H144" s="542" t="str">
        <f>'Table 5.1'!K225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89"/>
      <c r="G145" s="402" t="s">
        <v>486</v>
      </c>
      <c r="H145" s="542" t="str">
        <f>IF('Table 5.1'!O225="","",'Table 5.1'!O225)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0"/>
      <c r="G146" s="405" t="s">
        <v>881</v>
      </c>
      <c r="H146" s="543" t="str">
        <f>IF('Table 5.1'!P225="","",'Table 5.1'!P225)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3.1'!H226="","",'Table 3.1'!H226)</f>
        <v>8727.02571283</v>
      </c>
      <c r="I147" s="446" t="str">
        <f>IF('Table 3.1'!I226="","",'Table 3.1'!I226)</f>
        <v/>
      </c>
      <c r="J147" s="446">
        <f>IF('Table 3.1'!J226="","",'Table 3.1'!J226)</f>
        <v>94</v>
      </c>
      <c r="K147" s="446">
        <f>IF('Table 3.1'!K226="","",'Table 3.1'!K226)</f>
        <v>8633.02571283</v>
      </c>
      <c r="L147" s="446">
        <f>IF('Table 3.1'!L226="","",'Table 3.1'!L226)</f>
        <v>38.19822783</v>
      </c>
      <c r="M147" s="446" t="str">
        <f>IF('Table 3.1'!M226="","",'Table 3.1'!M226)</f>
        <v/>
      </c>
      <c r="N147" s="446">
        <f>IF('Table 3.1'!N226="","",'Table 3.1'!N226)</f>
        <v>8594.8274849999998</v>
      </c>
      <c r="O147" s="446" t="str">
        <f>IF('Table 3.1'!O226="","",'Table 3.1'!O226)</f>
        <v/>
      </c>
      <c r="P147" s="446" t="str">
        <f>IF('Table 3.1'!P226="","",'Table 3.1'!P226)</f>
        <v/>
      </c>
      <c r="Q147" s="446" t="str">
        <f>IF('Table 3.1'!Q226="","",'Table 3.1'!Q226)</f>
        <v/>
      </c>
      <c r="R147" s="446" t="str">
        <f>IF('Table 3.1'!R226="","",'Table 3.1'!R226)</f>
        <v/>
      </c>
      <c r="S147" s="446" t="str">
        <f>IF('Table 3.1'!S226="","",'Table 3.1'!S226)</f>
        <v/>
      </c>
      <c r="T147" s="414" t="str">
        <f t="shared" si="8"/>
        <v/>
      </c>
      <c r="U147" s="621" t="str">
        <f t="shared" si="5"/>
        <v/>
      </c>
      <c r="V147" s="626" t="str">
        <f t="shared" si="6"/>
        <v/>
      </c>
      <c r="W147" s="440" t="str">
        <f t="shared" si="7"/>
        <v/>
      </c>
      <c r="X147" s="310"/>
    </row>
    <row r="148" spans="2:24" x14ac:dyDescent="0.2">
      <c r="B148" s="291" t="s">
        <v>826</v>
      </c>
      <c r="D148" s="250" t="s">
        <v>899</v>
      </c>
      <c r="E148" s="249"/>
      <c r="F148" s="688"/>
      <c r="G148" s="403" t="s">
        <v>896</v>
      </c>
      <c r="H148" s="540" t="str">
        <f>IF(AND('Table 5.1'!I226="",'Table 5.1'!J226="",'Table 5.1'!K226=""),"",IF(OR('Table 5.1'!I226="c",'Table 5.1'!J226="c",'Table 5.1'!K226="c"),"c",SUM('Table 5.1'!I226,'Table 5.1'!J226,'Table 5.1'!K226)))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89"/>
      <c r="G149" s="402" t="s">
        <v>897</v>
      </c>
      <c r="H149" s="540" t="str">
        <f>IF(AND('Table 5.1'!I226="",'Table 5.1'!J226=""),"",IF(OR('Table 5.1'!I226="c",'Table 5.1'!J226="c"),"c",SUM('Table 5.1'!I226,'Table 5.1'!J226)))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89"/>
      <c r="G150" s="402" t="s">
        <v>898</v>
      </c>
      <c r="H150" s="542" t="str">
        <f>'Table 5.1'!K226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89"/>
      <c r="G151" s="402" t="s">
        <v>486</v>
      </c>
      <c r="H151" s="542" t="str">
        <f>IF('Table 5.1'!O226="","",'Table 5.1'!O226)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0"/>
      <c r="G152" s="405" t="s">
        <v>881</v>
      </c>
      <c r="H152" s="543" t="str">
        <f>IF('Table 5.1'!P226="","",'Table 5.1'!P226)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3.1'!H238="","",'Table 3.1'!H238)</f>
        <v>52.141372999999994</v>
      </c>
      <c r="I153" s="446" t="str">
        <f>IF('Table 3.1'!I238="","",'Table 3.1'!I238)</f>
        <v/>
      </c>
      <c r="J153" s="446">
        <f>IF('Table 3.1'!J238="","",'Table 3.1'!J238)</f>
        <v>0</v>
      </c>
      <c r="K153" s="446">
        <f>IF('Table 3.1'!K238="","",'Table 3.1'!K238)</f>
        <v>52.141372999999994</v>
      </c>
      <c r="L153" s="446">
        <f>IF('Table 3.1'!L238="","",'Table 3.1'!L238)</f>
        <v>1.571372</v>
      </c>
      <c r="M153" s="446" t="str">
        <f>IF('Table 3.1'!M238="","",'Table 3.1'!M238)</f>
        <v/>
      </c>
      <c r="N153" s="446">
        <f>IF('Table 3.1'!N238="","",'Table 3.1'!N238)</f>
        <v>50.570000999999998</v>
      </c>
      <c r="O153" s="446" t="str">
        <f>IF('Table 3.1'!O238="","",'Table 3.1'!O238)</f>
        <v/>
      </c>
      <c r="P153" s="446" t="str">
        <f>IF('Table 3.1'!P238="","",'Table 3.1'!P238)</f>
        <v/>
      </c>
      <c r="Q153" s="446" t="str">
        <f>IF('Table 3.1'!Q238="","",'Table 3.1'!Q238)</f>
        <v/>
      </c>
      <c r="R153" s="446" t="str">
        <f>IF('Table 3.1'!R238="","",'Table 3.1'!R238)</f>
        <v/>
      </c>
      <c r="S153" s="446" t="str">
        <f>IF('Table 3.1'!S238="","",'Table 3.1'!S238)</f>
        <v/>
      </c>
      <c r="T153" s="414" t="str">
        <f t="shared" si="8"/>
        <v/>
      </c>
      <c r="U153" s="621" t="str">
        <f t="shared" si="9"/>
        <v/>
      </c>
      <c r="V153" s="626" t="str">
        <f t="shared" si="10"/>
        <v/>
      </c>
      <c r="W153" s="440" t="str">
        <f t="shared" si="11"/>
        <v/>
      </c>
      <c r="X153" s="310"/>
    </row>
    <row r="154" spans="2:24" x14ac:dyDescent="0.2">
      <c r="B154" s="291" t="s">
        <v>837</v>
      </c>
      <c r="D154" s="250" t="s">
        <v>899</v>
      </c>
      <c r="E154" s="249"/>
      <c r="F154" s="688"/>
      <c r="G154" s="403" t="s">
        <v>896</v>
      </c>
      <c r="H154" s="540" t="str">
        <f>IF(AND('Table 5.1'!I238="",'Table 5.1'!J238="",'Table 5.1'!K238=""),"",IF(OR('Table 5.1'!I238="c",'Table 5.1'!J238="c",'Table 5.1'!K238="c"),"c",SUM('Table 5.1'!I238,'Table 5.1'!J238,'Table 5.1'!K238)))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89"/>
      <c r="G155" s="402" t="s">
        <v>897</v>
      </c>
      <c r="H155" s="540" t="str">
        <f>IF(AND('Table 5.1'!I238="",'Table 5.1'!J238=""),"",IF(OR('Table 5.1'!I238="c",'Table 5.1'!J238="c"),"c",SUM('Table 5.1'!I238,'Table 5.1'!J238)))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89"/>
      <c r="G156" s="402" t="s">
        <v>898</v>
      </c>
      <c r="H156" s="542" t="str">
        <f>'Table 5.1'!K238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89"/>
      <c r="G157" s="402" t="s">
        <v>486</v>
      </c>
      <c r="H157" s="542" t="str">
        <f>IF('Table 5.1'!O238="","",'Table 5.1'!O238)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0"/>
      <c r="G158" s="405" t="s">
        <v>881</v>
      </c>
      <c r="H158" s="543" t="str">
        <f>IF('Table 5.1'!P238="","",'Table 5.1'!P238)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3.1'!H245="","",'Table 3.1'!H245)</f>
        <v>26441.558067820002</v>
      </c>
      <c r="I159" s="446" t="str">
        <f>IF('Table 3.1'!I245="","",'Table 3.1'!I245)</f>
        <v/>
      </c>
      <c r="J159" s="446">
        <f>IF('Table 3.1'!J245="","",'Table 3.1'!J245)</f>
        <v>637</v>
      </c>
      <c r="K159" s="446">
        <f>IF('Table 3.1'!K245="","",'Table 3.1'!K245)</f>
        <v>25804.558067820002</v>
      </c>
      <c r="L159" s="446">
        <f>IF('Table 3.1'!L245="","",'Table 3.1'!L245)</f>
        <v>83.79718982</v>
      </c>
      <c r="M159" s="446" t="str">
        <f>IF('Table 3.1'!M245="","",'Table 3.1'!M245)</f>
        <v/>
      </c>
      <c r="N159" s="446">
        <f>IF('Table 3.1'!N245="","",'Table 3.1'!N245)</f>
        <v>25720.760878000001</v>
      </c>
      <c r="O159" s="446" t="str">
        <f>IF('Table 3.1'!O245="","",'Table 3.1'!O245)</f>
        <v/>
      </c>
      <c r="P159" s="446" t="str">
        <f>IF('Table 3.1'!P245="","",'Table 3.1'!P245)</f>
        <v/>
      </c>
      <c r="Q159" s="446" t="str">
        <f>IF('Table 3.1'!Q245="","",'Table 3.1'!Q245)</f>
        <v/>
      </c>
      <c r="R159" s="446" t="str">
        <f>IF('Table 3.1'!R245="","",'Table 3.1'!R245)</f>
        <v/>
      </c>
      <c r="S159" s="446" t="str">
        <f>IF('Table 3.1'!S245="","",'Table 3.1'!S245)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88"/>
      <c r="G160" s="403" t="s">
        <v>896</v>
      </c>
      <c r="H160" s="540" t="str">
        <f>IF(AND('Table 5.1'!I245="",'Table 5.1'!J245="",'Table 5.1'!K245=""),"",IF(OR('Table 5.1'!I245="c",'Table 5.1'!J245="c",'Table 5.1'!K245="c"),"c",SUM('Table 5.1'!I245,'Table 5.1'!J245,'Table 5.1'!K245)))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89"/>
      <c r="G161" s="402" t="s">
        <v>897</v>
      </c>
      <c r="H161" s="540" t="str">
        <f>IF(AND('Table 5.1'!I245="",'Table 5.1'!J245=""),"",IF(OR('Table 5.1'!I245="c",'Table 5.1'!J245="c"),"c",SUM('Table 5.1'!I245,'Table 5.1'!J245)))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89"/>
      <c r="G162" s="402" t="s">
        <v>898</v>
      </c>
      <c r="H162" s="542" t="str">
        <f>'Table 5.1'!K245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89"/>
      <c r="G163" s="402" t="s">
        <v>486</v>
      </c>
      <c r="H163" s="542" t="str">
        <f>IF('Table 5.1'!O245="","",'Table 5.1'!O245)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0"/>
      <c r="G164" s="405" t="s">
        <v>881</v>
      </c>
      <c r="H164" s="543" t="str">
        <f>IF('Table 5.1'!P245="","",'Table 5.1'!P245)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3.1'!H246="","",'Table 3.1'!H246)</f>
        <v>964347.90015037998</v>
      </c>
      <c r="I165" s="446" t="str">
        <f>IF('Table 3.1'!I246="","",'Table 3.1'!I246)</f>
        <v/>
      </c>
      <c r="J165" s="446">
        <f>IF('Table 3.1'!J246="","",'Table 3.1'!J246)</f>
        <v>1678</v>
      </c>
      <c r="K165" s="446">
        <f>IF('Table 3.1'!K246="","",'Table 3.1'!K246)</f>
        <v>962669.90015037998</v>
      </c>
      <c r="L165" s="446">
        <f>IF('Table 3.1'!L246="","",'Table 3.1'!L246)</f>
        <v>4905.2372353800001</v>
      </c>
      <c r="M165" s="446">
        <f>IF('Table 3.1'!M246="","",'Table 3.1'!M246)</f>
        <v>601.135805</v>
      </c>
      <c r="N165" s="446">
        <f>IF('Table 3.1'!N246="","",'Table 3.1'!N246)</f>
        <v>957163.52711000002</v>
      </c>
      <c r="O165" s="446" t="str">
        <f>IF('Table 3.1'!O246="","",'Table 3.1'!O246)</f>
        <v/>
      </c>
      <c r="P165" s="446" t="str">
        <f>IF('Table 3.1'!P246="","",'Table 3.1'!P246)</f>
        <v/>
      </c>
      <c r="Q165" s="446" t="str">
        <f>IF('Table 3.1'!Q246="","",'Table 3.1'!Q246)</f>
        <v/>
      </c>
      <c r="R165" s="446" t="str">
        <f>IF('Table 3.1'!R246="","",'Table 3.1'!R246)</f>
        <v/>
      </c>
      <c r="S165" s="446" t="str">
        <f>IF('Table 3.1'!S246="","",'Table 3.1'!S246)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88"/>
      <c r="G166" s="403" t="s">
        <v>896</v>
      </c>
      <c r="H166" s="540" t="str">
        <f>IF(AND('Table 5.1'!I246="",'Table 5.1'!J246="",'Table 5.1'!K246=""),"",IF(OR('Table 5.1'!I246="c",'Table 5.1'!J246="c",'Table 5.1'!K246="c"),"c",SUM('Table 5.1'!I246,'Table 5.1'!J246,'Table 5.1'!K246)))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89"/>
      <c r="G167" s="402" t="s">
        <v>897</v>
      </c>
      <c r="H167" s="540" t="str">
        <f>IF(AND('Table 5.1'!I246="",'Table 5.1'!J246=""),"",IF(OR('Table 5.1'!I246="c",'Table 5.1'!J246="c"),"c",SUM('Table 5.1'!I246,'Table 5.1'!J246)))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89"/>
      <c r="G168" s="402" t="s">
        <v>898</v>
      </c>
      <c r="H168" s="542" t="str">
        <f>'Table 5.1'!K246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89"/>
      <c r="G169" s="402" t="s">
        <v>486</v>
      </c>
      <c r="H169" s="542" t="str">
        <f>IF('Table 5.1'!O246="","",'Table 5.1'!O246)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0"/>
      <c r="G170" s="405" t="s">
        <v>881</v>
      </c>
      <c r="H170" s="543" t="str">
        <f>IF('Table 5.1'!P246="","",'Table 5.1'!P246)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f>1543814.7-1495908-510.6-9</f>
        <v>47387.099999999955</v>
      </c>
      <c r="I171" s="611">
        <v>0</v>
      </c>
      <c r="J171" s="612">
        <f>99-72-9</f>
        <v>18</v>
      </c>
      <c r="K171" s="611">
        <f>1543715.7-1495836-510.6</f>
        <v>47369.099999999955</v>
      </c>
      <c r="L171" s="612">
        <f>1662-1414.9</f>
        <v>247.09999999999991</v>
      </c>
      <c r="M171" s="611">
        <v>0</v>
      </c>
      <c r="N171" s="612">
        <f>1542053.7-1494421.1-510.6</f>
        <v>47121.999999999862</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3.1'!H264="","",'Table 3.1'!H264)</f>
        <v>1410686.1</v>
      </c>
      <c r="I172" s="549" t="str">
        <f>IF('Table 3.1'!I264="","",'Table 3.1'!I264)</f>
        <v/>
      </c>
      <c r="J172" s="549">
        <f>IF('Table 3.1'!J264="","",'Table 3.1'!J264)</f>
        <v>2736</v>
      </c>
      <c r="K172" s="549">
        <f>IF('Table 3.1'!K264="","",'Table 3.1'!K264)</f>
        <v>1407950.0999999996</v>
      </c>
      <c r="L172" s="549">
        <f>IF('Table 3.1'!L264="","",'Table 3.1'!L264)</f>
        <v>6794.3000000000011</v>
      </c>
      <c r="M172" s="549">
        <f>IF('Table 3.1'!M264="","",'Table 3.1'!M264)</f>
        <v>601.1</v>
      </c>
      <c r="N172" s="549">
        <f>IF('Table 3.1'!N264="","",'Table 3.1'!N264)</f>
        <v>1400554.6999999997</v>
      </c>
      <c r="O172" s="549" t="str">
        <f>IF('Table 3.1'!O264="","",'Table 3.1'!O264)</f>
        <v/>
      </c>
      <c r="P172" s="549" t="str">
        <f>IF('Table 3.1'!P264="","",'Table 3.1'!P264)</f>
        <v/>
      </c>
      <c r="Q172" s="549" t="str">
        <f>IF('Table 3.1'!Q264="","",'Table 3.1'!Q264)</f>
        <v/>
      </c>
      <c r="R172" s="549" t="str">
        <f>IF('Table 3.1'!R264="","",'Table 3.1'!R264)</f>
        <v/>
      </c>
      <c r="S172" s="549" t="str">
        <f>IF('Table 3.1'!S264="","",'Table 3.1'!S264)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1410686.1497732697</v>
      </c>
      <c r="I173" s="415">
        <f t="shared" ref="I173:S173" si="13">(SUM(I21,I27,I33,I39,I45,I57,I51,I63,I69,I75,I81,I87,I93,I105,I111,I117,I123,I129,I99,I135,I141,I147,I153,I159,I165,I171,))</f>
        <v>0</v>
      </c>
      <c r="J173" s="415">
        <f t="shared" si="13"/>
        <v>2736</v>
      </c>
      <c r="K173" s="415">
        <f t="shared" si="13"/>
        <v>1407950.1497732697</v>
      </c>
      <c r="L173" s="415">
        <f t="shared" si="13"/>
        <v>6794.2842492700001</v>
      </c>
      <c r="M173" s="415">
        <f t="shared" si="13"/>
        <v>601.135805</v>
      </c>
      <c r="N173" s="415">
        <f t="shared" si="13"/>
        <v>1400554.7297189999</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-4.977326956577599E-2</v>
      </c>
      <c r="I174" s="430">
        <f t="shared" ref="I174:S174" si="14">IF(COUNTIF(I27:I171,"c")=1,"Res Disc",SUM(I172)-SUM(I173))</f>
        <v>0</v>
      </c>
      <c r="J174" s="430">
        <f t="shared" si="14"/>
        <v>0</v>
      </c>
      <c r="K174" s="430">
        <f t="shared" si="14"/>
        <v>-4.9773270031437278E-2</v>
      </c>
      <c r="L174" s="430">
        <f t="shared" si="14"/>
        <v>1.5750730000945623E-2</v>
      </c>
      <c r="M174" s="430">
        <f t="shared" si="14"/>
        <v>-3.5804999999982101E-2</v>
      </c>
      <c r="N174" s="430">
        <f t="shared" si="14"/>
        <v>-2.9719000216573477E-2</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96"/>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96"/>
      <c r="R177" s="323"/>
      <c r="S177" s="323"/>
      <c r="T177" s="310"/>
      <c r="U177" s="310"/>
      <c r="V177" s="310"/>
      <c r="W177" s="310"/>
      <c r="X177" s="310"/>
    </row>
    <row r="178" spans="5:24" x14ac:dyDescent="0.2">
      <c r="E178" s="310"/>
      <c r="F178" s="395"/>
      <c r="G178" s="702" t="s">
        <v>552</v>
      </c>
      <c r="H178" s="702"/>
      <c r="I178" s="702"/>
      <c r="J178" s="702"/>
      <c r="K178" s="702"/>
      <c r="L178" s="702"/>
      <c r="M178" s="702"/>
      <c r="N178" s="702"/>
      <c r="O178" s="702"/>
      <c r="P178" s="396"/>
      <c r="Q178" s="396"/>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96"/>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sheetData>
  <sheetProtection password="8F7D" sheet="1" objects="1" scenarios="1" formatCells="0" formatColumns="0" formatRows="0"/>
  <mergeCells count="42">
    <mergeCell ref="T14:T16"/>
    <mergeCell ref="U14:U16"/>
    <mergeCell ref="V14:V16"/>
    <mergeCell ref="W14:W16"/>
    <mergeCell ref="E4:F4"/>
    <mergeCell ref="E7:F7"/>
    <mergeCell ref="Q15:S15"/>
    <mergeCell ref="J15:J16"/>
    <mergeCell ref="O15:O16"/>
    <mergeCell ref="P15:P16"/>
    <mergeCell ref="F76:F80"/>
    <mergeCell ref="F142:F146"/>
    <mergeCell ref="F112:F116"/>
    <mergeCell ref="F118:F122"/>
    <mergeCell ref="F124:F128"/>
    <mergeCell ref="F130:F134"/>
    <mergeCell ref="F136:F140"/>
    <mergeCell ref="F82:F86"/>
    <mergeCell ref="F88:F92"/>
    <mergeCell ref="F94:F98"/>
    <mergeCell ref="F100:F104"/>
    <mergeCell ref="F106:F110"/>
    <mergeCell ref="F46:F50"/>
    <mergeCell ref="F52:F56"/>
    <mergeCell ref="F58:F62"/>
    <mergeCell ref="F64:F68"/>
    <mergeCell ref="F70:F74"/>
    <mergeCell ref="F28:F32"/>
    <mergeCell ref="F34:F38"/>
    <mergeCell ref="G14:G15"/>
    <mergeCell ref="F40:F44"/>
    <mergeCell ref="I15:I16"/>
    <mergeCell ref="F22:F26"/>
    <mergeCell ref="G179:O179"/>
    <mergeCell ref="F180:P180"/>
    <mergeCell ref="F148:F152"/>
    <mergeCell ref="F154:F158"/>
    <mergeCell ref="F160:F164"/>
    <mergeCell ref="F166:F170"/>
    <mergeCell ref="G176:O176"/>
    <mergeCell ref="G177:O177"/>
    <mergeCell ref="G178:O178"/>
  </mergeCells>
  <conditionalFormatting sqref="T27:W173">
    <cfRule type="notContainsBlanks" dxfId="29" priority="6">
      <formula>LEN(TRIM(T27))&gt;0</formula>
    </cfRule>
  </conditionalFormatting>
  <conditionalFormatting sqref="H174:S174">
    <cfRule type="cellIs" dxfId="28" priority="5" operator="notBetween">
      <formula>-1</formula>
      <formula>1</formula>
    </cfRule>
  </conditionalFormatting>
  <conditionalFormatting sqref="T21:W26">
    <cfRule type="notContainsBlanks" dxfId="27" priority="4">
      <formula>LEN(TRIM(T21))&gt;0</formula>
    </cfRule>
  </conditionalFormatting>
  <conditionalFormatting sqref="T26:W173">
    <cfRule type="notContainsBlanks" dxfId="26" priority="3">
      <formula>LEN(TRIM(T26))&gt;0</formula>
    </cfRule>
  </conditionalFormatting>
  <conditionalFormatting sqref="H174:S174">
    <cfRule type="cellIs" dxfId="25" priority="2" operator="notBetween">
      <formula>-1</formula>
      <formula>1</formula>
    </cfRule>
  </conditionalFormatting>
  <conditionalFormatting sqref="T21:W26">
    <cfRule type="notContainsBlanks" dxfId="24" priority="1">
      <formula>LEN(TRIM(T21))&gt;0</formula>
    </cfRule>
  </conditionalFormatting>
  <pageMargins left="0.7" right="0.7" top="0.75" bottom="0.75" header="0.3" footer="0.3"/>
  <pageSetup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92D050"/>
  </sheetPr>
  <dimension ref="A1:X180"/>
  <sheetViews>
    <sheetView zoomScale="90" zoomScaleNormal="90" workbookViewId="0">
      <pane xSplit="7" ySplit="20" topLeftCell="H162" activePane="bottomRight" state="frozen"/>
      <selection activeCell="G100" sqref="G100"/>
      <selection pane="topRight" activeCell="G100" sqref="G100"/>
      <selection pane="bottomLeft" activeCell="G100" sqref="G100"/>
      <selection pane="bottomRight" activeCell="H172" sqref="H172"/>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904</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4"/>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80"/>
      <c r="F7" s="680"/>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2"/>
      <c r="H14" s="226"/>
      <c r="I14" s="227"/>
      <c r="J14" s="227"/>
      <c r="K14" s="227"/>
      <c r="L14" s="227"/>
      <c r="M14" s="227" t="s">
        <v>521</v>
      </c>
      <c r="N14" s="587"/>
      <c r="O14" s="228"/>
      <c r="P14" s="227"/>
      <c r="Q14" s="227"/>
      <c r="R14" s="227"/>
      <c r="S14" s="242"/>
      <c r="T14" s="694" t="s">
        <v>887</v>
      </c>
      <c r="U14" s="672" t="s">
        <v>985</v>
      </c>
      <c r="V14" s="672" t="s">
        <v>970</v>
      </c>
      <c r="W14" s="667" t="s">
        <v>986</v>
      </c>
    </row>
    <row r="15" spans="1:24" s="310" customFormat="1" ht="18.75" customHeight="1" thickBot="1" x14ac:dyDescent="0.25">
      <c r="A15" s="217"/>
      <c r="B15" s="217"/>
      <c r="C15" s="217"/>
      <c r="D15" s="229"/>
      <c r="E15" s="332"/>
      <c r="F15" s="329"/>
      <c r="G15" s="693"/>
      <c r="H15" s="231"/>
      <c r="I15" s="698" t="s">
        <v>563</v>
      </c>
      <c r="J15" s="698" t="s">
        <v>523</v>
      </c>
      <c r="K15" s="227"/>
      <c r="L15" s="586"/>
      <c r="M15" s="581"/>
      <c r="N15" s="581"/>
      <c r="O15" s="698" t="s">
        <v>486</v>
      </c>
      <c r="P15" s="700" t="s">
        <v>920</v>
      </c>
      <c r="Q15" s="696"/>
      <c r="R15" s="696"/>
      <c r="S15" s="697"/>
      <c r="T15" s="695"/>
      <c r="U15" s="673"/>
      <c r="V15" s="673"/>
      <c r="W15" s="668"/>
    </row>
    <row r="16" spans="1:24" ht="46.5" customHeight="1" thickBot="1" x14ac:dyDescent="0.25">
      <c r="D16" s="234" t="s">
        <v>527</v>
      </c>
      <c r="E16" s="229" t="s">
        <v>10</v>
      </c>
      <c r="F16" s="291"/>
      <c r="G16" s="404" t="s">
        <v>882</v>
      </c>
      <c r="H16" s="243" t="s">
        <v>564</v>
      </c>
      <c r="I16" s="699"/>
      <c r="J16" s="699"/>
      <c r="K16" s="244" t="s">
        <v>515</v>
      </c>
      <c r="L16" s="243" t="s">
        <v>516</v>
      </c>
      <c r="M16" s="243" t="s">
        <v>517</v>
      </c>
      <c r="N16" s="243" t="s">
        <v>484</v>
      </c>
      <c r="O16" s="699"/>
      <c r="P16" s="701"/>
      <c r="Q16" s="573" t="s">
        <v>518</v>
      </c>
      <c r="R16" s="243" t="s">
        <v>519</v>
      </c>
      <c r="S16" s="245" t="s">
        <v>520</v>
      </c>
      <c r="T16" s="695"/>
      <c r="U16" s="673"/>
      <c r="V16" s="673"/>
      <c r="W16" s="668"/>
      <c r="X16" s="310"/>
    </row>
    <row r="17" spans="2:24" ht="25.5" hidden="1" customHeight="1" x14ac:dyDescent="0.2">
      <c r="B17" s="215"/>
      <c r="C17" s="215"/>
      <c r="D17" s="239"/>
      <c r="E17" s="238"/>
      <c r="F17" s="246"/>
      <c r="G17" s="145" t="s">
        <v>592</v>
      </c>
      <c r="H17" s="176" t="s">
        <v>600</v>
      </c>
      <c r="I17" s="176" t="s">
        <v>600</v>
      </c>
      <c r="J17" s="176" t="s">
        <v>600</v>
      </c>
      <c r="K17" s="176" t="s">
        <v>600</v>
      </c>
      <c r="L17" s="176" t="s">
        <v>600</v>
      </c>
      <c r="M17" s="176" t="s">
        <v>600</v>
      </c>
      <c r="N17" s="176" t="s">
        <v>600</v>
      </c>
      <c r="O17" s="176" t="s">
        <v>600</v>
      </c>
      <c r="P17" s="176" t="s">
        <v>600</v>
      </c>
      <c r="Q17" s="176" t="s">
        <v>600</v>
      </c>
      <c r="R17" s="176" t="s">
        <v>600</v>
      </c>
      <c r="S17" s="176" t="s">
        <v>600</v>
      </c>
      <c r="T17" s="240"/>
      <c r="U17" s="152"/>
      <c r="V17" s="152"/>
      <c r="W17" s="152"/>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25.5" hidden="1" customHeight="1" x14ac:dyDescent="0.2">
      <c r="B19" s="215"/>
      <c r="C19" s="215"/>
      <c r="D19" s="239"/>
      <c r="E19" s="238"/>
      <c r="F19" s="246"/>
      <c r="G19" s="145" t="s">
        <v>598</v>
      </c>
      <c r="H19" s="176" t="s">
        <v>602</v>
      </c>
      <c r="I19" s="176" t="s">
        <v>602</v>
      </c>
      <c r="J19" s="176" t="s">
        <v>602</v>
      </c>
      <c r="K19" s="176" t="s">
        <v>602</v>
      </c>
      <c r="L19" s="176" t="s">
        <v>602</v>
      </c>
      <c r="M19" s="176" t="s">
        <v>602</v>
      </c>
      <c r="N19" s="176" t="s">
        <v>602</v>
      </c>
      <c r="O19" s="176" t="s">
        <v>602</v>
      </c>
      <c r="P19" s="176" t="s">
        <v>602</v>
      </c>
      <c r="Q19" s="176" t="s">
        <v>602</v>
      </c>
      <c r="R19" s="176" t="s">
        <v>602</v>
      </c>
      <c r="S19" s="176" t="s">
        <v>602</v>
      </c>
      <c r="T19" s="240"/>
      <c r="U19" s="152"/>
      <c r="V19" s="152"/>
      <c r="W19" s="152"/>
      <c r="X19" s="310"/>
    </row>
    <row r="20" spans="2:24" ht="25.5"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3.2'!H32="","",'Table 3.2'!H32)</f>
        <v>11031.99898511</v>
      </c>
      <c r="I21" s="446" t="str">
        <f>IF('Table 3.2'!I32="","",'Table 3.2'!I32)</f>
        <v/>
      </c>
      <c r="J21" s="446">
        <f>IF('Table 3.2'!J32="","",'Table 3.2'!J32)</f>
        <v>888</v>
      </c>
      <c r="K21" s="446">
        <f>IF('Table 3.2'!K32="","",'Table 3.2'!K32)</f>
        <v>10143.99898511</v>
      </c>
      <c r="L21" s="446">
        <f>IF('Table 3.2'!L32="","",'Table 3.2'!L32)</f>
        <v>285.74101811000003</v>
      </c>
      <c r="M21" s="446" t="str">
        <f>IF('Table 3.2'!M32="","",'Table 3.2'!M32)</f>
        <v/>
      </c>
      <c r="N21" s="446">
        <f>IF('Table 3.2'!N32="","",'Table 3.2'!N32)</f>
        <v>9858.2579669999996</v>
      </c>
      <c r="O21" s="446" t="str">
        <f>IF('Table 3.2'!O32="","",'Table 3.2'!O32)</f>
        <v/>
      </c>
      <c r="P21" s="446" t="str">
        <f>IF('Table 3.2'!P32="","",'Table 3.2'!P32)</f>
        <v/>
      </c>
      <c r="Q21" s="446" t="str">
        <f>IF('Table 3.2'!Q32="","",'Table 3.2'!Q32)</f>
        <v/>
      </c>
      <c r="R21" s="446" t="str">
        <f>IF('Table 3.2'!R32="","",'Table 3.2'!R32)</f>
        <v/>
      </c>
      <c r="S21" s="446" t="str">
        <f>IF('Table 3.2'!S32="","",'Table 3.2'!S32)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88"/>
      <c r="G22" s="403" t="s">
        <v>896</v>
      </c>
      <c r="H22" s="540" t="str">
        <f>IF(AND('Table 5.2'!I32="",'Table 5.2'!J32="",'Table 5.2'!K32=""),"",IF(OR('Table 5.2'!I32="c",'Table 5.2'!J32="c",'Table 5.2'!K32="c"),"c",SUM('Table 5.2'!I32,'Table 5.2'!J32,'Table 5.2'!K32)))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89"/>
      <c r="G23" s="402" t="s">
        <v>897</v>
      </c>
      <c r="H23" s="540" t="str">
        <f>IF(AND('Table 5.2'!I32="",'Table 5.2'!J32=""),"",IF(OR('Table 5.2'!I32="c",'Table 5.2'!J32="c"),"c",SUM('Table 5.2'!I32,'Table 5.2'!J32)))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89"/>
      <c r="G24" s="402" t="s">
        <v>898</v>
      </c>
      <c r="H24" s="542" t="str">
        <f>'Table 5.2'!K32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89"/>
      <c r="G25" s="402" t="s">
        <v>486</v>
      </c>
      <c r="H25" s="542" t="str">
        <f>IF('Table 5.2'!O32="","",'Table 5.2'!O32)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0"/>
      <c r="G26" s="405" t="s">
        <v>881</v>
      </c>
      <c r="H26" s="543" t="str">
        <f>IF('Table 5.2'!P32="","",'Table 5.2'!P32)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3.2'!H33="","",'Table 3.2'!H33)</f>
        <v>926.43141505000006</v>
      </c>
      <c r="I27" s="446" t="str">
        <f>IF('Table 3.2'!I33="","",'Table 3.2'!I33)</f>
        <v/>
      </c>
      <c r="J27" s="446">
        <f>IF('Table 3.2'!J33="","",'Table 3.2'!J33)</f>
        <v>263</v>
      </c>
      <c r="K27" s="446">
        <f>IF('Table 3.2'!K33="","",'Table 3.2'!K33)</f>
        <v>663.43141504999994</v>
      </c>
      <c r="L27" s="446">
        <f>IF('Table 3.2'!L33="","",'Table 3.2'!L33)</f>
        <v>6.4232580499999994</v>
      </c>
      <c r="M27" s="446" t="str">
        <f>IF('Table 3.2'!M33="","",'Table 3.2'!M33)</f>
        <v/>
      </c>
      <c r="N27" s="446">
        <f>IF('Table 3.2'!N33="","",'Table 3.2'!N33)</f>
        <v>657.00815699999998</v>
      </c>
      <c r="O27" s="446" t="str">
        <f>IF('Table 3.2'!O33="","",'Table 3.2'!O33)</f>
        <v/>
      </c>
      <c r="P27" s="446" t="str">
        <f>IF('Table 3.2'!P33="","",'Table 3.2'!P33)</f>
        <v/>
      </c>
      <c r="Q27" s="446" t="str">
        <f>IF('Table 3.2'!Q33="","",'Table 3.2'!Q33)</f>
        <v/>
      </c>
      <c r="R27" s="446" t="str">
        <f>IF('Table 3.2'!R33="","",'Table 3.2'!R33)</f>
        <v/>
      </c>
      <c r="S27" s="446" t="str">
        <f>IF('Table 3.2'!S33="","",'Table 3.2'!S33)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88"/>
      <c r="G28" s="403" t="s">
        <v>896</v>
      </c>
      <c r="H28" s="540" t="str">
        <f>IF(AND('Table 5.2'!I33="",'Table 5.2'!J33="",'Table 5.2'!K33=""),"",IF(OR('Table 5.2'!I33="c",'Table 5.2'!J33="c",'Table 5.2'!K33="c"),"c",SUM('Table 5.2'!I33,'Table 5.2'!J33,'Table 5.2'!K33)))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89"/>
      <c r="G29" s="402" t="s">
        <v>897</v>
      </c>
      <c r="H29" s="540" t="str">
        <f>IF(AND('Table 5.2'!I33="",'Table 5.2'!J33=""),"",IF(OR('Table 5.2'!I33="c",'Table 5.2'!J33="c"),"c",SUM('Table 5.2'!I33,'Table 5.2'!J33)))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89"/>
      <c r="G30" s="402" t="s">
        <v>898</v>
      </c>
      <c r="H30" s="542" t="str">
        <f>'Table 5.2'!K33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89"/>
      <c r="G31" s="402" t="s">
        <v>486</v>
      </c>
      <c r="H31" s="542" t="str">
        <f>IF('Table 5.2'!O33="","",'Table 5.2'!O33)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0"/>
      <c r="G32" s="405" t="s">
        <v>881</v>
      </c>
      <c r="H32" s="543" t="str">
        <f>IF('Table 5.2'!P33="","",'Table 5.2'!P33)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3.2'!H40="","",'Table 3.2'!H40)</f>
        <v>2551.1216524000001</v>
      </c>
      <c r="I33" s="446" t="str">
        <f>IF('Table 3.2'!I40="","",'Table 3.2'!I40)</f>
        <v/>
      </c>
      <c r="J33" s="446">
        <f>IF('Table 3.2'!J40="","",'Table 3.2'!J40)</f>
        <v>0</v>
      </c>
      <c r="K33" s="446">
        <f>IF('Table 3.2'!K40="","",'Table 3.2'!K40)</f>
        <v>2551.1216523999997</v>
      </c>
      <c r="L33" s="446">
        <f>IF('Table 3.2'!L40="","",'Table 3.2'!L40)</f>
        <v>1.7633604000000001</v>
      </c>
      <c r="M33" s="446" t="str">
        <f>IF('Table 3.2'!M40="","",'Table 3.2'!M40)</f>
        <v/>
      </c>
      <c r="N33" s="446">
        <f>IF('Table 3.2'!N40="","",'Table 3.2'!N40)</f>
        <v>2549.3582919999999</v>
      </c>
      <c r="O33" s="446" t="str">
        <f>IF('Table 3.2'!O40="","",'Table 3.2'!O40)</f>
        <v/>
      </c>
      <c r="P33" s="446" t="str">
        <f>IF('Table 3.2'!P40="","",'Table 3.2'!P40)</f>
        <v/>
      </c>
      <c r="Q33" s="446" t="str">
        <f>IF('Table 3.2'!Q40="","",'Table 3.2'!Q40)</f>
        <v/>
      </c>
      <c r="R33" s="446" t="str">
        <f>IF('Table 3.2'!R40="","",'Table 3.2'!R40)</f>
        <v/>
      </c>
      <c r="S33" s="446" t="str">
        <f>IF('Table 3.2'!S40="","",'Table 3.2'!S40)</f>
        <v/>
      </c>
      <c r="T33" s="414" t="str">
        <f t="shared" si="4"/>
        <v/>
      </c>
      <c r="U33" s="621" t="str">
        <f t="shared" si="0"/>
        <v/>
      </c>
      <c r="V33" s="626" t="str">
        <f t="shared" si="1"/>
        <v/>
      </c>
      <c r="W33" s="440" t="str">
        <f t="shared" si="2"/>
        <v/>
      </c>
      <c r="X33" s="310"/>
    </row>
    <row r="34" spans="2:24" x14ac:dyDescent="0.2">
      <c r="B34" s="291" t="s">
        <v>640</v>
      </c>
      <c r="D34" s="250" t="s">
        <v>899</v>
      </c>
      <c r="E34" s="249"/>
      <c r="F34" s="688"/>
      <c r="G34" s="403" t="s">
        <v>896</v>
      </c>
      <c r="H34" s="540" t="str">
        <f>IF(AND('Table 5.2'!I40="",'Table 5.2'!J40="",'Table 5.2'!K40=""),"",IF(OR('Table 5.2'!I40="c",'Table 5.2'!J40="c",'Table 5.2'!K40="c"),"c",SUM('Table 5.2'!I40,'Table 5.2'!J40,'Table 5.2'!K40)))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89"/>
      <c r="G35" s="402" t="s">
        <v>897</v>
      </c>
      <c r="H35" s="540" t="str">
        <f>IF(AND('Table 5.2'!I40="",'Table 5.2'!J40=""),"",IF(OR('Table 5.2'!I40="c",'Table 5.2'!J40="c"),"c",SUM('Table 5.2'!I40,'Table 5.2'!J40)))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89"/>
      <c r="G36" s="402" t="s">
        <v>898</v>
      </c>
      <c r="H36" s="542" t="str">
        <f>'Table 5.2'!K40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89"/>
      <c r="G37" s="402" t="s">
        <v>486</v>
      </c>
      <c r="H37" s="542" t="str">
        <f>IF('Table 5.2'!O40="","",'Table 5.2'!O40)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0"/>
      <c r="G38" s="405" t="s">
        <v>881</v>
      </c>
      <c r="H38" s="543" t="str">
        <f>IF('Table 5.2'!P40="","",'Table 5.2'!P40)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3.2'!H49="","",'Table 3.2'!H49)</f>
        <v>25751.377620340001</v>
      </c>
      <c r="I39" s="446" t="str">
        <f>IF('Table 3.2'!I49="","",'Table 3.2'!I49)</f>
        <v/>
      </c>
      <c r="J39" s="446">
        <f>IF('Table 3.2'!J49="","",'Table 3.2'!J49)</f>
        <v>21321</v>
      </c>
      <c r="K39" s="446">
        <f>IF('Table 3.2'!K49="","",'Table 3.2'!K49)</f>
        <v>4430.3776203400002</v>
      </c>
      <c r="L39" s="446">
        <f>IF('Table 3.2'!L49="","",'Table 3.2'!L49)</f>
        <v>49.549444340000001</v>
      </c>
      <c r="M39" s="446" t="str">
        <f>IF('Table 3.2'!M49="","",'Table 3.2'!M49)</f>
        <v/>
      </c>
      <c r="N39" s="446">
        <f>IF('Table 3.2'!N49="","",'Table 3.2'!N49)</f>
        <v>4380.828176</v>
      </c>
      <c r="O39" s="446" t="str">
        <f>IF('Table 3.2'!O49="","",'Table 3.2'!O49)</f>
        <v/>
      </c>
      <c r="P39" s="446" t="str">
        <f>IF('Table 3.2'!P49="","",'Table 3.2'!P49)</f>
        <v/>
      </c>
      <c r="Q39" s="446" t="str">
        <f>IF('Table 3.2'!Q49="","",'Table 3.2'!Q49)</f>
        <v/>
      </c>
      <c r="R39" s="446" t="str">
        <f>IF('Table 3.2'!R49="","",'Table 3.2'!R49)</f>
        <v/>
      </c>
      <c r="S39" s="446" t="str">
        <f>IF('Table 3.2'!S49="","",'Table 3.2'!S49)</f>
        <v/>
      </c>
      <c r="T39" s="414" t="str">
        <f t="shared" si="4"/>
        <v/>
      </c>
      <c r="U39" s="621" t="str">
        <f t="shared" si="0"/>
        <v/>
      </c>
      <c r="V39" s="626" t="str">
        <f t="shared" si="1"/>
        <v/>
      </c>
      <c r="W39" s="440" t="str">
        <f t="shared" si="2"/>
        <v/>
      </c>
      <c r="X39" s="310"/>
    </row>
    <row r="40" spans="2:24" x14ac:dyDescent="0.2">
      <c r="B40" s="291" t="s">
        <v>649</v>
      </c>
      <c r="D40" s="250" t="s">
        <v>899</v>
      </c>
      <c r="E40" s="249"/>
      <c r="F40" s="688"/>
      <c r="G40" s="403" t="s">
        <v>896</v>
      </c>
      <c r="H40" s="540" t="str">
        <f>IF(AND('Table 5.2'!I49="",'Table 5.2'!J49="",'Table 5.2'!K49=""),"",IF(OR('Table 5.2'!I49="c",'Table 5.2'!J49="c",'Table 5.2'!K49="c"),"c",SUM('Table 5.2'!I49,'Table 5.2'!J49,'Table 5.2'!K49)))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89"/>
      <c r="G41" s="402" t="s">
        <v>897</v>
      </c>
      <c r="H41" s="540" t="str">
        <f>IF(AND('Table 5.2'!I49="",'Table 5.2'!J49=""),"",IF(OR('Table 5.2'!I49="c",'Table 5.2'!J49="c"),"c",SUM('Table 5.2'!I49,'Table 5.2'!J49)))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89"/>
      <c r="G42" s="402" t="s">
        <v>898</v>
      </c>
      <c r="H42" s="542" t="str">
        <f>'Table 5.2'!K49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89"/>
      <c r="G43" s="402" t="s">
        <v>486</v>
      </c>
      <c r="H43" s="542" t="str">
        <f>IF('Table 5.2'!O49="","",'Table 5.2'!O49)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0"/>
      <c r="G44" s="405" t="s">
        <v>881</v>
      </c>
      <c r="H44" s="543" t="str">
        <f>IF('Table 5.2'!P49="","",'Table 5.2'!P49)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3.2'!H58="","",'Table 3.2'!H58)</f>
        <v>29025.116380039999</v>
      </c>
      <c r="I45" s="446" t="str">
        <f>IF('Table 3.2'!I58="","",'Table 3.2'!I58)</f>
        <v/>
      </c>
      <c r="J45" s="446">
        <f>IF('Table 3.2'!J58="","",'Table 3.2'!J58)</f>
        <v>167</v>
      </c>
      <c r="K45" s="446">
        <f>IF('Table 3.2'!K58="","",'Table 3.2'!K58)</f>
        <v>28858.116380039999</v>
      </c>
      <c r="L45" s="446">
        <f>IF('Table 3.2'!L58="","",'Table 3.2'!L58)</f>
        <v>670.90339303999997</v>
      </c>
      <c r="M45" s="446">
        <f>IF('Table 3.2'!M58="","",'Table 3.2'!M58)</f>
        <v>127.75275000000001</v>
      </c>
      <c r="N45" s="446">
        <f>IF('Table 3.2'!N58="","",'Table 3.2'!N58)</f>
        <v>28059.460236999999</v>
      </c>
      <c r="O45" s="446" t="str">
        <f>IF('Table 3.2'!O58="","",'Table 3.2'!O58)</f>
        <v/>
      </c>
      <c r="P45" s="446" t="str">
        <f>IF('Table 3.2'!P58="","",'Table 3.2'!P58)</f>
        <v/>
      </c>
      <c r="Q45" s="446" t="str">
        <f>IF('Table 3.2'!Q58="","",'Table 3.2'!Q58)</f>
        <v/>
      </c>
      <c r="R45" s="446" t="str">
        <f>IF('Table 3.2'!R58="","",'Table 3.2'!R58)</f>
        <v/>
      </c>
      <c r="S45" s="446" t="str">
        <f>IF('Table 3.2'!S58="","",'Table 3.2'!S58)</f>
        <v/>
      </c>
      <c r="T45" s="414" t="str">
        <f t="shared" si="4"/>
        <v/>
      </c>
      <c r="U45" s="621" t="str">
        <f t="shared" si="0"/>
        <v/>
      </c>
      <c r="V45" s="626" t="str">
        <f t="shared" si="1"/>
        <v/>
      </c>
      <c r="W45" s="440" t="str">
        <f t="shared" si="2"/>
        <v/>
      </c>
      <c r="X45" s="310"/>
    </row>
    <row r="46" spans="2:24" x14ac:dyDescent="0.2">
      <c r="B46" s="291" t="s">
        <v>657</v>
      </c>
      <c r="D46" s="250" t="s">
        <v>899</v>
      </c>
      <c r="E46" s="249"/>
      <c r="F46" s="688"/>
      <c r="G46" s="403" t="s">
        <v>896</v>
      </c>
      <c r="H46" s="540" t="str">
        <f>IF(AND('Table 5.2'!I58="",'Table 5.2'!J58="",'Table 5.2'!K58=""),"",IF(OR('Table 5.2'!I58="c",'Table 5.2'!J58="c",'Table 5.2'!K58="c"),"c",SUM('Table 5.2'!I58,'Table 5.2'!J58,'Table 5.2'!K58)))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89"/>
      <c r="G47" s="402" t="s">
        <v>897</v>
      </c>
      <c r="H47" s="540" t="str">
        <f>IF(AND('Table 5.2'!I58="",'Table 5.2'!J58=""),"",IF(OR('Table 5.2'!I58="c",'Table 5.2'!J58="c"),"c",SUM('Table 5.2'!I58,'Table 5.2'!J58)))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89"/>
      <c r="G48" s="402" t="s">
        <v>898</v>
      </c>
      <c r="H48" s="542" t="str">
        <f>'Table 5.2'!K58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89"/>
      <c r="G49" s="402" t="s">
        <v>486</v>
      </c>
      <c r="H49" s="542" t="str">
        <f>IF('Table 5.2'!O58="","",'Table 5.2'!O58)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0"/>
      <c r="G50" s="405" t="s">
        <v>881</v>
      </c>
      <c r="H50" s="543" t="str">
        <f>IF('Table 5.2'!P58="","",'Table 5.2'!P58)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3.2'!H63="","",'Table 3.2'!H63)</f>
        <v>3640.437375</v>
      </c>
      <c r="I51" s="446" t="str">
        <f>IF('Table 3.2'!I63="","",'Table 3.2'!I63)</f>
        <v/>
      </c>
      <c r="J51" s="446">
        <f>IF('Table 3.2'!J63="","",'Table 3.2'!J63)</f>
        <v>0</v>
      </c>
      <c r="K51" s="446">
        <f>IF('Table 3.2'!K63="","",'Table 3.2'!K63)</f>
        <v>3640.437375</v>
      </c>
      <c r="L51" s="446">
        <f>IF('Table 3.2'!L63="","",'Table 3.2'!L63)</f>
        <v>29.732053000000001</v>
      </c>
      <c r="M51" s="446" t="str">
        <f>IF('Table 3.2'!M63="","",'Table 3.2'!M63)</f>
        <v/>
      </c>
      <c r="N51" s="446">
        <f>IF('Table 3.2'!N63="","",'Table 3.2'!N63)</f>
        <v>3610.7053219999998</v>
      </c>
      <c r="O51" s="446" t="str">
        <f>IF('Table 3.2'!O63="","",'Table 3.2'!O63)</f>
        <v/>
      </c>
      <c r="P51" s="446" t="str">
        <f>IF('Table 3.2'!P63="","",'Table 3.2'!P63)</f>
        <v/>
      </c>
      <c r="Q51" s="446" t="str">
        <f>IF('Table 3.2'!Q63="","",'Table 3.2'!Q63)</f>
        <v/>
      </c>
      <c r="R51" s="446" t="str">
        <f>IF('Table 3.2'!R63="","",'Table 3.2'!R63)</f>
        <v/>
      </c>
      <c r="S51" s="446" t="str">
        <f>IF('Table 3.2'!S63="","",'Table 3.2'!S63)</f>
        <v/>
      </c>
      <c r="T51" s="414" t="str">
        <f t="shared" si="4"/>
        <v/>
      </c>
      <c r="U51" s="621" t="str">
        <f t="shared" si="0"/>
        <v/>
      </c>
      <c r="V51" s="626" t="str">
        <f t="shared" si="1"/>
        <v/>
      </c>
      <c r="W51" s="440" t="str">
        <f t="shared" si="2"/>
        <v/>
      </c>
      <c r="X51" s="310"/>
    </row>
    <row r="52" spans="2:24" x14ac:dyDescent="0.2">
      <c r="B52" s="291" t="s">
        <v>715</v>
      </c>
      <c r="D52" s="250" t="s">
        <v>899</v>
      </c>
      <c r="E52" s="249"/>
      <c r="F52" s="688"/>
      <c r="G52" s="403" t="s">
        <v>896</v>
      </c>
      <c r="H52" s="540" t="str">
        <f>IF(AND('Table 5.2'!I63="",'Table 5.2'!J63="",'Table 5.2'!K63=""),"",IF(OR('Table 5.2'!I63="c",'Table 5.2'!J63="c",'Table 5.2'!K63="c"),"c",SUM('Table 5.2'!I63,'Table 5.2'!J63,'Table 5.2'!K63)))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89"/>
      <c r="G53" s="402" t="s">
        <v>897</v>
      </c>
      <c r="H53" s="540" t="str">
        <f>IF(AND('Table 5.2'!I63="",'Table 5.2'!J63=""),"",IF(OR('Table 5.2'!I63="c",'Table 5.2'!J63="c"),"c",SUM('Table 5.2'!I63,'Table 5.2'!J63)))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89"/>
      <c r="G54" s="402" t="s">
        <v>898</v>
      </c>
      <c r="H54" s="542" t="str">
        <f>'Table 5.2'!K63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89"/>
      <c r="G55" s="402" t="s">
        <v>486</v>
      </c>
      <c r="H55" s="542" t="str">
        <f>IF('Table 5.2'!O63="","",'Table 5.2'!O63)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0"/>
      <c r="G56" s="405" t="s">
        <v>881</v>
      </c>
      <c r="H56" s="543" t="str">
        <f>IF('Table 5.2'!P63="","",'Table 5.2'!P63)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3.2'!H65="","",'Table 3.2'!H65)</f>
        <v>31310.921236080001</v>
      </c>
      <c r="I57" s="446" t="str">
        <f>IF('Table 3.2'!I65="","",'Table 3.2'!I65)</f>
        <v/>
      </c>
      <c r="J57" s="446">
        <f>IF('Table 3.2'!J65="","",'Table 3.2'!J65)</f>
        <v>170</v>
      </c>
      <c r="K57" s="446">
        <f>IF('Table 3.2'!K65="","",'Table 3.2'!K65)</f>
        <v>31140.921236080001</v>
      </c>
      <c r="L57" s="446">
        <f>IF('Table 3.2'!L65="","",'Table 3.2'!L65)</f>
        <v>26.472235080000001</v>
      </c>
      <c r="M57" s="446" t="str">
        <f>IF('Table 3.2'!M65="","",'Table 3.2'!M65)</f>
        <v/>
      </c>
      <c r="N57" s="446">
        <f>IF('Table 3.2'!N65="","",'Table 3.2'!N65)</f>
        <v>31114.449001000001</v>
      </c>
      <c r="O57" s="446" t="str">
        <f>IF('Table 3.2'!O65="","",'Table 3.2'!O65)</f>
        <v/>
      </c>
      <c r="P57" s="446" t="str">
        <f>IF('Table 3.2'!P65="","",'Table 3.2'!P65)</f>
        <v/>
      </c>
      <c r="Q57" s="446" t="str">
        <f>IF('Table 3.2'!Q65="","",'Table 3.2'!Q65)</f>
        <v/>
      </c>
      <c r="R57" s="446" t="str">
        <f>IF('Table 3.2'!R65="","",'Table 3.2'!R65)</f>
        <v/>
      </c>
      <c r="S57" s="446" t="str">
        <f>IF('Table 3.2'!S65="","",'Table 3.2'!S65)</f>
        <v/>
      </c>
      <c r="T57" s="414" t="str">
        <f t="shared" si="4"/>
        <v/>
      </c>
      <c r="U57" s="621" t="str">
        <f t="shared" si="0"/>
        <v/>
      </c>
      <c r="V57" s="626" t="str">
        <f t="shared" si="1"/>
        <v/>
      </c>
      <c r="W57" s="440" t="str">
        <f t="shared" si="2"/>
        <v/>
      </c>
      <c r="X57" s="310"/>
    </row>
    <row r="58" spans="2:24" x14ac:dyDescent="0.2">
      <c r="B58" s="291" t="s">
        <v>663</v>
      </c>
      <c r="D58" s="250" t="s">
        <v>899</v>
      </c>
      <c r="E58" s="249"/>
      <c r="F58" s="688"/>
      <c r="G58" s="403" t="s">
        <v>896</v>
      </c>
      <c r="H58" s="540" t="str">
        <f>IF(AND('Table 5.2'!I65="",'Table 5.2'!J65="",'Table 5.2'!K65=""),"",IF(OR('Table 5.2'!I65="c",'Table 5.2'!J65="c",'Table 5.2'!K65="c"),"c",SUM('Table 5.2'!I65,'Table 5.2'!J65,'Table 5.2'!K65)))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89"/>
      <c r="G59" s="402" t="s">
        <v>897</v>
      </c>
      <c r="H59" s="540" t="str">
        <f>IF(AND('Table 5.2'!I65="",'Table 5.2'!J65=""),"",IF(OR('Table 5.2'!I65="c",'Table 5.2'!J65="c"),"c",SUM('Table 5.2'!I65,'Table 5.2'!J65)))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89"/>
      <c r="G60" s="402" t="s">
        <v>898</v>
      </c>
      <c r="H60" s="542" t="str">
        <f>'Table 5.2'!K65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89"/>
      <c r="G61" s="402" t="s">
        <v>486</v>
      </c>
      <c r="H61" s="542" t="str">
        <f>IF('Table 5.2'!O65="","",'Table 5.2'!O65)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0"/>
      <c r="G62" s="405" t="s">
        <v>881</v>
      </c>
      <c r="H62" s="543" t="str">
        <f>IF('Table 5.2'!P65="","",'Table 5.2'!P65)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3.2'!H96="","",'Table 3.2'!H96)</f>
        <v>65983.64999197</v>
      </c>
      <c r="I63" s="446" t="str">
        <f>IF('Table 3.2'!I96="","",'Table 3.2'!I96)</f>
        <v/>
      </c>
      <c r="J63" s="446">
        <f>IF('Table 3.2'!J96="","",'Table 3.2'!J96)</f>
        <v>2085</v>
      </c>
      <c r="K63" s="446">
        <f>IF('Table 3.2'!K96="","",'Table 3.2'!K96)</f>
        <v>63898.64999197</v>
      </c>
      <c r="L63" s="446">
        <f>IF('Table 3.2'!L96="","",'Table 3.2'!L96)</f>
        <v>66.618181969999995</v>
      </c>
      <c r="M63" s="446" t="str">
        <f>IF('Table 3.2'!M96="","",'Table 3.2'!M96)</f>
        <v/>
      </c>
      <c r="N63" s="446">
        <f>IF('Table 3.2'!N96="","",'Table 3.2'!N96)</f>
        <v>63832.03181</v>
      </c>
      <c r="O63" s="446" t="str">
        <f>IF('Table 3.2'!O96="","",'Table 3.2'!O96)</f>
        <v/>
      </c>
      <c r="P63" s="446" t="str">
        <f>IF('Table 3.2'!P96="","",'Table 3.2'!P96)</f>
        <v/>
      </c>
      <c r="Q63" s="446" t="str">
        <f>IF('Table 3.2'!Q96="","",'Table 3.2'!Q96)</f>
        <v/>
      </c>
      <c r="R63" s="446" t="str">
        <f>IF('Table 3.2'!R96="","",'Table 3.2'!R96)</f>
        <v/>
      </c>
      <c r="S63" s="446" t="str">
        <f>IF('Table 3.2'!S96="","",'Table 3.2'!S96)</f>
        <v/>
      </c>
      <c r="T63" s="414" t="str">
        <f t="shared" si="4"/>
        <v/>
      </c>
      <c r="U63" s="621" t="str">
        <f t="shared" si="0"/>
        <v/>
      </c>
      <c r="V63" s="626" t="str">
        <f t="shared" si="1"/>
        <v/>
      </c>
      <c r="W63" s="440" t="str">
        <f t="shared" si="2"/>
        <v/>
      </c>
      <c r="X63" s="310"/>
    </row>
    <row r="64" spans="2:24" x14ac:dyDescent="0.2">
      <c r="B64" s="291" t="s">
        <v>693</v>
      </c>
      <c r="D64" s="250" t="s">
        <v>899</v>
      </c>
      <c r="E64" s="249"/>
      <c r="F64" s="688"/>
      <c r="G64" s="403" t="s">
        <v>896</v>
      </c>
      <c r="H64" s="540" t="str">
        <f>IF(AND('Table 5.2'!I96="",'Table 5.2'!J96="",'Table 5.2'!K96=""),"",IF(OR('Table 5.2'!I96="c",'Table 5.2'!J96="c",'Table 5.2'!K96="c"),"c",SUM('Table 5.2'!I96,'Table 5.2'!J96,'Table 5.2'!K96)))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89"/>
      <c r="G65" s="402" t="s">
        <v>897</v>
      </c>
      <c r="H65" s="540" t="str">
        <f>IF(AND('Table 5.2'!I96="",'Table 5.2'!J96=""),"",IF(OR('Table 5.2'!I96="c",'Table 5.2'!J96="c"),"c",SUM('Table 5.2'!I96,'Table 5.2'!J96)))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89"/>
      <c r="G66" s="402" t="s">
        <v>898</v>
      </c>
      <c r="H66" s="542" t="str">
        <f>'Table 5.2'!K96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89"/>
      <c r="G67" s="402" t="s">
        <v>486</v>
      </c>
      <c r="H67" s="542" t="str">
        <f>IF('Table 5.2'!O96="","",'Table 5.2'!O96)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0"/>
      <c r="G68" s="405" t="s">
        <v>881</v>
      </c>
      <c r="H68" s="543" t="str">
        <f>IF('Table 5.2'!P96="","",'Table 5.2'!P96)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3.2'!H$103="","",'Table 3.2'!H$103)</f>
        <v>41529.68956916</v>
      </c>
      <c r="I69" s="446" t="str">
        <f>IF('Table 3.2'!I$103="","",'Table 3.2'!I$103)</f>
        <v/>
      </c>
      <c r="J69" s="446">
        <f>IF('Table 3.2'!J$103="","",'Table 3.2'!J$103)</f>
        <v>1943</v>
      </c>
      <c r="K69" s="446">
        <f>IF('Table 3.2'!K$103="","",'Table 3.2'!K$103)</f>
        <v>39586.68956916</v>
      </c>
      <c r="L69" s="446">
        <f>IF('Table 3.2'!L$103="","",'Table 3.2'!L$103)</f>
        <v>143.94111115999999</v>
      </c>
      <c r="M69" s="446" t="str">
        <f>IF('Table 3.2'!M$103="","",'Table 3.2'!M$103)</f>
        <v/>
      </c>
      <c r="N69" s="446">
        <f>IF('Table 3.2'!N$103="","",'Table 3.2'!N$103)</f>
        <v>39442.748458000002</v>
      </c>
      <c r="O69" s="446" t="str">
        <f>IF('Table 3.2'!O$103="","",'Table 3.2'!O$103)</f>
        <v/>
      </c>
      <c r="P69" s="446" t="str">
        <f>IF('Table 3.2'!P$103="","",'Table 3.2'!P$103)</f>
        <v/>
      </c>
      <c r="Q69" s="446" t="str">
        <f>IF('Table 3.2'!Q$103="","",'Table 3.2'!Q$103)</f>
        <v/>
      </c>
      <c r="R69" s="446" t="str">
        <f>IF('Table 3.2'!R$103="","",'Table 3.2'!R$103)</f>
        <v/>
      </c>
      <c r="S69" s="446" t="str">
        <f>IF('Table 3.2'!S$103="","",'Table 3.2'!S$103)</f>
        <v/>
      </c>
      <c r="T69" s="414" t="str">
        <f t="shared" si="4"/>
        <v/>
      </c>
      <c r="U69" s="621" t="str">
        <f t="shared" si="0"/>
        <v/>
      </c>
      <c r="V69" s="626" t="str">
        <f t="shared" si="1"/>
        <v/>
      </c>
      <c r="W69" s="440" t="str">
        <f t="shared" si="2"/>
        <v/>
      </c>
      <c r="X69" s="310"/>
    </row>
    <row r="70" spans="2:24" x14ac:dyDescent="0.2">
      <c r="B70" s="291" t="s">
        <v>700</v>
      </c>
      <c r="D70" s="250" t="s">
        <v>899</v>
      </c>
      <c r="E70" s="249"/>
      <c r="F70" s="688"/>
      <c r="G70" s="403" t="s">
        <v>896</v>
      </c>
      <c r="H70" s="540" t="str">
        <f>IF(AND('Table 5.2'!I103="",'Table 5.2'!J103="",'Table 5.2'!K103=""),"",IF(OR('Table 5.2'!I103="c",'Table 5.2'!J103="c",'Table 5.2'!K103="c"),"c",SUM('Table 5.2'!I103,'Table 5.2'!J103,'Table 5.2'!K103)))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89"/>
      <c r="G71" s="402" t="s">
        <v>897</v>
      </c>
      <c r="H71" s="540" t="str">
        <f>IF(AND('Table 5.2'!I103="",'Table 5.2'!J103=""),"",IF(OR('Table 5.2'!I103="c",'Table 5.2'!J103="c"),"c",SUM('Table 5.2'!I103,'Table 5.2'!J103)))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89"/>
      <c r="G72" s="402" t="s">
        <v>898</v>
      </c>
      <c r="H72" s="542" t="str">
        <f>'Table 5.2'!K103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89"/>
      <c r="G73" s="402" t="s">
        <v>486</v>
      </c>
      <c r="H73" s="542" t="str">
        <f>IF('Table 5.2'!O103="","",'Table 5.2'!O103)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0"/>
      <c r="G74" s="405" t="s">
        <v>881</v>
      </c>
      <c r="H74" s="543" t="str">
        <f>IF('Table 5.2'!P103="","",'Table 5.2'!P103)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3.2'!H$120="","",'Table 3.2'!H$120)</f>
        <v>2221.4644205999998</v>
      </c>
      <c r="I75" s="446" t="str">
        <f>IF('Table 3.2'!I$120="","",'Table 3.2'!I$120)</f>
        <v/>
      </c>
      <c r="J75" s="446">
        <f>IF('Table 3.2'!J$120="","",'Table 3.2'!J$120)</f>
        <v>106</v>
      </c>
      <c r="K75" s="446">
        <f>IF('Table 3.2'!K$120="","",'Table 3.2'!K$120)</f>
        <v>2115.4644205999998</v>
      </c>
      <c r="L75" s="446">
        <f>IF('Table 3.2'!L$120="","",'Table 3.2'!L$120)</f>
        <v>12.194109599999999</v>
      </c>
      <c r="M75" s="446" t="str">
        <f>IF('Table 3.2'!M$120="","",'Table 3.2'!M$120)</f>
        <v/>
      </c>
      <c r="N75" s="446">
        <f>IF('Table 3.2'!N$120="","",'Table 3.2'!N$120)</f>
        <v>2103.2703109999998</v>
      </c>
      <c r="O75" s="446" t="str">
        <f>IF('Table 3.2'!O$120="","",'Table 3.2'!O$120)</f>
        <v/>
      </c>
      <c r="P75" s="446" t="str">
        <f>IF('Table 3.2'!P$120="","",'Table 3.2'!P$120)</f>
        <v/>
      </c>
      <c r="Q75" s="446" t="str">
        <f>IF('Table 3.2'!Q$120="","",'Table 3.2'!Q$120)</f>
        <v/>
      </c>
      <c r="R75" s="446" t="str">
        <f>IF('Table 3.2'!R$120="","",'Table 3.2'!R$120)</f>
        <v/>
      </c>
      <c r="S75" s="446" t="str">
        <f>IF('Table 3.2'!S$120="","",'Table 3.2'!S$120)</f>
        <v/>
      </c>
      <c r="T75" s="414" t="str">
        <f t="shared" si="4"/>
        <v/>
      </c>
      <c r="U75" s="621" t="str">
        <f t="shared" si="0"/>
        <v/>
      </c>
      <c r="V75" s="626" t="str">
        <f t="shared" si="1"/>
        <v/>
      </c>
      <c r="W75" s="440" t="str">
        <f t="shared" si="2"/>
        <v/>
      </c>
      <c r="X75" s="310"/>
    </row>
    <row r="76" spans="2:24" x14ac:dyDescent="0.2">
      <c r="B76" s="291" t="s">
        <v>718</v>
      </c>
      <c r="D76" s="250" t="s">
        <v>899</v>
      </c>
      <c r="E76" s="249"/>
      <c r="F76" s="688"/>
      <c r="G76" s="403" t="s">
        <v>896</v>
      </c>
      <c r="H76" s="540" t="str">
        <f>IF(AND('Table 5.2'!I120="",'Table 5.2'!J120="",'Table 5.2'!K120=""),"",IF(OR('Table 5.2'!I120="c",'Table 5.2'!J120="c",'Table 5.2'!K120="c"),"c",SUM('Table 5.2'!I120,'Table 5.2'!J120,'Table 5.2'!K120)))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89"/>
      <c r="G77" s="402" t="s">
        <v>897</v>
      </c>
      <c r="H77" s="540" t="str">
        <f>IF(AND('Table 5.2'!I120="",'Table 5.2'!J120=""),"",IF(OR('Table 5.2'!I120="c",'Table 5.2'!J120="c"),"c",SUM('Table 5.2'!I120,'Table 5.2'!J120)))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89"/>
      <c r="G78" s="402" t="s">
        <v>898</v>
      </c>
      <c r="H78" s="542" t="str">
        <f>'Table 5.2'!K120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89"/>
      <c r="G79" s="402" t="s">
        <v>486</v>
      </c>
      <c r="H79" s="542" t="str">
        <f>IF('Table 5.2'!O120="","",'Table 5.2'!O120)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0"/>
      <c r="G80" s="405" t="s">
        <v>881</v>
      </c>
      <c r="H80" s="543" t="str">
        <f>IF('Table 5.2'!P120="","",'Table 5.2'!P120)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3.2'!H124="","",'Table 3.2'!H124)</f>
        <v>12618.17222201</v>
      </c>
      <c r="I81" s="446" t="str">
        <f>IF('Table 3.2'!I124="","",'Table 3.2'!I124)</f>
        <v/>
      </c>
      <c r="J81" s="446">
        <f>IF('Table 3.2'!J124="","",'Table 3.2'!J124)</f>
        <v>507</v>
      </c>
      <c r="K81" s="446">
        <f>IF('Table 3.2'!K124="","",'Table 3.2'!K124)</f>
        <v>12111.17222201</v>
      </c>
      <c r="L81" s="446">
        <f>IF('Table 3.2'!L124="","",'Table 3.2'!L124)</f>
        <v>480.95020500999999</v>
      </c>
      <c r="M81" s="446" t="str">
        <f>IF('Table 3.2'!M124="","",'Table 3.2'!M124)</f>
        <v/>
      </c>
      <c r="N81" s="446">
        <f>IF('Table 3.2'!N124="","",'Table 3.2'!N124)</f>
        <v>11630.222017</v>
      </c>
      <c r="O81" s="446" t="str">
        <f>IF('Table 3.2'!O124="","",'Table 3.2'!O124)</f>
        <v/>
      </c>
      <c r="P81" s="446" t="str">
        <f>IF('Table 3.2'!P124="","",'Table 3.2'!P124)</f>
        <v/>
      </c>
      <c r="Q81" s="446" t="str">
        <f>IF('Table 3.2'!Q124="","",'Table 3.2'!Q124)</f>
        <v/>
      </c>
      <c r="R81" s="446" t="str">
        <f>IF('Table 3.2'!R124="","",'Table 3.2'!R124)</f>
        <v/>
      </c>
      <c r="S81" s="446" t="str">
        <f>IF('Table 3.2'!S124="","",'Table 3.2'!S124)</f>
        <v/>
      </c>
      <c r="T81" s="414" t="str">
        <f t="shared" si="4"/>
        <v/>
      </c>
      <c r="U81" s="621" t="str">
        <f t="shared" si="0"/>
        <v/>
      </c>
      <c r="V81" s="626" t="str">
        <f t="shared" si="1"/>
        <v/>
      </c>
      <c r="W81" s="440" t="str">
        <f t="shared" si="2"/>
        <v/>
      </c>
      <c r="X81" s="310"/>
    </row>
    <row r="82" spans="2:24" x14ac:dyDescent="0.2">
      <c r="B82" s="291" t="s">
        <v>722</v>
      </c>
      <c r="D82" s="250" t="s">
        <v>899</v>
      </c>
      <c r="E82" s="249"/>
      <c r="F82" s="688"/>
      <c r="G82" s="403" t="s">
        <v>896</v>
      </c>
      <c r="H82" s="540" t="str">
        <f>IF(AND('Table 5.2'!I124="",'Table 5.2'!J124="",'Table 5.2'!K124=""),"",IF(OR('Table 5.2'!I124="c",'Table 5.2'!J124="c",'Table 5.2'!K124="c"),"c",SUM('Table 5.2'!I124,'Table 5.2'!J124,'Table 5.2'!K124)))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89"/>
      <c r="G83" s="402" t="s">
        <v>897</v>
      </c>
      <c r="H83" s="540" t="str">
        <f>IF(AND('Table 5.2'!I124="",'Table 5.2'!J124=""),"",IF(OR('Table 5.2'!I124="c",'Table 5.2'!J124="c"),"c",SUM('Table 5.2'!I124,'Table 5.2'!J124)))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89"/>
      <c r="G84" s="402" t="s">
        <v>898</v>
      </c>
      <c r="H84" s="542" t="str">
        <f>'Table 5.2'!K124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89"/>
      <c r="G85" s="402" t="s">
        <v>486</v>
      </c>
      <c r="H85" s="542" t="str">
        <f>IF('Table 5.2'!O124="","",'Table 5.2'!O124)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0"/>
      <c r="G86" s="405" t="s">
        <v>881</v>
      </c>
      <c r="H86" s="543" t="str">
        <f>IF('Table 5.2'!P124="","",'Table 5.2'!P124)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3.2'!H127="","",'Table 3.2'!H127)</f>
        <v>27991.99740231</v>
      </c>
      <c r="I87" s="446" t="str">
        <f>IF('Table 3.2'!I127="","",'Table 3.2'!I127)</f>
        <v/>
      </c>
      <c r="J87" s="446">
        <f>IF('Table 3.2'!J127="","",'Table 3.2'!J127)</f>
        <v>84</v>
      </c>
      <c r="K87" s="446">
        <f>IF('Table 3.2'!K127="","",'Table 3.2'!K127)</f>
        <v>27907.997402309997</v>
      </c>
      <c r="L87" s="446">
        <f>IF('Table 3.2'!L127="","",'Table 3.2'!L127)</f>
        <v>11.23640531</v>
      </c>
      <c r="M87" s="446" t="str">
        <f>IF('Table 3.2'!M127="","",'Table 3.2'!M127)</f>
        <v/>
      </c>
      <c r="N87" s="446">
        <f>IF('Table 3.2'!N127="","",'Table 3.2'!N127)</f>
        <v>27896.760996999998</v>
      </c>
      <c r="O87" s="446" t="str">
        <f>IF('Table 3.2'!O127="","",'Table 3.2'!O127)</f>
        <v/>
      </c>
      <c r="P87" s="446" t="str">
        <f>IF('Table 3.2'!P127="","",'Table 3.2'!P127)</f>
        <v/>
      </c>
      <c r="Q87" s="446" t="str">
        <f>IF('Table 3.2'!Q127="","",'Table 3.2'!Q127)</f>
        <v/>
      </c>
      <c r="R87" s="446" t="str">
        <f>IF('Table 3.2'!R127="","",'Table 3.2'!R127)</f>
        <v/>
      </c>
      <c r="S87" s="446" t="str">
        <f>IF('Table 3.2'!S127="","",'Table 3.2'!S127)</f>
        <v/>
      </c>
      <c r="T87" s="414" t="str">
        <f t="shared" si="4"/>
        <v/>
      </c>
      <c r="U87" s="621" t="str">
        <f t="shared" si="5"/>
        <v/>
      </c>
      <c r="V87" s="626" t="str">
        <f t="shared" si="6"/>
        <v/>
      </c>
      <c r="W87" s="440" t="str">
        <f t="shared" si="7"/>
        <v/>
      </c>
      <c r="X87" s="310"/>
    </row>
    <row r="88" spans="2:24" x14ac:dyDescent="0.2">
      <c r="B88" s="291" t="s">
        <v>725</v>
      </c>
      <c r="D88" s="250" t="s">
        <v>899</v>
      </c>
      <c r="E88" s="249"/>
      <c r="F88" s="688"/>
      <c r="G88" s="403" t="s">
        <v>896</v>
      </c>
      <c r="H88" s="540" t="str">
        <f>IF(AND('Table 5.2'!I127="",'Table 5.2'!J127="",'Table 5.2'!K127=""),"",IF(OR('Table 5.2'!I127="c",'Table 5.2'!J127="c",'Table 5.2'!K127="c"),"c",SUM('Table 5.2'!I127,'Table 5.2'!J127,'Table 5.2'!K127)))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89"/>
      <c r="G89" s="402" t="s">
        <v>897</v>
      </c>
      <c r="H89" s="540" t="str">
        <f>IF(AND('Table 5.2'!I127="",'Table 5.2'!J127=""),"",IF(OR('Table 5.2'!I127="c",'Table 5.2'!J127="c"),"c",SUM('Table 5.2'!I127,'Table 5.2'!J127)))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89"/>
      <c r="G90" s="402" t="s">
        <v>898</v>
      </c>
      <c r="H90" s="542" t="str">
        <f>'Table 5.2'!K127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89"/>
      <c r="G91" s="402" t="s">
        <v>486</v>
      </c>
      <c r="H91" s="542" t="str">
        <f>IF('Table 5.2'!O127="","",'Table 5.2'!O127)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0"/>
      <c r="G92" s="405" t="s">
        <v>881</v>
      </c>
      <c r="H92" s="543" t="str">
        <f>IF('Table 5.2'!P127="","",'Table 5.2'!P127)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3.2'!H129="","",'Table 3.2'!H129)</f>
        <v>91146.902310360005</v>
      </c>
      <c r="I93" s="446" t="str">
        <f>IF('Table 3.2'!I129="","",'Table 3.2'!I129)</f>
        <v/>
      </c>
      <c r="J93" s="446">
        <f>IF('Table 3.2'!J129="","",'Table 3.2'!J129)</f>
        <v>452</v>
      </c>
      <c r="K93" s="446">
        <f>IF('Table 3.2'!K129="","",'Table 3.2'!K129)</f>
        <v>90694.902310360005</v>
      </c>
      <c r="L93" s="446">
        <f>IF('Table 3.2'!L129="","",'Table 3.2'!L129)</f>
        <v>128.50005736</v>
      </c>
      <c r="M93" s="446" t="str">
        <f>IF('Table 3.2'!M129="","",'Table 3.2'!M129)</f>
        <v/>
      </c>
      <c r="N93" s="446">
        <f>IF('Table 3.2'!N129="","",'Table 3.2'!N129)</f>
        <v>90566.402253000007</v>
      </c>
      <c r="O93" s="446" t="str">
        <f>IF('Table 3.2'!O129="","",'Table 3.2'!O129)</f>
        <v/>
      </c>
      <c r="P93" s="446" t="str">
        <f>IF('Table 3.2'!P129="","",'Table 3.2'!P129)</f>
        <v/>
      </c>
      <c r="Q93" s="446" t="str">
        <f>IF('Table 3.2'!Q129="","",'Table 3.2'!Q129)</f>
        <v/>
      </c>
      <c r="R93" s="446" t="str">
        <f>IF('Table 3.2'!R129="","",'Table 3.2'!R129)</f>
        <v/>
      </c>
      <c r="S93" s="446" t="str">
        <f>IF('Table 3.2'!S129="","",'Table 3.2'!S129)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88"/>
      <c r="G94" s="403" t="s">
        <v>896</v>
      </c>
      <c r="H94" s="540" t="str">
        <f>IF(AND('Table 5.2'!I129="",'Table 5.2'!J129="",'Table 5.2'!K129=""),"",IF(OR('Table 5.2'!I129="c",'Table 5.2'!J129="c",'Table 5.2'!K129="c"),"c",SUM('Table 5.2'!I129,'Table 5.2'!J129,'Table 5.2'!K129)))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89"/>
      <c r="G95" s="402" t="s">
        <v>897</v>
      </c>
      <c r="H95" s="540" t="str">
        <f>IF(AND('Table 5.2'!I129="",'Table 5.2'!J129=""),"",IF(OR('Table 5.2'!I129="c",'Table 5.2'!J129="c"),"c",SUM('Table 5.2'!I129,'Table 5.2'!J129)))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89"/>
      <c r="G96" s="402" t="s">
        <v>898</v>
      </c>
      <c r="H96" s="542" t="str">
        <f>'Table 5.2'!K129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89"/>
      <c r="G97" s="402" t="s">
        <v>486</v>
      </c>
      <c r="H97" s="542" t="str">
        <f>IF('Table 5.2'!O129="","",'Table 5.2'!O129)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0"/>
      <c r="G98" s="405" t="s">
        <v>881</v>
      </c>
      <c r="H98" s="543" t="str">
        <f>IF('Table 5.2'!P129="","",'Table 5.2'!P129)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3.2'!H136="","",'Table 3.2'!H136)</f>
        <v>2841.038517</v>
      </c>
      <c r="I99" s="446" t="str">
        <f>IF('Table 3.2'!I136="","",'Table 3.2'!I136)</f>
        <v/>
      </c>
      <c r="J99" s="446">
        <f>IF('Table 3.2'!J136="","",'Table 3.2'!J136)</f>
        <v>215</v>
      </c>
      <c r="K99" s="446">
        <f>IF('Table 3.2'!K136="","",'Table 3.2'!K136)</f>
        <v>2626.038517</v>
      </c>
      <c r="L99" s="446">
        <f>IF('Table 3.2'!L136="","",'Table 3.2'!L136)</f>
        <v>146.18550400000001</v>
      </c>
      <c r="M99" s="446" t="str">
        <f>IF('Table 3.2'!M136="","",'Table 3.2'!M136)</f>
        <v/>
      </c>
      <c r="N99" s="446">
        <f>IF('Table 3.2'!N136="","",'Table 3.2'!N136)</f>
        <v>2479.8530129999999</v>
      </c>
      <c r="O99" s="446" t="str">
        <f>IF('Table 3.2'!O136="","",'Table 3.2'!O136)</f>
        <v/>
      </c>
      <c r="P99" s="446" t="str">
        <f>IF('Table 3.2'!P136="","",'Table 3.2'!P136)</f>
        <v/>
      </c>
      <c r="Q99" s="446" t="str">
        <f>IF('Table 3.2'!Q136="","",'Table 3.2'!Q136)</f>
        <v/>
      </c>
      <c r="R99" s="446" t="str">
        <f>IF('Table 3.2'!R136="","",'Table 3.2'!R136)</f>
        <v/>
      </c>
      <c r="S99" s="446" t="str">
        <f>IF('Table 3.2'!S136="","",'Table 3.2'!S136)</f>
        <v/>
      </c>
      <c r="T99" s="414" t="str">
        <f t="shared" si="8"/>
        <v/>
      </c>
      <c r="U99" s="621" t="str">
        <f t="shared" si="5"/>
        <v/>
      </c>
      <c r="V99" s="626" t="str">
        <f t="shared" si="6"/>
        <v/>
      </c>
      <c r="W99" s="440" t="str">
        <f t="shared" si="7"/>
        <v/>
      </c>
      <c r="X99" s="310"/>
    </row>
    <row r="100" spans="2:24" x14ac:dyDescent="0.2">
      <c r="B100" s="291" t="s">
        <v>734</v>
      </c>
      <c r="D100" s="250" t="s">
        <v>899</v>
      </c>
      <c r="E100" s="249"/>
      <c r="F100" s="688"/>
      <c r="G100" s="403" t="s">
        <v>896</v>
      </c>
      <c r="H100" s="540" t="str">
        <f>IF(AND('Table 5.2'!I136="",'Table 5.2'!J136="",'Table 5.2'!K136=""),"",IF(OR('Table 5.2'!I136="c",'Table 5.2'!J136="c",'Table 5.2'!K136="c"),"c",SUM('Table 5.2'!I136,'Table 5.2'!J136,'Table 5.2'!K136)))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89"/>
      <c r="G101" s="402" t="s">
        <v>897</v>
      </c>
      <c r="H101" s="540" t="str">
        <f>IF(AND('Table 5.2'!I136="",'Table 5.2'!J136=""),"",IF(OR('Table 5.2'!I136="c",'Table 5.2'!J136="c"),"c",SUM('Table 5.2'!I136,'Table 5.2'!J136)))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89"/>
      <c r="G102" s="402" t="s">
        <v>898</v>
      </c>
      <c r="H102" s="542" t="str">
        <f>'Table 5.2'!K136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89"/>
      <c r="G103" s="402" t="s">
        <v>486</v>
      </c>
      <c r="H103" s="542" t="str">
        <f>IF('Table 5.2'!O136="","",'Table 5.2'!O136)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0"/>
      <c r="G104" s="405" t="s">
        <v>881</v>
      </c>
      <c r="H104" s="543" t="str">
        <f>IF('Table 5.2'!P136="","",'Table 5.2'!P136)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3.2'!H148="","",'Table 3.2'!H148)</f>
        <v>7800.8830526199999</v>
      </c>
      <c r="I105" s="446" t="str">
        <f>IF('Table 3.2'!I148="","",'Table 3.2'!I148)</f>
        <v/>
      </c>
      <c r="J105" s="446">
        <f>IF('Table 3.2'!J148="","",'Table 3.2'!J148)</f>
        <v>613</v>
      </c>
      <c r="K105" s="446">
        <f>IF('Table 3.2'!K148="","",'Table 3.2'!K148)</f>
        <v>7187.8830526199999</v>
      </c>
      <c r="L105" s="446">
        <f>IF('Table 3.2'!L148="","",'Table 3.2'!L148)</f>
        <v>163.36031862000002</v>
      </c>
      <c r="M105" s="446" t="str">
        <f>IF('Table 3.2'!M148="","",'Table 3.2'!M148)</f>
        <v/>
      </c>
      <c r="N105" s="446">
        <f>IF('Table 3.2'!N148="","",'Table 3.2'!N148)</f>
        <v>7024.5227340000001</v>
      </c>
      <c r="O105" s="446" t="str">
        <f>IF('Table 3.2'!O148="","",'Table 3.2'!O148)</f>
        <v/>
      </c>
      <c r="P105" s="446" t="str">
        <f>IF('Table 3.2'!P148="","",'Table 3.2'!P148)</f>
        <v/>
      </c>
      <c r="Q105" s="446" t="str">
        <f>IF('Table 3.2'!Q148="","",'Table 3.2'!Q148)</f>
        <v/>
      </c>
      <c r="R105" s="446" t="str">
        <f>IF('Table 3.2'!R148="","",'Table 3.2'!R148)</f>
        <v/>
      </c>
      <c r="S105" s="446" t="str">
        <f>IF('Table 3.2'!S148="","",'Table 3.2'!S148)</f>
        <v/>
      </c>
      <c r="T105" s="414" t="str">
        <f t="shared" si="8"/>
        <v/>
      </c>
      <c r="U105" s="621" t="str">
        <f t="shared" si="5"/>
        <v/>
      </c>
      <c r="V105" s="626" t="str">
        <f t="shared" si="6"/>
        <v/>
      </c>
      <c r="W105" s="440" t="str">
        <f t="shared" si="7"/>
        <v/>
      </c>
      <c r="X105" s="310"/>
    </row>
    <row r="106" spans="2:24" x14ac:dyDescent="0.2">
      <c r="B106" s="291" t="s">
        <v>746</v>
      </c>
      <c r="D106" s="250" t="s">
        <v>899</v>
      </c>
      <c r="E106" s="249"/>
      <c r="F106" s="688"/>
      <c r="G106" s="403" t="s">
        <v>896</v>
      </c>
      <c r="H106" s="540" t="str">
        <f>IF(AND('Table 5.2'!I148="",'Table 5.2'!J148="",'Table 5.2'!K148=""),"",IF(OR('Table 5.2'!I148="c",'Table 5.2'!J148="c",'Table 5.2'!K148="c"),"c",SUM('Table 5.2'!I148,'Table 5.2'!J148,'Table 5.2'!K148)))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89"/>
      <c r="G107" s="402" t="s">
        <v>897</v>
      </c>
      <c r="H107" s="540" t="str">
        <f>IF(AND('Table 5.2'!I148="",'Table 5.2'!J148=""),"",IF(OR('Table 5.2'!I148="c",'Table 5.2'!J148="c"),"c",SUM('Table 5.2'!I148,'Table 5.2'!J148)))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89"/>
      <c r="G108" s="402" t="s">
        <v>898</v>
      </c>
      <c r="H108" s="542" t="str">
        <f>'Table 5.2'!K148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89"/>
      <c r="G109" s="402" t="s">
        <v>486</v>
      </c>
      <c r="H109" s="542" t="str">
        <f>IF('Table 5.2'!O148="","",'Table 5.2'!O148)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0"/>
      <c r="G110" s="405" t="s">
        <v>881</v>
      </c>
      <c r="H110" s="543" t="str">
        <f>IF('Table 5.2'!P148="","",'Table 5.2'!P148)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3.2'!H160="","",'Table 3.2'!H160)</f>
        <v>3633.2992134400001</v>
      </c>
      <c r="I111" s="446" t="str">
        <f>IF('Table 3.2'!I160="","",'Table 3.2'!I160)</f>
        <v/>
      </c>
      <c r="J111" s="446">
        <f>IF('Table 3.2'!J160="","",'Table 3.2'!J160)</f>
        <v>992</v>
      </c>
      <c r="K111" s="446">
        <f>IF('Table 3.2'!K160="","",'Table 3.2'!K160)</f>
        <v>2641.2992134400001</v>
      </c>
      <c r="L111" s="446">
        <f>IF('Table 3.2'!L160="","",'Table 3.2'!L160)</f>
        <v>55.28824444</v>
      </c>
      <c r="M111" s="446" t="str">
        <f>IF('Table 3.2'!M160="","",'Table 3.2'!M160)</f>
        <v/>
      </c>
      <c r="N111" s="446">
        <f>IF('Table 3.2'!N160="","",'Table 3.2'!N160)</f>
        <v>2586.0109689999999</v>
      </c>
      <c r="O111" s="446" t="str">
        <f>IF('Table 3.2'!O160="","",'Table 3.2'!O160)</f>
        <v/>
      </c>
      <c r="P111" s="446" t="str">
        <f>IF('Table 3.2'!P160="","",'Table 3.2'!P160)</f>
        <v/>
      </c>
      <c r="Q111" s="446" t="str">
        <f>IF('Table 3.2'!Q160="","",'Table 3.2'!Q160)</f>
        <v/>
      </c>
      <c r="R111" s="446" t="str">
        <f>IF('Table 3.2'!R160="","",'Table 3.2'!R160)</f>
        <v/>
      </c>
      <c r="S111" s="446" t="str">
        <f>IF('Table 3.2'!S160="","",'Table 3.2'!S160)</f>
        <v/>
      </c>
      <c r="T111" s="414" t="str">
        <f t="shared" si="8"/>
        <v/>
      </c>
      <c r="U111" s="621" t="str">
        <f t="shared" si="5"/>
        <v/>
      </c>
      <c r="V111" s="626" t="str">
        <f t="shared" si="6"/>
        <v/>
      </c>
      <c r="W111" s="440" t="str">
        <f t="shared" si="7"/>
        <v/>
      </c>
      <c r="X111" s="310"/>
    </row>
    <row r="112" spans="2:24" x14ac:dyDescent="0.2">
      <c r="B112" s="291" t="s">
        <v>760</v>
      </c>
      <c r="D112" s="250" t="s">
        <v>899</v>
      </c>
      <c r="E112" s="249"/>
      <c r="F112" s="688"/>
      <c r="G112" s="403" t="s">
        <v>896</v>
      </c>
      <c r="H112" s="540" t="str">
        <f>IF(AND('Table 5.2'!I160="",'Table 5.2'!J160="",'Table 5.2'!K160=""),"",IF(OR('Table 5.2'!I160="c",'Table 5.2'!J160="c",'Table 5.2'!K160="c"),"c",SUM('Table 5.2'!I160,'Table 5.2'!J160,'Table 5.2'!K160)))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89"/>
      <c r="G113" s="402" t="s">
        <v>897</v>
      </c>
      <c r="H113" s="540" t="str">
        <f>IF(AND('Table 5.2'!I160="",'Table 5.2'!J160=""),"",IF(OR('Table 5.2'!I160="c",'Table 5.2'!J160="c"),"c",SUM('Table 5.2'!I160,'Table 5.2'!J160)))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89"/>
      <c r="G114" s="402" t="s">
        <v>898</v>
      </c>
      <c r="H114" s="542" t="str">
        <f>'Table 5.2'!K160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89"/>
      <c r="G115" s="402" t="s">
        <v>486</v>
      </c>
      <c r="H115" s="542" t="str">
        <f>IF('Table 5.2'!O160="","",'Table 5.2'!O160)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0"/>
      <c r="G116" s="405" t="s">
        <v>881</v>
      </c>
      <c r="H116" s="543" t="str">
        <f>IF('Table 5.2'!P160="","",'Table 5.2'!P160)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3.2'!H173="","",'Table 3.2'!H173)</f>
        <v>16544.58798113</v>
      </c>
      <c r="I117" s="446" t="str">
        <f>IF('Table 3.2'!I173="","",'Table 3.2'!I173)</f>
        <v/>
      </c>
      <c r="J117" s="446">
        <f>IF('Table 3.2'!J173="","",'Table 3.2'!J173)</f>
        <v>1071</v>
      </c>
      <c r="K117" s="446">
        <f>IF('Table 3.2'!K173="","",'Table 3.2'!K173)</f>
        <v>15473.587981129998</v>
      </c>
      <c r="L117" s="446">
        <f>IF('Table 3.2'!L173="","",'Table 3.2'!L173)</f>
        <v>91.912757129999989</v>
      </c>
      <c r="M117" s="446" t="str">
        <f>IF('Table 3.2'!M173="","",'Table 3.2'!M173)</f>
        <v/>
      </c>
      <c r="N117" s="446">
        <f>IF('Table 3.2'!N173="","",'Table 3.2'!N173)</f>
        <v>15381.675223999999</v>
      </c>
      <c r="O117" s="446" t="str">
        <f>IF('Table 3.2'!O173="","",'Table 3.2'!O173)</f>
        <v/>
      </c>
      <c r="P117" s="446" t="str">
        <f>IF('Table 3.2'!P173="","",'Table 3.2'!P173)</f>
        <v/>
      </c>
      <c r="Q117" s="446" t="str">
        <f>IF('Table 3.2'!Q173="","",'Table 3.2'!Q173)</f>
        <v/>
      </c>
      <c r="R117" s="446" t="str">
        <f>IF('Table 3.2'!R173="","",'Table 3.2'!R173)</f>
        <v/>
      </c>
      <c r="S117" s="446" t="str">
        <f>IF('Table 3.2'!S173="","",'Table 3.2'!S173)</f>
        <v/>
      </c>
      <c r="T117" s="414" t="str">
        <f t="shared" si="8"/>
        <v/>
      </c>
      <c r="U117" s="621" t="str">
        <f t="shared" si="5"/>
        <v/>
      </c>
      <c r="V117" s="626" t="str">
        <f t="shared" si="6"/>
        <v/>
      </c>
      <c r="W117" s="440" t="str">
        <f t="shared" si="7"/>
        <v/>
      </c>
      <c r="X117" s="310"/>
    </row>
    <row r="118" spans="2:24" x14ac:dyDescent="0.2">
      <c r="B118" s="291" t="s">
        <v>773</v>
      </c>
      <c r="D118" s="250" t="s">
        <v>899</v>
      </c>
      <c r="E118" s="249"/>
      <c r="F118" s="688"/>
      <c r="G118" s="403" t="s">
        <v>896</v>
      </c>
      <c r="H118" s="540" t="str">
        <f>IF(AND('Table 5.2'!I173="",'Table 5.2'!J173="",'Table 5.2'!K173=""),"",IF(OR('Table 5.2'!I173="c",'Table 5.2'!J173="c",'Table 5.2'!K173="c"),"c",SUM('Table 5.2'!I173,'Table 5.2'!J173,'Table 5.2'!K173)))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89"/>
      <c r="G119" s="402" t="s">
        <v>897</v>
      </c>
      <c r="H119" s="540" t="str">
        <f>IF(AND('Table 5.2'!I173="",'Table 5.2'!J173=""),"",IF(OR('Table 5.2'!I173="c",'Table 5.2'!J173="c"),"c",SUM('Table 5.2'!I173,'Table 5.2'!J173)))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89"/>
      <c r="G120" s="402" t="s">
        <v>898</v>
      </c>
      <c r="H120" s="542" t="str">
        <f>'Table 5.2'!K173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89"/>
      <c r="G121" s="402" t="s">
        <v>486</v>
      </c>
      <c r="H121" s="542" t="str">
        <f>IF('Table 5.2'!O173="","",'Table 5.2'!O173)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0"/>
      <c r="G122" s="405" t="s">
        <v>881</v>
      </c>
      <c r="H122" s="543" t="str">
        <f>IF('Table 5.2'!P173="","",'Table 5.2'!P173)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3.2'!H198="","",'Table 3.2'!H198)</f>
        <v>1304.3715828600002</v>
      </c>
      <c r="I123" s="446" t="str">
        <f>IF('Table 3.2'!I198="","",'Table 3.2'!I198)</f>
        <v/>
      </c>
      <c r="J123" s="446">
        <f>IF('Table 3.2'!J198="","",'Table 3.2'!J198)</f>
        <v>10</v>
      </c>
      <c r="K123" s="446">
        <f>IF('Table 3.2'!K198="","",'Table 3.2'!K198)</f>
        <v>1294.3715828600002</v>
      </c>
      <c r="L123" s="446">
        <f>IF('Table 3.2'!L198="","",'Table 3.2'!L198)</f>
        <v>1.0677848599999999</v>
      </c>
      <c r="M123" s="446" t="str">
        <f>IF('Table 3.2'!M198="","",'Table 3.2'!M198)</f>
        <v/>
      </c>
      <c r="N123" s="446">
        <f>IF('Table 3.2'!N198="","",'Table 3.2'!N198)</f>
        <v>1293.3037980000001</v>
      </c>
      <c r="O123" s="446" t="str">
        <f>IF('Table 3.2'!O198="","",'Table 3.2'!O198)</f>
        <v/>
      </c>
      <c r="P123" s="446" t="str">
        <f>IF('Table 3.2'!P198="","",'Table 3.2'!P198)</f>
        <v/>
      </c>
      <c r="Q123" s="446" t="str">
        <f>IF('Table 3.2'!Q198="","",'Table 3.2'!Q198)</f>
        <v/>
      </c>
      <c r="R123" s="446" t="str">
        <f>IF('Table 3.2'!R198="","",'Table 3.2'!R198)</f>
        <v/>
      </c>
      <c r="S123" s="446" t="str">
        <f>IF('Table 3.2'!S198="","",'Table 3.2'!S198)</f>
        <v/>
      </c>
      <c r="T123" s="414" t="str">
        <f t="shared" si="8"/>
        <v/>
      </c>
      <c r="U123" s="621" t="str">
        <f t="shared" si="5"/>
        <v/>
      </c>
      <c r="V123" s="626" t="str">
        <f t="shared" si="6"/>
        <v/>
      </c>
      <c r="W123" s="440" t="str">
        <f t="shared" si="7"/>
        <v/>
      </c>
      <c r="X123" s="310"/>
    </row>
    <row r="124" spans="2:24" x14ac:dyDescent="0.2">
      <c r="B124" s="291" t="s">
        <v>797</v>
      </c>
      <c r="D124" s="250" t="s">
        <v>899</v>
      </c>
      <c r="E124" s="249"/>
      <c r="F124" s="688"/>
      <c r="G124" s="403" t="s">
        <v>896</v>
      </c>
      <c r="H124" s="540" t="str">
        <f>IF(AND('Table 5.2'!I198="",'Table 5.2'!J198="",'Table 5.2'!K198=""),"",IF(OR('Table 5.2'!I198="c",'Table 5.2'!J198="c",'Table 5.2'!K198="c"),"c",SUM('Table 5.2'!I198,'Table 5.2'!J198,'Table 5.2'!K198)))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89"/>
      <c r="G125" s="402" t="s">
        <v>897</v>
      </c>
      <c r="H125" s="540" t="str">
        <f>IF(AND('Table 5.2'!I198="",'Table 5.2'!J198=""),"",IF(OR('Table 5.2'!I198="c",'Table 5.2'!J198="c"),"c",SUM('Table 5.2'!I198,'Table 5.2'!J198)))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89"/>
      <c r="G126" s="402" t="s">
        <v>898</v>
      </c>
      <c r="H126" s="542" t="str">
        <f>'Table 5.2'!K198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89"/>
      <c r="G127" s="402" t="s">
        <v>486</v>
      </c>
      <c r="H127" s="542" t="str">
        <f>IF('Table 5.2'!O198="","",'Table 5.2'!O198)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0"/>
      <c r="G128" s="405" t="s">
        <v>881</v>
      </c>
      <c r="H128" s="543" t="str">
        <f>IF('Table 5.2'!P198="","",'Table 5.2'!P198)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3.2'!H208="","",'Table 3.2'!H208)</f>
        <v>1972.7385784400001</v>
      </c>
      <c r="I129" s="446" t="str">
        <f>IF('Table 3.2'!I208="","",'Table 3.2'!I208)</f>
        <v/>
      </c>
      <c r="J129" s="446">
        <f>IF('Table 3.2'!J208="","",'Table 3.2'!J208)</f>
        <v>83</v>
      </c>
      <c r="K129" s="446">
        <f>IF('Table 3.2'!K208="","",'Table 3.2'!K208)</f>
        <v>1889.7385784400001</v>
      </c>
      <c r="L129" s="446">
        <f>IF('Table 3.2'!L208="","",'Table 3.2'!L208)</f>
        <v>20.616197440000001</v>
      </c>
      <c r="M129" s="446" t="str">
        <f>IF('Table 3.2'!M208="","",'Table 3.2'!M208)</f>
        <v/>
      </c>
      <c r="N129" s="446">
        <f>IF('Table 3.2'!N208="","",'Table 3.2'!N208)</f>
        <v>1869.1223810000001</v>
      </c>
      <c r="O129" s="446" t="str">
        <f>IF('Table 3.2'!O208="","",'Table 3.2'!O208)</f>
        <v/>
      </c>
      <c r="P129" s="446" t="str">
        <f>IF('Table 3.2'!P208="","",'Table 3.2'!P208)</f>
        <v/>
      </c>
      <c r="Q129" s="446" t="str">
        <f>IF('Table 3.2'!Q208="","",'Table 3.2'!Q208)</f>
        <v/>
      </c>
      <c r="R129" s="446" t="str">
        <f>IF('Table 3.2'!R208="","",'Table 3.2'!R208)</f>
        <v/>
      </c>
      <c r="S129" s="446" t="str">
        <f>IF('Table 3.2'!S208="","",'Table 3.2'!S208)</f>
        <v/>
      </c>
      <c r="T129" s="414" t="str">
        <f t="shared" si="8"/>
        <v/>
      </c>
      <c r="U129" s="621" t="str">
        <f t="shared" si="5"/>
        <v/>
      </c>
      <c r="V129" s="626" t="str">
        <f t="shared" si="6"/>
        <v/>
      </c>
      <c r="W129" s="440" t="str">
        <f t="shared" si="7"/>
        <v/>
      </c>
      <c r="X129" s="310"/>
    </row>
    <row r="130" spans="2:24" x14ac:dyDescent="0.2">
      <c r="B130" s="291" t="s">
        <v>812</v>
      </c>
      <c r="D130" s="250" t="s">
        <v>899</v>
      </c>
      <c r="E130" s="249"/>
      <c r="F130" s="688"/>
      <c r="G130" s="403" t="s">
        <v>896</v>
      </c>
      <c r="H130" s="540" t="str">
        <f>IF(AND('Table 5.2'!I208="",'Table 5.2'!J208="",'Table 5.2'!K208=""),"",IF(OR('Table 5.2'!I208="c",'Table 5.2'!J208="c",'Table 5.2'!K208="c"),"c",SUM('Table 5.2'!I208,'Table 5.2'!J208,'Table 5.2'!K208)))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89"/>
      <c r="G131" s="402" t="s">
        <v>897</v>
      </c>
      <c r="H131" s="540" t="str">
        <f>IF(AND('Table 5.2'!I208="",'Table 5.2'!J208=""),"",IF(OR('Table 5.2'!I208="c",'Table 5.2'!J208="c"),"c",SUM('Table 5.2'!I208,'Table 5.2'!J208)))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89"/>
      <c r="G132" s="402" t="s">
        <v>898</v>
      </c>
      <c r="H132" s="542" t="str">
        <f>'Table 5.2'!K208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89"/>
      <c r="G133" s="402" t="s">
        <v>486</v>
      </c>
      <c r="H133" s="542" t="str">
        <f>IF('Table 5.2'!O208="","",'Table 5.2'!O208)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0"/>
      <c r="G134" s="405" t="s">
        <v>881</v>
      </c>
      <c r="H134" s="543" t="str">
        <f>IF('Table 5.2'!P208="","",'Table 5.2'!P208)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3.2'!H216="","",'Table 3.2'!H216)</f>
        <v>7409.9333949600004</v>
      </c>
      <c r="I135" s="446" t="str">
        <f>IF('Table 3.2'!I216="","",'Table 3.2'!I216)</f>
        <v/>
      </c>
      <c r="J135" s="446">
        <f>IF('Table 3.2'!J216="","",'Table 3.2'!J216)</f>
        <v>8</v>
      </c>
      <c r="K135" s="446">
        <f>IF('Table 3.2'!K216="","",'Table 3.2'!K216)</f>
        <v>7401.9333949599995</v>
      </c>
      <c r="L135" s="446">
        <f>IF('Table 3.2'!L216="","",'Table 3.2'!L216)</f>
        <v>5.6381319599999999</v>
      </c>
      <c r="M135" s="446" t="str">
        <f>IF('Table 3.2'!M216="","",'Table 3.2'!M216)</f>
        <v/>
      </c>
      <c r="N135" s="446">
        <f>IF('Table 3.2'!N216="","",'Table 3.2'!N216)</f>
        <v>7396.295263</v>
      </c>
      <c r="O135" s="446" t="str">
        <f>IF('Table 3.2'!O216="","",'Table 3.2'!O216)</f>
        <v/>
      </c>
      <c r="P135" s="446" t="str">
        <f>IF('Table 3.2'!P216="","",'Table 3.2'!P216)</f>
        <v/>
      </c>
      <c r="Q135" s="446" t="str">
        <f>IF('Table 3.2'!Q216="","",'Table 3.2'!Q216)</f>
        <v/>
      </c>
      <c r="R135" s="446" t="str">
        <f>IF('Table 3.2'!R216="","",'Table 3.2'!R216)</f>
        <v/>
      </c>
      <c r="S135" s="446" t="str">
        <f>IF('Table 3.2'!S216="","",'Table 3.2'!S216)</f>
        <v/>
      </c>
      <c r="T135" s="414" t="str">
        <f t="shared" si="8"/>
        <v/>
      </c>
      <c r="U135" s="621" t="str">
        <f t="shared" si="5"/>
        <v/>
      </c>
      <c r="V135" s="626" t="str">
        <f t="shared" si="6"/>
        <v/>
      </c>
      <c r="W135" s="440" t="str">
        <f t="shared" si="7"/>
        <v/>
      </c>
      <c r="X135" s="310"/>
    </row>
    <row r="136" spans="2:24" x14ac:dyDescent="0.2">
      <c r="B136" s="291" t="s">
        <v>820</v>
      </c>
      <c r="D136" s="250" t="s">
        <v>899</v>
      </c>
      <c r="E136" s="249"/>
      <c r="F136" s="688"/>
      <c r="G136" s="403" t="s">
        <v>896</v>
      </c>
      <c r="H136" s="540" t="str">
        <f>IF(AND('Table 5.2'!I216="",'Table 5.2'!J216="",'Table 5.2'!K216=""),"",IF(OR('Table 5.2'!I216="c",'Table 5.2'!J216="c",'Table 5.2'!K216="c"),"c",SUM('Table 5.2'!I216,'Table 5.2'!J216,'Table 5.2'!K216)))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89"/>
      <c r="G137" s="402" t="s">
        <v>897</v>
      </c>
      <c r="H137" s="540" t="str">
        <f>IF(AND('Table 5.2'!I216="",'Table 5.2'!J216=""),"",IF(OR('Table 5.2'!I216="c",'Table 5.2'!J216="c"),"c",SUM('Table 5.2'!I216,'Table 5.2'!J216)))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89"/>
      <c r="G138" s="402" t="s">
        <v>898</v>
      </c>
      <c r="H138" s="542" t="str">
        <f>'Table 5.2'!K216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89"/>
      <c r="G139" s="402" t="s">
        <v>486</v>
      </c>
      <c r="H139" s="542" t="str">
        <f>IF('Table 5.2'!O216="","",'Table 5.2'!O216)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0"/>
      <c r="G140" s="405" t="s">
        <v>881</v>
      </c>
      <c r="H140" s="543" t="str">
        <f>IF('Table 5.2'!P216="","",'Table 5.2'!P216)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3.2'!H225="","",'Table 3.2'!H225)</f>
        <v>1833.40506471</v>
      </c>
      <c r="I141" s="446" t="str">
        <f>IF('Table 3.2'!I225="","",'Table 3.2'!I225)</f>
        <v/>
      </c>
      <c r="J141" s="446">
        <f>IF('Table 3.2'!J225="","",'Table 3.2'!J225)</f>
        <v>496</v>
      </c>
      <c r="K141" s="446">
        <f>IF('Table 3.2'!K225="","",'Table 3.2'!K225)</f>
        <v>1337.4050647099998</v>
      </c>
      <c r="L141" s="446">
        <f>IF('Table 3.2'!L225="","",'Table 3.2'!L225)</f>
        <v>80.338881709999995</v>
      </c>
      <c r="M141" s="446" t="str">
        <f>IF('Table 3.2'!M225="","",'Table 3.2'!M225)</f>
        <v/>
      </c>
      <c r="N141" s="446">
        <f>IF('Table 3.2'!N225="","",'Table 3.2'!N225)</f>
        <v>1257.0661829999999</v>
      </c>
      <c r="O141" s="446" t="str">
        <f>IF('Table 3.2'!O225="","",'Table 3.2'!O225)</f>
        <v/>
      </c>
      <c r="P141" s="446" t="str">
        <f>IF('Table 3.2'!P225="","",'Table 3.2'!P225)</f>
        <v/>
      </c>
      <c r="Q141" s="446" t="str">
        <f>IF('Table 3.2'!Q225="","",'Table 3.2'!Q225)</f>
        <v/>
      </c>
      <c r="R141" s="446" t="str">
        <f>IF('Table 3.2'!R225="","",'Table 3.2'!R225)</f>
        <v/>
      </c>
      <c r="S141" s="446" t="str">
        <f>IF('Table 3.2'!S225="","",'Table 3.2'!S225)</f>
        <v/>
      </c>
      <c r="T141" s="414" t="str">
        <f t="shared" si="8"/>
        <v/>
      </c>
      <c r="U141" s="621" t="str">
        <f t="shared" si="5"/>
        <v/>
      </c>
      <c r="V141" s="626" t="str">
        <f t="shared" si="6"/>
        <v/>
      </c>
      <c r="W141" s="440" t="str">
        <f t="shared" si="7"/>
        <v/>
      </c>
      <c r="X141" s="310"/>
    </row>
    <row r="142" spans="2:24" x14ac:dyDescent="0.2">
      <c r="B142" s="291" t="s">
        <v>825</v>
      </c>
      <c r="D142" s="250" t="s">
        <v>899</v>
      </c>
      <c r="E142" s="249"/>
      <c r="F142" s="688"/>
      <c r="G142" s="403" t="s">
        <v>896</v>
      </c>
      <c r="H142" s="540" t="str">
        <f>IF(AND('Table 5.2'!I225="",'Table 5.2'!J225="",'Table 5.2'!K225=""),"",IF(OR('Table 5.2'!I225="c",'Table 5.2'!J225="c",'Table 5.2'!K225="c"),"c",SUM('Table 5.2'!I225,'Table 5.2'!J225,'Table 5.2'!K225)))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89"/>
      <c r="G143" s="402" t="s">
        <v>897</v>
      </c>
      <c r="H143" s="540" t="str">
        <f>IF(AND('Table 5.2'!I225="",'Table 5.2'!J225=""),"",IF(OR('Table 5.2'!I225="c",'Table 5.2'!J225="c"),"c",SUM('Table 5.2'!I225,'Table 5.2'!J225)))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89"/>
      <c r="G144" s="402" t="s">
        <v>898</v>
      </c>
      <c r="H144" s="542" t="str">
        <f>'Table 5.2'!K225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89"/>
      <c r="G145" s="402" t="s">
        <v>486</v>
      </c>
      <c r="H145" s="542" t="str">
        <f>IF('Table 5.2'!O225="","",'Table 5.2'!O225)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0"/>
      <c r="G146" s="405" t="s">
        <v>881</v>
      </c>
      <c r="H146" s="543" t="str">
        <f>IF('Table 5.2'!P225="","",'Table 5.2'!P225)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3.2'!H226="","",'Table 3.2'!H226)</f>
        <v>4291.5780565200002</v>
      </c>
      <c r="I147" s="446" t="str">
        <f>IF('Table 3.2'!I226="","",'Table 3.2'!I226)</f>
        <v/>
      </c>
      <c r="J147" s="446">
        <f>IF('Table 3.2'!J226="","",'Table 3.2'!J226)</f>
        <v>15</v>
      </c>
      <c r="K147" s="446">
        <f>IF('Table 3.2'!K226="","",'Table 3.2'!K226)</f>
        <v>4276.5780565200002</v>
      </c>
      <c r="L147" s="446">
        <f>IF('Table 3.2'!L226="","",'Table 3.2'!L226)</f>
        <v>25.437836520000001</v>
      </c>
      <c r="M147" s="446" t="str">
        <f>IF('Table 3.2'!M226="","",'Table 3.2'!M226)</f>
        <v/>
      </c>
      <c r="N147" s="446">
        <f>IF('Table 3.2'!N226="","",'Table 3.2'!N226)</f>
        <v>4251.1402200000002</v>
      </c>
      <c r="O147" s="446" t="str">
        <f>IF('Table 3.2'!O226="","",'Table 3.2'!O226)</f>
        <v/>
      </c>
      <c r="P147" s="446" t="str">
        <f>IF('Table 3.2'!P226="","",'Table 3.2'!P226)</f>
        <v/>
      </c>
      <c r="Q147" s="446" t="str">
        <f>IF('Table 3.2'!Q226="","",'Table 3.2'!Q226)</f>
        <v/>
      </c>
      <c r="R147" s="446" t="str">
        <f>IF('Table 3.2'!R226="","",'Table 3.2'!R226)</f>
        <v/>
      </c>
      <c r="S147" s="446" t="str">
        <f>IF('Table 3.2'!S226="","",'Table 3.2'!S226)</f>
        <v/>
      </c>
      <c r="T147" s="414" t="str">
        <f t="shared" si="8"/>
        <v/>
      </c>
      <c r="U147" s="621" t="str">
        <f t="shared" si="5"/>
        <v/>
      </c>
      <c r="V147" s="626" t="str">
        <f t="shared" si="6"/>
        <v/>
      </c>
      <c r="W147" s="440" t="str">
        <f t="shared" si="7"/>
        <v/>
      </c>
      <c r="X147" s="310"/>
    </row>
    <row r="148" spans="2:24" x14ac:dyDescent="0.2">
      <c r="B148" s="291" t="s">
        <v>826</v>
      </c>
      <c r="D148" s="250" t="s">
        <v>899</v>
      </c>
      <c r="E148" s="249"/>
      <c r="F148" s="688"/>
      <c r="G148" s="403" t="s">
        <v>896</v>
      </c>
      <c r="H148" s="540" t="str">
        <f>IF(AND('Table 5.2'!I226="",'Table 5.2'!J226="",'Table 5.2'!K226=""),"",IF(OR('Table 5.2'!I226="c",'Table 5.2'!J226="c",'Table 5.2'!K226="c"),"c",SUM('Table 5.2'!I226,'Table 5.2'!J226,'Table 5.2'!K226)))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89"/>
      <c r="G149" s="402" t="s">
        <v>897</v>
      </c>
      <c r="H149" s="540" t="str">
        <f>IF(AND('Table 5.2'!I226="",'Table 5.2'!J226=""),"",IF(OR('Table 5.2'!I226="c",'Table 5.2'!J226="c"),"c",SUM('Table 5.2'!I226,'Table 5.2'!J226)))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89"/>
      <c r="G150" s="402" t="s">
        <v>898</v>
      </c>
      <c r="H150" s="542" t="str">
        <f>'Table 5.2'!K226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89"/>
      <c r="G151" s="402" t="s">
        <v>486</v>
      </c>
      <c r="H151" s="542" t="str">
        <f>IF('Table 5.2'!O226="","",'Table 5.2'!O226)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0"/>
      <c r="G152" s="405" t="s">
        <v>881</v>
      </c>
      <c r="H152" s="543" t="str">
        <f>IF('Table 5.2'!P226="","",'Table 5.2'!P226)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3.2'!H238="","",'Table 3.2'!H238)</f>
        <v>344.78019105999999</v>
      </c>
      <c r="I153" s="446" t="str">
        <f>IF('Table 3.2'!I238="","",'Table 3.2'!I238)</f>
        <v/>
      </c>
      <c r="J153" s="446">
        <f>IF('Table 3.2'!J238="","",'Table 3.2'!J238)</f>
        <v>0</v>
      </c>
      <c r="K153" s="446">
        <f>IF('Table 3.2'!K238="","",'Table 3.2'!K238)</f>
        <v>344.78019105999999</v>
      </c>
      <c r="L153" s="446">
        <f>IF('Table 3.2'!L238="","",'Table 3.2'!L238)</f>
        <v>-58.538960940000003</v>
      </c>
      <c r="M153" s="446">
        <f>IF('Table 3.2'!M238="","",'Table 3.2'!M238)</f>
        <v>62.510209000000003</v>
      </c>
      <c r="N153" s="446">
        <f>IF('Table 3.2'!N238="","",'Table 3.2'!N238)</f>
        <v>340.808943</v>
      </c>
      <c r="O153" s="446" t="str">
        <f>IF('Table 3.2'!O238="","",'Table 3.2'!O238)</f>
        <v/>
      </c>
      <c r="P153" s="446" t="str">
        <f>IF('Table 3.2'!P238="","",'Table 3.2'!P238)</f>
        <v/>
      </c>
      <c r="Q153" s="446" t="str">
        <f>IF('Table 3.2'!Q238="","",'Table 3.2'!Q238)</f>
        <v/>
      </c>
      <c r="R153" s="446" t="str">
        <f>IF('Table 3.2'!R238="","",'Table 3.2'!R238)</f>
        <v/>
      </c>
      <c r="S153" s="446" t="str">
        <f>IF('Table 3.2'!S238="","",'Table 3.2'!S238)</f>
        <v/>
      </c>
      <c r="T153" s="414" t="str">
        <f t="shared" si="8"/>
        <v/>
      </c>
      <c r="U153" s="621" t="str">
        <f t="shared" si="9"/>
        <v/>
      </c>
      <c r="V153" s="626" t="str">
        <f t="shared" si="10"/>
        <v/>
      </c>
      <c r="W153" s="440" t="str">
        <f t="shared" si="11"/>
        <v/>
      </c>
      <c r="X153" s="310"/>
    </row>
    <row r="154" spans="2:24" x14ac:dyDescent="0.2">
      <c r="B154" s="291" t="s">
        <v>837</v>
      </c>
      <c r="D154" s="250" t="s">
        <v>899</v>
      </c>
      <c r="E154" s="249"/>
      <c r="F154" s="688"/>
      <c r="G154" s="403" t="s">
        <v>896</v>
      </c>
      <c r="H154" s="540" t="str">
        <f>IF(AND('Table 5.2'!I238="",'Table 5.2'!J238="",'Table 5.2'!K238=""),"",IF(OR('Table 5.2'!I238="c",'Table 5.2'!J238="c",'Table 5.2'!K238="c"),"c",SUM('Table 5.2'!I238,'Table 5.2'!J238,'Table 5.2'!K238)))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89"/>
      <c r="G155" s="402" t="s">
        <v>897</v>
      </c>
      <c r="H155" s="540" t="str">
        <f>IF(AND('Table 5.2'!I238="",'Table 5.2'!J238=""),"",IF(OR('Table 5.2'!I238="c",'Table 5.2'!J238="c"),"c",SUM('Table 5.2'!I238,'Table 5.2'!J238)))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89"/>
      <c r="G156" s="402" t="s">
        <v>898</v>
      </c>
      <c r="H156" s="542" t="str">
        <f>'Table 5.2'!K238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89"/>
      <c r="G157" s="402" t="s">
        <v>486</v>
      </c>
      <c r="H157" s="542" t="str">
        <f>IF('Table 5.2'!O238="","",'Table 5.2'!O238)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0"/>
      <c r="G158" s="405" t="s">
        <v>881</v>
      </c>
      <c r="H158" s="543" t="str">
        <f>IF('Table 5.2'!P238="","",'Table 5.2'!P238)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3.2'!H245="","",'Table 3.2'!H245)</f>
        <v>62092.442796989999</v>
      </c>
      <c r="I159" s="446" t="str">
        <f>IF('Table 3.2'!I245="","",'Table 3.2'!I245)</f>
        <v/>
      </c>
      <c r="J159" s="446">
        <f>IF('Table 3.2'!J245="","",'Table 3.2'!J245)</f>
        <v>2585</v>
      </c>
      <c r="K159" s="446">
        <f>IF('Table 3.2'!K245="","",'Table 3.2'!K245)</f>
        <v>59507.442796989999</v>
      </c>
      <c r="L159" s="446">
        <f>IF('Table 3.2'!L245="","",'Table 3.2'!L245)</f>
        <v>123.42319299</v>
      </c>
      <c r="M159" s="446" t="str">
        <f>IF('Table 3.2'!M245="","",'Table 3.2'!M245)</f>
        <v/>
      </c>
      <c r="N159" s="446">
        <f>IF('Table 3.2'!N245="","",'Table 3.2'!N245)</f>
        <v>59384.019604000001</v>
      </c>
      <c r="O159" s="446" t="str">
        <f>IF('Table 3.2'!O245="","",'Table 3.2'!O245)</f>
        <v/>
      </c>
      <c r="P159" s="446" t="str">
        <f>IF('Table 3.2'!P245="","",'Table 3.2'!P245)</f>
        <v/>
      </c>
      <c r="Q159" s="446" t="str">
        <f>IF('Table 3.2'!Q245="","",'Table 3.2'!Q245)</f>
        <v/>
      </c>
      <c r="R159" s="446" t="str">
        <f>IF('Table 3.2'!R245="","",'Table 3.2'!R245)</f>
        <v/>
      </c>
      <c r="S159" s="446" t="str">
        <f>IF('Table 3.2'!S245="","",'Table 3.2'!S245)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88"/>
      <c r="G160" s="403" t="s">
        <v>896</v>
      </c>
      <c r="H160" s="540" t="str">
        <f>IF(AND('Table 5.2'!I245="",'Table 5.2'!J245="",'Table 5.2'!K245=""),"",IF(OR('Table 5.2'!I245="c",'Table 5.2'!J245="c",'Table 5.2'!K245="c"),"c",SUM('Table 5.2'!I245,'Table 5.2'!J245,'Table 5.2'!K245)))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89"/>
      <c r="G161" s="402" t="s">
        <v>897</v>
      </c>
      <c r="H161" s="540" t="str">
        <f>IF(AND('Table 5.2'!I245="",'Table 5.2'!J245=""),"",IF(OR('Table 5.2'!I245="c",'Table 5.2'!J245="c"),"c",SUM('Table 5.2'!I245,'Table 5.2'!J245)))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89"/>
      <c r="G162" s="402" t="s">
        <v>898</v>
      </c>
      <c r="H162" s="542" t="str">
        <f>'Table 5.2'!K245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89"/>
      <c r="G163" s="402" t="s">
        <v>486</v>
      </c>
      <c r="H163" s="542" t="str">
        <f>IF('Table 5.2'!O245="","",'Table 5.2'!O245)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0"/>
      <c r="G164" s="405" t="s">
        <v>881</v>
      </c>
      <c r="H164" s="543" t="str">
        <f>IF('Table 5.2'!P245="","",'Table 5.2'!P245)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3.2'!H246="","",'Table 3.2'!H246)</f>
        <v>964534.77109091007</v>
      </c>
      <c r="I165" s="446" t="str">
        <f>IF('Table 3.2'!I246="","",'Table 3.2'!I246)</f>
        <v/>
      </c>
      <c r="J165" s="446">
        <f>IF('Table 3.2'!J246="","",'Table 3.2'!J246)</f>
        <v>18506</v>
      </c>
      <c r="K165" s="446">
        <f>IF('Table 3.2'!K246="","",'Table 3.2'!K246)</f>
        <v>946028.87109091005</v>
      </c>
      <c r="L165" s="446">
        <f>IF('Table 3.2'!L246="","",'Table 3.2'!L246)</f>
        <v>14532.082299910002</v>
      </c>
      <c r="M165" s="446">
        <f>IF('Table 3.2'!M246="","",'Table 3.2'!M246)</f>
        <v>13.867889</v>
      </c>
      <c r="N165" s="446">
        <f>IF('Table 3.2'!N246="","",'Table 3.2'!N246)</f>
        <v>931482.92090200004</v>
      </c>
      <c r="O165" s="446" t="str">
        <f>IF('Table 3.2'!O246="","",'Table 3.2'!O246)</f>
        <v/>
      </c>
      <c r="P165" s="446" t="str">
        <f>IF('Table 3.2'!P246="","",'Table 3.2'!P246)</f>
        <v/>
      </c>
      <c r="Q165" s="446" t="str">
        <f>IF('Table 3.2'!Q246="","",'Table 3.2'!Q246)</f>
        <v/>
      </c>
      <c r="R165" s="446" t="str">
        <f>IF('Table 3.2'!R246="","",'Table 3.2'!R246)</f>
        <v/>
      </c>
      <c r="S165" s="446" t="str">
        <f>IF('Table 3.2'!S246="","",'Table 3.2'!S246)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88"/>
      <c r="G166" s="403" t="s">
        <v>896</v>
      </c>
      <c r="H166" s="540" t="str">
        <f>IF(AND('Table 5.2'!I246="",'Table 5.2'!J246="",'Table 5.2'!K246=""),"",IF(OR('Table 5.2'!I246="c",'Table 5.2'!J246="c",'Table 5.2'!K246="c"),"c",SUM('Table 5.2'!I246,'Table 5.2'!J246,'Table 5.2'!K246)))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89"/>
      <c r="G167" s="402" t="s">
        <v>897</v>
      </c>
      <c r="H167" s="540" t="str">
        <f>IF(AND('Table 5.2'!I246="",'Table 5.2'!J246=""),"",IF(OR('Table 5.2'!I246="c",'Table 5.2'!J246="c"),"c",SUM('Table 5.2'!I246,'Table 5.2'!J246)))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89"/>
      <c r="G168" s="402" t="s">
        <v>898</v>
      </c>
      <c r="H168" s="542" t="str">
        <f>'Table 5.2'!K246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89"/>
      <c r="G169" s="402" t="s">
        <v>486</v>
      </c>
      <c r="H169" s="542" t="str">
        <f>IF('Table 5.2'!O246="","",'Table 5.2'!O246)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0"/>
      <c r="G170" s="405" t="s">
        <v>881</v>
      </c>
      <c r="H170" s="543" t="str">
        <f>IF('Table 5.2'!P246="","",'Table 5.2'!P246)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f>92867.8-32344.7-365.2-94</f>
        <v>60063.900000000009</v>
      </c>
      <c r="I171" s="611">
        <v>0</v>
      </c>
      <c r="J171" s="612">
        <f>8613-1725-94</f>
        <v>6794</v>
      </c>
      <c r="K171" s="611">
        <f>84254.7-30619.5-365.3</f>
        <v>53269.899999999994</v>
      </c>
      <c r="L171" s="612">
        <f>1448.8-764.9</f>
        <v>683.9</v>
      </c>
      <c r="M171" s="611">
        <v>57.4</v>
      </c>
      <c r="N171" s="612">
        <f>82748.6-29854.7-364.7</f>
        <v>52529.200000000012</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3.2'!H264="","",'Table 3.2'!H264)</f>
        <v>1480397</v>
      </c>
      <c r="I172" s="549" t="str">
        <f>IF('Table 3.2'!I264="","",'Table 3.2'!I264)</f>
        <v/>
      </c>
      <c r="J172" s="549">
        <f>IF('Table 3.2'!J264="","",'Table 3.2'!J264)</f>
        <v>59374</v>
      </c>
      <c r="K172" s="549">
        <f>IF('Table 3.2'!K264="","",'Table 3.2'!K264)</f>
        <v>1421023.1500000001</v>
      </c>
      <c r="L172" s="549">
        <f>IF('Table 3.2'!L264="","",'Table 3.2'!L264)</f>
        <v>17784.25</v>
      </c>
      <c r="M172" s="549">
        <f>IF('Table 3.2'!M264="","",'Table 3.2'!M264)</f>
        <v>261.5</v>
      </c>
      <c r="N172" s="549">
        <f>IF('Table 3.2'!N264="","",'Table 3.2'!N264)</f>
        <v>1402977.4000000001</v>
      </c>
      <c r="O172" s="549" t="str">
        <f>IF('Table 3.2'!O264="","",'Table 3.2'!O264)</f>
        <v/>
      </c>
      <c r="P172" s="549" t="str">
        <f>IF('Table 3.2'!P264="","",'Table 3.2'!P264)</f>
        <v/>
      </c>
      <c r="Q172" s="549" t="str">
        <f>IF('Table 3.2'!Q264="","",'Table 3.2'!Q264)</f>
        <v/>
      </c>
      <c r="R172" s="549" t="str">
        <f>IF('Table 3.2'!R264="","",'Table 3.2'!R264)</f>
        <v/>
      </c>
      <c r="S172" s="549" t="str">
        <f>IF('Table 3.2'!S264="","",'Table 3.2'!S264)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1480397.0101010699</v>
      </c>
      <c r="I173" s="415">
        <f t="shared" ref="I173:S173" si="13">(SUM(I21,I27,I33,I39,I45,I57,I51,I63,I69,I75,I81,I87,I93,I105,I111,I117,I123,I129,I99,I135,I141,I147,I153,I159,I165,I171,))</f>
        <v>0</v>
      </c>
      <c r="J173" s="415">
        <f t="shared" si="13"/>
        <v>59374</v>
      </c>
      <c r="K173" s="415">
        <f t="shared" si="13"/>
        <v>1421023.1101010698</v>
      </c>
      <c r="L173" s="415">
        <f t="shared" si="13"/>
        <v>17784.737021070003</v>
      </c>
      <c r="M173" s="415">
        <f t="shared" si="13"/>
        <v>261.53084799999999</v>
      </c>
      <c r="N173" s="415">
        <f t="shared" si="13"/>
        <v>1402977.4422319999</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-1.0101069929078221E-2</v>
      </c>
      <c r="I174" s="430">
        <f t="shared" ref="I174:S174" si="14">IF(COUNTIF(I27:I171,"c")=1,"Res Disc",SUM(I172)-SUM(I173))</f>
        <v>0</v>
      </c>
      <c r="J174" s="430">
        <f t="shared" si="14"/>
        <v>0</v>
      </c>
      <c r="K174" s="430">
        <f t="shared" si="14"/>
        <v>3.9898930350318551E-2</v>
      </c>
      <c r="L174" s="430">
        <f t="shared" si="14"/>
        <v>-0.48702107000281103</v>
      </c>
      <c r="M174" s="430">
        <f t="shared" si="14"/>
        <v>-3.0847999999991771E-2</v>
      </c>
      <c r="N174" s="430">
        <f t="shared" si="14"/>
        <v>-4.2231999803334475E-2</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96"/>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96"/>
      <c r="R177" s="323"/>
      <c r="S177" s="323"/>
      <c r="T177" s="310"/>
      <c r="U177" s="310"/>
      <c r="V177" s="310"/>
      <c r="W177" s="310"/>
      <c r="X177" s="310"/>
    </row>
    <row r="178" spans="5:24" x14ac:dyDescent="0.2">
      <c r="E178" s="310"/>
      <c r="F178" s="395"/>
      <c r="G178" s="702" t="s">
        <v>552</v>
      </c>
      <c r="H178" s="702"/>
      <c r="I178" s="702"/>
      <c r="J178" s="702"/>
      <c r="K178" s="702"/>
      <c r="L178" s="702"/>
      <c r="M178" s="702"/>
      <c r="N178" s="702"/>
      <c r="O178" s="702"/>
      <c r="P178" s="396"/>
      <c r="Q178" s="396"/>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96"/>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sheetData>
  <sheetProtection password="8F7D" sheet="1" objects="1" scenarios="1" formatCells="0" formatColumns="0" formatRows="0"/>
  <mergeCells count="42">
    <mergeCell ref="T14:T16"/>
    <mergeCell ref="U14:U16"/>
    <mergeCell ref="V14:V16"/>
    <mergeCell ref="W14:W16"/>
    <mergeCell ref="E4:F4"/>
    <mergeCell ref="E7:F7"/>
    <mergeCell ref="Q15:S15"/>
    <mergeCell ref="J15:J16"/>
    <mergeCell ref="O15:O16"/>
    <mergeCell ref="P15:P16"/>
    <mergeCell ref="F76:F80"/>
    <mergeCell ref="F142:F146"/>
    <mergeCell ref="F112:F116"/>
    <mergeCell ref="F118:F122"/>
    <mergeCell ref="F124:F128"/>
    <mergeCell ref="F130:F134"/>
    <mergeCell ref="F136:F140"/>
    <mergeCell ref="F82:F86"/>
    <mergeCell ref="F88:F92"/>
    <mergeCell ref="F94:F98"/>
    <mergeCell ref="F100:F104"/>
    <mergeCell ref="F106:F110"/>
    <mergeCell ref="F46:F50"/>
    <mergeCell ref="F52:F56"/>
    <mergeCell ref="F58:F62"/>
    <mergeCell ref="F64:F68"/>
    <mergeCell ref="F70:F74"/>
    <mergeCell ref="F28:F32"/>
    <mergeCell ref="F34:F38"/>
    <mergeCell ref="G14:G15"/>
    <mergeCell ref="F40:F44"/>
    <mergeCell ref="I15:I16"/>
    <mergeCell ref="F22:F26"/>
    <mergeCell ref="G179:O179"/>
    <mergeCell ref="F180:P180"/>
    <mergeCell ref="F148:F152"/>
    <mergeCell ref="F154:F158"/>
    <mergeCell ref="F160:F164"/>
    <mergeCell ref="F166:F170"/>
    <mergeCell ref="G176:O176"/>
    <mergeCell ref="G177:O177"/>
    <mergeCell ref="G178:O178"/>
  </mergeCells>
  <conditionalFormatting sqref="T27:W173">
    <cfRule type="notContainsBlanks" dxfId="23" priority="6">
      <formula>LEN(TRIM(T27))&gt;0</formula>
    </cfRule>
  </conditionalFormatting>
  <conditionalFormatting sqref="H174:S174">
    <cfRule type="cellIs" dxfId="22" priority="5" operator="notBetween">
      <formula>-1</formula>
      <formula>1</formula>
    </cfRule>
  </conditionalFormatting>
  <conditionalFormatting sqref="T21:W26">
    <cfRule type="notContainsBlanks" dxfId="21" priority="4">
      <formula>LEN(TRIM(T21))&gt;0</formula>
    </cfRule>
  </conditionalFormatting>
  <conditionalFormatting sqref="T26:W173">
    <cfRule type="notContainsBlanks" dxfId="20" priority="3">
      <formula>LEN(TRIM(T26))&gt;0</formula>
    </cfRule>
  </conditionalFormatting>
  <conditionalFormatting sqref="H174:S174">
    <cfRule type="cellIs" dxfId="19" priority="2" operator="notBetween">
      <formula>-1</formula>
      <formula>1</formula>
    </cfRule>
  </conditionalFormatting>
  <conditionalFormatting sqref="T21:W26">
    <cfRule type="notContainsBlanks" dxfId="18" priority="1">
      <formula>LEN(TRIM(T21))&gt;0</formula>
    </cfRule>
  </conditionalFormatting>
  <pageMargins left="0.7" right="0.7" top="0.75" bottom="0.75" header="0.3" footer="0.3"/>
  <pageSetup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92D050"/>
  </sheetPr>
  <dimension ref="A1:X180"/>
  <sheetViews>
    <sheetView topLeftCell="E1" zoomScale="90" zoomScaleNormal="90" workbookViewId="0">
      <pane xSplit="3" ySplit="20" topLeftCell="H162" activePane="bottomRight" state="frozen"/>
      <selection activeCell="G100" sqref="G100"/>
      <selection pane="topRight" activeCell="G100" sqref="G100"/>
      <selection pane="bottomLeft" activeCell="G100" sqref="G100"/>
      <selection pane="bottomRight" activeCell="H172" sqref="H172"/>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905</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4"/>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80"/>
      <c r="F7" s="680"/>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2"/>
      <c r="H14" s="226"/>
      <c r="I14" s="227"/>
      <c r="J14" s="227"/>
      <c r="K14" s="227"/>
      <c r="L14" s="227"/>
      <c r="M14" s="227" t="s">
        <v>521</v>
      </c>
      <c r="N14" s="587"/>
      <c r="O14" s="228"/>
      <c r="P14" s="227"/>
      <c r="Q14" s="227"/>
      <c r="R14" s="227"/>
      <c r="S14" s="242"/>
      <c r="T14" s="694" t="s">
        <v>887</v>
      </c>
      <c r="U14" s="672" t="s">
        <v>987</v>
      </c>
      <c r="V14" s="672" t="s">
        <v>977</v>
      </c>
      <c r="W14" s="667" t="s">
        <v>986</v>
      </c>
    </row>
    <row r="15" spans="1:24" s="310" customFormat="1" ht="18.75" customHeight="1" thickBot="1" x14ac:dyDescent="0.25">
      <c r="A15" s="217"/>
      <c r="B15" s="217"/>
      <c r="C15" s="217"/>
      <c r="D15" s="229"/>
      <c r="E15" s="332"/>
      <c r="F15" s="329"/>
      <c r="G15" s="693"/>
      <c r="H15" s="231"/>
      <c r="I15" s="698" t="s">
        <v>563</v>
      </c>
      <c r="J15" s="698" t="s">
        <v>523</v>
      </c>
      <c r="K15" s="227"/>
      <c r="L15" s="586"/>
      <c r="M15" s="581"/>
      <c r="N15" s="581"/>
      <c r="O15" s="698" t="s">
        <v>486</v>
      </c>
      <c r="P15" s="700" t="s">
        <v>920</v>
      </c>
      <c r="Q15" s="696"/>
      <c r="R15" s="696"/>
      <c r="S15" s="697"/>
      <c r="T15" s="695"/>
      <c r="U15" s="673"/>
      <c r="V15" s="673"/>
      <c r="W15" s="668"/>
    </row>
    <row r="16" spans="1:24" ht="46.5" customHeight="1" thickBot="1" x14ac:dyDescent="0.25">
      <c r="D16" s="234" t="s">
        <v>527</v>
      </c>
      <c r="E16" s="229" t="s">
        <v>10</v>
      </c>
      <c r="F16" s="291"/>
      <c r="G16" s="404" t="s">
        <v>882</v>
      </c>
      <c r="H16" s="243" t="s">
        <v>566</v>
      </c>
      <c r="I16" s="699"/>
      <c r="J16" s="699"/>
      <c r="K16" s="244" t="s">
        <v>515</v>
      </c>
      <c r="L16" s="243" t="s">
        <v>516</v>
      </c>
      <c r="M16" s="243" t="s">
        <v>517</v>
      </c>
      <c r="N16" s="243" t="s">
        <v>484</v>
      </c>
      <c r="O16" s="699"/>
      <c r="P16" s="701"/>
      <c r="Q16" s="573" t="s">
        <v>518</v>
      </c>
      <c r="R16" s="243" t="s">
        <v>519</v>
      </c>
      <c r="S16" s="245" t="s">
        <v>520</v>
      </c>
      <c r="T16" s="695"/>
      <c r="U16" s="673"/>
      <c r="V16" s="673"/>
      <c r="W16" s="668"/>
      <c r="X16" s="310"/>
    </row>
    <row r="17" spans="2:24" ht="25.5" hidden="1" customHeight="1" x14ac:dyDescent="0.2">
      <c r="B17" s="215"/>
      <c r="C17" s="215"/>
      <c r="D17" s="239"/>
      <c r="E17" s="238"/>
      <c r="F17" s="246"/>
      <c r="G17" s="145" t="s">
        <v>592</v>
      </c>
      <c r="H17" s="176" t="s">
        <v>600</v>
      </c>
      <c r="I17" s="176" t="s">
        <v>600</v>
      </c>
      <c r="J17" s="176" t="s">
        <v>600</v>
      </c>
      <c r="K17" s="176" t="s">
        <v>600</v>
      </c>
      <c r="L17" s="176" t="s">
        <v>600</v>
      </c>
      <c r="M17" s="176" t="s">
        <v>600</v>
      </c>
      <c r="N17" s="176" t="s">
        <v>600</v>
      </c>
      <c r="O17" s="176" t="s">
        <v>600</v>
      </c>
      <c r="P17" s="176" t="s">
        <v>600</v>
      </c>
      <c r="Q17" s="176" t="s">
        <v>600</v>
      </c>
      <c r="R17" s="176" t="s">
        <v>600</v>
      </c>
      <c r="S17" s="176" t="s">
        <v>600</v>
      </c>
      <c r="T17" s="240"/>
      <c r="U17" s="152"/>
      <c r="V17" s="152"/>
      <c r="W17" s="152"/>
      <c r="X17" s="310"/>
    </row>
    <row r="18" spans="2:24" ht="25.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25.5" hidden="1" customHeight="1" x14ac:dyDescent="0.2">
      <c r="B19" s="215"/>
      <c r="C19" s="215"/>
      <c r="D19" s="239"/>
      <c r="E19" s="238"/>
      <c r="F19" s="246"/>
      <c r="G19" s="145" t="s">
        <v>598</v>
      </c>
      <c r="H19" s="176" t="s">
        <v>603</v>
      </c>
      <c r="I19" s="176" t="s">
        <v>603</v>
      </c>
      <c r="J19" s="176" t="s">
        <v>603</v>
      </c>
      <c r="K19" s="176" t="s">
        <v>603</v>
      </c>
      <c r="L19" s="176" t="s">
        <v>603</v>
      </c>
      <c r="M19" s="176" t="s">
        <v>603</v>
      </c>
      <c r="N19" s="176" t="s">
        <v>603</v>
      </c>
      <c r="O19" s="176" t="s">
        <v>603</v>
      </c>
      <c r="P19" s="176" t="s">
        <v>603</v>
      </c>
      <c r="Q19" s="176" t="s">
        <v>603</v>
      </c>
      <c r="R19" s="176" t="s">
        <v>603</v>
      </c>
      <c r="S19" s="176" t="s">
        <v>603</v>
      </c>
      <c r="T19" s="240"/>
      <c r="U19" s="152"/>
      <c r="V19" s="152"/>
      <c r="W19" s="152"/>
      <c r="X19" s="310"/>
    </row>
    <row r="20" spans="2:24" ht="25.5"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3.2.1'!H32="","",'Table 3.2.1'!H32)</f>
        <v>10430.68370311</v>
      </c>
      <c r="I21" s="446" t="str">
        <f>IF('Table 3.2.1'!I32="","",'Table 3.2.1'!I32)</f>
        <v/>
      </c>
      <c r="J21" s="446">
        <f>IF('Table 3.2.1'!J32="","",'Table 3.2.1'!J32)</f>
        <v>859</v>
      </c>
      <c r="K21" s="446">
        <f>IF('Table 3.2.1'!K32="","",'Table 3.2.1'!K32)</f>
        <v>9571.6837031100004</v>
      </c>
      <c r="L21" s="446">
        <f>IF('Table 3.2.1'!L32="","",'Table 3.2.1'!L32)</f>
        <v>48.96797411</v>
      </c>
      <c r="M21" s="446" t="str">
        <f>IF('Table 3.2.1'!M32="","",'Table 3.2.1'!M32)</f>
        <v/>
      </c>
      <c r="N21" s="446">
        <f>IF('Table 3.2.1'!N32="","",'Table 3.2.1'!N32)</f>
        <v>9522.7157289999996</v>
      </c>
      <c r="O21" s="446" t="str">
        <f>IF('Table 3.2.1'!O32="","",'Table 3.2.1'!O32)</f>
        <v/>
      </c>
      <c r="P21" s="446" t="str">
        <f>IF('Table 3.2.1'!P32="","",'Table 3.2.1'!P32)</f>
        <v/>
      </c>
      <c r="Q21" s="446" t="str">
        <f>IF('Table 3.2.1'!Q32="","",'Table 3.2.1'!Q32)</f>
        <v/>
      </c>
      <c r="R21" s="446" t="str">
        <f>IF('Table 3.2.1'!R32="","",'Table 3.2.1'!R32)</f>
        <v/>
      </c>
      <c r="S21" s="446" t="str">
        <f>IF('Table 3.2.1'!S32="","",'Table 3.2.1'!S32)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88"/>
      <c r="G22" s="403" t="s">
        <v>896</v>
      </c>
      <c r="H22" s="540" t="str">
        <f>IF(AND('Table 5.2.1'!I32="",'Table 5.2.1'!J32="",'Table 5.2.1'!K32=""),"",IF(OR('Table 5.2.1'!I32="c",'Table 5.2.1'!J32="c",'Table 5.2.1'!K32="c"),"c",SUM('Table 5.2.1'!I32,'Table 5.2.1'!J32,'Table 5.2.1'!K32)))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89"/>
      <c r="G23" s="402" t="s">
        <v>897</v>
      </c>
      <c r="H23" s="540" t="str">
        <f>IF(AND('Table 5.2.1'!I32="",'Table 5.2.1'!J32=""),"",IF(OR('Table 5.2.1'!I32="c",'Table 5.2.1'!J32="c"),"c",SUM('Table 5.2.1'!I32,'Table 5.2.1'!J32)))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89"/>
      <c r="G24" s="402" t="s">
        <v>898</v>
      </c>
      <c r="H24" s="542" t="str">
        <f>'Table 5.2.1'!K32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89"/>
      <c r="G25" s="402" t="s">
        <v>486</v>
      </c>
      <c r="H25" s="542" t="str">
        <f>IF('Table 5.2.1'!O32="","",'Table 5.2.1'!O32)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0"/>
      <c r="G26" s="405" t="s">
        <v>881</v>
      </c>
      <c r="H26" s="543" t="str">
        <f>IF('Table 5.2.1'!P32="","",'Table 5.2.1'!P32)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3.2.1'!H33="","",'Table 3.2.1'!H33)</f>
        <v>920.16260305000003</v>
      </c>
      <c r="I27" s="446" t="str">
        <f>IF('Table 3.2.1'!I33="","",'Table 3.2.1'!I33)</f>
        <v/>
      </c>
      <c r="J27" s="446">
        <f>IF('Table 3.2.1'!J33="","",'Table 3.2.1'!J33)</f>
        <v>263</v>
      </c>
      <c r="K27" s="446">
        <f>IF('Table 3.2.1'!K33="","",'Table 3.2.1'!K33)</f>
        <v>657.16260305000003</v>
      </c>
      <c r="L27" s="446">
        <f>IF('Table 3.2.1'!L33="","",'Table 3.2.1'!L33)</f>
        <v>5.0500850499999999</v>
      </c>
      <c r="M27" s="446" t="str">
        <f>IF('Table 3.2.1'!M33="","",'Table 3.2.1'!M33)</f>
        <v/>
      </c>
      <c r="N27" s="446">
        <f>IF('Table 3.2.1'!N33="","",'Table 3.2.1'!N33)</f>
        <v>652.11251800000002</v>
      </c>
      <c r="O27" s="446" t="str">
        <f>IF('Table 3.2.1'!O33="","",'Table 3.2.1'!O33)</f>
        <v/>
      </c>
      <c r="P27" s="446" t="str">
        <f>IF('Table 3.2.1'!P33="","",'Table 3.2.1'!P33)</f>
        <v/>
      </c>
      <c r="Q27" s="446" t="str">
        <f>IF('Table 3.2.1'!Q33="","",'Table 3.2.1'!Q33)</f>
        <v/>
      </c>
      <c r="R27" s="446" t="str">
        <f>IF('Table 3.2.1'!R33="","",'Table 3.2.1'!R33)</f>
        <v/>
      </c>
      <c r="S27" s="446" t="str">
        <f>IF('Table 3.2.1'!S33="","",'Table 3.2.1'!S33)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88"/>
      <c r="G28" s="403" t="s">
        <v>896</v>
      </c>
      <c r="H28" s="540" t="str">
        <f>IF(AND('Table 5.2.1'!I33="",'Table 5.2.1'!J33="",'Table 5.2.1'!K33=""),"",IF(OR('Table 5.2.1'!I33="c",'Table 5.2.1'!J33="c",'Table 5.2.1'!K33="c"),"c",SUM('Table 5.2.1'!I33,'Table 5.2.1'!J33,'Table 5.2.1'!K33)))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89"/>
      <c r="G29" s="402" t="s">
        <v>897</v>
      </c>
      <c r="H29" s="540" t="str">
        <f>IF(AND('Table 5.2.1'!I33="",'Table 5.2.1'!J33=""),"",IF(OR('Table 5.2.1'!I33="c",'Table 5.2.1'!J33="c"),"c",SUM('Table 5.2.1'!I33,'Table 5.2.1'!J33)))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89"/>
      <c r="G30" s="402" t="s">
        <v>898</v>
      </c>
      <c r="H30" s="542" t="str">
        <f>'Table 5.2.1'!K33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89"/>
      <c r="G31" s="402" t="s">
        <v>486</v>
      </c>
      <c r="H31" s="542" t="str">
        <f>IF('Table 5.2.1'!O33="","",'Table 5.2.1'!O33)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0"/>
      <c r="G32" s="405" t="s">
        <v>881</v>
      </c>
      <c r="H32" s="543" t="str">
        <f>IF('Table 5.2.1'!P33="","",'Table 5.2.1'!P33)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3.2.1'!H40="","",'Table 3.2.1'!H40)</f>
        <v>1818.0235253999999</v>
      </c>
      <c r="I33" s="446" t="str">
        <f>IF('Table 3.2.1'!I40="","",'Table 3.2.1'!I40)</f>
        <v/>
      </c>
      <c r="J33" s="446">
        <f>IF('Table 3.2.1'!J40="","",'Table 3.2.1'!J40)</f>
        <v>0</v>
      </c>
      <c r="K33" s="446">
        <f>IF('Table 3.2.1'!K40="","",'Table 3.2.1'!K40)</f>
        <v>1818.0235253999999</v>
      </c>
      <c r="L33" s="446">
        <f>IF('Table 3.2.1'!L40="","",'Table 3.2.1'!L40)</f>
        <v>1.6178674</v>
      </c>
      <c r="M33" s="446" t="str">
        <f>IF('Table 3.2.1'!M40="","",'Table 3.2.1'!M40)</f>
        <v/>
      </c>
      <c r="N33" s="446">
        <f>IF('Table 3.2.1'!N40="","",'Table 3.2.1'!N40)</f>
        <v>1816.4056579999999</v>
      </c>
      <c r="O33" s="446" t="str">
        <f>IF('Table 3.2.1'!O40="","",'Table 3.2.1'!O40)</f>
        <v/>
      </c>
      <c r="P33" s="446" t="str">
        <f>IF('Table 3.2.1'!P40="","",'Table 3.2.1'!P40)</f>
        <v/>
      </c>
      <c r="Q33" s="446" t="str">
        <f>IF('Table 3.2.1'!Q40="","",'Table 3.2.1'!Q40)</f>
        <v/>
      </c>
      <c r="R33" s="446" t="str">
        <f>IF('Table 3.2.1'!R40="","",'Table 3.2.1'!R40)</f>
        <v/>
      </c>
      <c r="S33" s="446" t="str">
        <f>IF('Table 3.2.1'!S40="","",'Table 3.2.1'!S40)</f>
        <v/>
      </c>
      <c r="T33" s="414" t="str">
        <f t="shared" si="4"/>
        <v/>
      </c>
      <c r="U33" s="621" t="str">
        <f t="shared" si="0"/>
        <v/>
      </c>
      <c r="V33" s="626" t="str">
        <f t="shared" si="1"/>
        <v/>
      </c>
      <c r="W33" s="440" t="str">
        <f t="shared" si="2"/>
        <v/>
      </c>
      <c r="X33" s="310"/>
    </row>
    <row r="34" spans="2:24" x14ac:dyDescent="0.2">
      <c r="B34" s="291" t="s">
        <v>640</v>
      </c>
      <c r="D34" s="250" t="s">
        <v>899</v>
      </c>
      <c r="E34" s="249"/>
      <c r="F34" s="688"/>
      <c r="G34" s="403" t="s">
        <v>896</v>
      </c>
      <c r="H34" s="540" t="str">
        <f>IF(AND('Table 5.2.1'!I40="",'Table 5.2.1'!J40="",'Table 5.2.1'!K40=""),"",IF(OR('Table 5.2.1'!I40="c",'Table 5.2.1'!J40="c",'Table 5.2.1'!K40="c"),"c",SUM('Table 5.2.1'!I40,'Table 5.2.1'!J40,'Table 5.2.1'!K40)))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89"/>
      <c r="G35" s="402" t="s">
        <v>897</v>
      </c>
      <c r="H35" s="540" t="str">
        <f>IF(AND('Table 5.2.1'!I40="",'Table 5.2.1'!J40=""),"",IF(OR('Table 5.2.1'!I40="c",'Table 5.2.1'!J40="c"),"c",SUM('Table 5.2.1'!I40,'Table 5.2.1'!J40)))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89"/>
      <c r="G36" s="402" t="s">
        <v>898</v>
      </c>
      <c r="H36" s="542" t="str">
        <f>'Table 5.2.1'!K40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89"/>
      <c r="G37" s="402" t="s">
        <v>486</v>
      </c>
      <c r="H37" s="542" t="str">
        <f>IF('Table 5.2.1'!O40="","",'Table 5.2.1'!O40)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0"/>
      <c r="G38" s="405" t="s">
        <v>881</v>
      </c>
      <c r="H38" s="543" t="str">
        <f>IF('Table 5.2.1'!P40="","",'Table 5.2.1'!P40)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3.2.1'!H49="","",'Table 3.2.1'!H49)</f>
        <v>24129.335990840002</v>
      </c>
      <c r="I39" s="446" t="str">
        <f>IF('Table 3.2.1'!I49="","",'Table 3.2.1'!I49)</f>
        <v/>
      </c>
      <c r="J39" s="446">
        <f>IF('Table 3.2.1'!J49="","",'Table 3.2.1'!J49)</f>
        <v>20432</v>
      </c>
      <c r="K39" s="446">
        <f>IF('Table 3.2.1'!K49="","",'Table 3.2.1'!K49)</f>
        <v>3697.3359908399998</v>
      </c>
      <c r="L39" s="446">
        <f>IF('Table 3.2.1'!L49="","",'Table 3.2.1'!L49)</f>
        <v>41.119584840000002</v>
      </c>
      <c r="M39" s="446" t="str">
        <f>IF('Table 3.2.1'!M49="","",'Table 3.2.1'!M49)</f>
        <v/>
      </c>
      <c r="N39" s="446">
        <f>IF('Table 3.2.1'!N49="","",'Table 3.2.1'!N49)</f>
        <v>3656.216406</v>
      </c>
      <c r="O39" s="446" t="str">
        <f>IF('Table 3.2.1'!O49="","",'Table 3.2.1'!O49)</f>
        <v/>
      </c>
      <c r="P39" s="446" t="str">
        <f>IF('Table 3.2.1'!P49="","",'Table 3.2.1'!P49)</f>
        <v/>
      </c>
      <c r="Q39" s="446" t="str">
        <f>IF('Table 3.2.1'!Q49="","",'Table 3.2.1'!Q49)</f>
        <v/>
      </c>
      <c r="R39" s="446" t="str">
        <f>IF('Table 3.2.1'!R49="","",'Table 3.2.1'!R49)</f>
        <v/>
      </c>
      <c r="S39" s="446" t="str">
        <f>IF('Table 3.2.1'!S49="","",'Table 3.2.1'!S49)</f>
        <v/>
      </c>
      <c r="T39" s="414" t="str">
        <f t="shared" si="4"/>
        <v/>
      </c>
      <c r="U39" s="621" t="str">
        <f t="shared" si="0"/>
        <v/>
      </c>
      <c r="V39" s="626" t="str">
        <f t="shared" si="1"/>
        <v/>
      </c>
      <c r="W39" s="440" t="str">
        <f t="shared" si="2"/>
        <v/>
      </c>
      <c r="X39" s="310"/>
    </row>
    <row r="40" spans="2:24" x14ac:dyDescent="0.2">
      <c r="B40" s="291" t="s">
        <v>649</v>
      </c>
      <c r="D40" s="250" t="s">
        <v>899</v>
      </c>
      <c r="E40" s="249"/>
      <c r="F40" s="688"/>
      <c r="G40" s="403" t="s">
        <v>896</v>
      </c>
      <c r="H40" s="540" t="str">
        <f>IF(AND('Table 5.2.1'!I49="",'Table 5.2.1'!J49="",'Table 5.2.1'!K49=""),"",IF(OR('Table 5.2.1'!I49="c",'Table 5.2.1'!J49="c",'Table 5.2.1'!K49="c"),"c",SUM('Table 5.2.1'!I49,'Table 5.2.1'!J49,'Table 5.2.1'!K49)))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89"/>
      <c r="G41" s="402" t="s">
        <v>897</v>
      </c>
      <c r="H41" s="540" t="str">
        <f>IF(AND('Table 5.2.1'!I49="",'Table 5.2.1'!J49=""),"",IF(OR('Table 5.2.1'!I49="c",'Table 5.2.1'!J49="c"),"c",SUM('Table 5.2.1'!I49,'Table 5.2.1'!J49)))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89"/>
      <c r="G42" s="402" t="s">
        <v>898</v>
      </c>
      <c r="H42" s="542" t="str">
        <f>'Table 5.2.1'!K49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89"/>
      <c r="G43" s="402" t="s">
        <v>486</v>
      </c>
      <c r="H43" s="542" t="str">
        <f>IF('Table 5.2.1'!O49="","",'Table 5.2.1'!O49)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0"/>
      <c r="G44" s="405" t="s">
        <v>881</v>
      </c>
      <c r="H44" s="543" t="str">
        <f>IF('Table 5.2.1'!P49="","",'Table 5.2.1'!P49)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3.2.1'!H58="","",'Table 3.2.1'!H58)</f>
        <v>21359.246134929999</v>
      </c>
      <c r="I45" s="446" t="str">
        <f>IF('Table 3.2.1'!I58="","",'Table 3.2.1'!I58)</f>
        <v/>
      </c>
      <c r="J45" s="446">
        <f>IF('Table 3.2.1'!J58="","",'Table 3.2.1'!J58)</f>
        <v>32</v>
      </c>
      <c r="K45" s="446">
        <f>IF('Table 3.2.1'!K58="","",'Table 3.2.1'!K58)</f>
        <v>21327.246134929999</v>
      </c>
      <c r="L45" s="446">
        <f>IF('Table 3.2.1'!L58="","",'Table 3.2.1'!L58)</f>
        <v>417.58860792999997</v>
      </c>
      <c r="M45" s="446">
        <f>IF('Table 3.2.1'!M58="","",'Table 3.2.1'!M58)</f>
        <v>125.19212400000001</v>
      </c>
      <c r="N45" s="446">
        <f>IF('Table 3.2.1'!N58="","",'Table 3.2.1'!N58)</f>
        <v>20784.465402999998</v>
      </c>
      <c r="O45" s="446" t="str">
        <f>IF('Table 3.2.1'!O58="","",'Table 3.2.1'!O58)</f>
        <v/>
      </c>
      <c r="P45" s="446" t="str">
        <f>IF('Table 3.2.1'!P58="","",'Table 3.2.1'!P58)</f>
        <v/>
      </c>
      <c r="Q45" s="446" t="str">
        <f>IF('Table 3.2.1'!Q58="","",'Table 3.2.1'!Q58)</f>
        <v/>
      </c>
      <c r="R45" s="446" t="str">
        <f>IF('Table 3.2.1'!R58="","",'Table 3.2.1'!R58)</f>
        <v/>
      </c>
      <c r="S45" s="446" t="str">
        <f>IF('Table 3.2.1'!S58="","",'Table 3.2.1'!S58)</f>
        <v/>
      </c>
      <c r="T45" s="414" t="str">
        <f t="shared" si="4"/>
        <v/>
      </c>
      <c r="U45" s="621" t="str">
        <f t="shared" si="0"/>
        <v/>
      </c>
      <c r="V45" s="626" t="str">
        <f t="shared" si="1"/>
        <v/>
      </c>
      <c r="W45" s="440" t="str">
        <f t="shared" si="2"/>
        <v/>
      </c>
      <c r="X45" s="310"/>
    </row>
    <row r="46" spans="2:24" x14ac:dyDescent="0.2">
      <c r="B46" s="291" t="s">
        <v>657</v>
      </c>
      <c r="D46" s="250" t="s">
        <v>899</v>
      </c>
      <c r="E46" s="249"/>
      <c r="F46" s="688"/>
      <c r="G46" s="403" t="s">
        <v>896</v>
      </c>
      <c r="H46" s="540" t="str">
        <f>IF(AND('Table 5.2.1'!I58="",'Table 5.2.1'!J58="",'Table 5.2.1'!K58=""),"",IF(OR('Table 5.2.1'!I58="c",'Table 5.2.1'!J58="c",'Table 5.2.1'!K58="c"),"c",SUM('Table 5.2.1'!I58,'Table 5.2.1'!J58,'Table 5.2.1'!K58)))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89"/>
      <c r="G47" s="402" t="s">
        <v>897</v>
      </c>
      <c r="H47" s="540" t="str">
        <f>IF(AND('Table 5.2.1'!I58="",'Table 5.2.1'!J58=""),"",IF(OR('Table 5.2.1'!I58="c",'Table 5.2.1'!J58="c"),"c",SUM('Table 5.2.1'!I58,'Table 5.2.1'!J58)))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89"/>
      <c r="G48" s="402" t="s">
        <v>898</v>
      </c>
      <c r="H48" s="542" t="str">
        <f>'Table 5.2.1'!K58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89"/>
      <c r="G49" s="402" t="s">
        <v>486</v>
      </c>
      <c r="H49" s="542" t="str">
        <f>IF('Table 5.2.1'!O58="","",'Table 5.2.1'!O58)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0"/>
      <c r="G50" s="405" t="s">
        <v>881</v>
      </c>
      <c r="H50" s="543" t="str">
        <f>IF('Table 5.2.1'!P58="","",'Table 5.2.1'!P58)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3.2.1'!H63="","",'Table 3.2.1'!H63)</f>
        <v>3009.9211310000001</v>
      </c>
      <c r="I51" s="446" t="str">
        <f>IF('Table 3.2.1'!I63="","",'Table 3.2.1'!I63)</f>
        <v/>
      </c>
      <c r="J51" s="446">
        <f>IF('Table 3.2.1'!J63="","",'Table 3.2.1'!J63)</f>
        <v>0</v>
      </c>
      <c r="K51" s="446">
        <f>IF('Table 3.2.1'!K63="","",'Table 3.2.1'!K63)</f>
        <v>3009.9211310000001</v>
      </c>
      <c r="L51" s="446">
        <f>IF('Table 3.2.1'!L63="","",'Table 3.2.1'!L63)</f>
        <v>3.6397680000000001</v>
      </c>
      <c r="M51" s="446" t="str">
        <f>IF('Table 3.2.1'!M63="","",'Table 3.2.1'!M63)</f>
        <v/>
      </c>
      <c r="N51" s="446">
        <f>IF('Table 3.2.1'!N63="","",'Table 3.2.1'!N63)</f>
        <v>3006.2813630000001</v>
      </c>
      <c r="O51" s="446" t="str">
        <f>IF('Table 3.2.1'!O63="","",'Table 3.2.1'!O63)</f>
        <v/>
      </c>
      <c r="P51" s="446" t="str">
        <f>IF('Table 3.2.1'!P63="","",'Table 3.2.1'!P63)</f>
        <v/>
      </c>
      <c r="Q51" s="446" t="str">
        <f>IF('Table 3.2.1'!Q63="","",'Table 3.2.1'!Q63)</f>
        <v/>
      </c>
      <c r="R51" s="446" t="str">
        <f>IF('Table 3.2.1'!R63="","",'Table 3.2.1'!R63)</f>
        <v/>
      </c>
      <c r="S51" s="446" t="str">
        <f>IF('Table 3.2.1'!S63="","",'Table 3.2.1'!S63)</f>
        <v/>
      </c>
      <c r="T51" s="414" t="str">
        <f t="shared" si="4"/>
        <v/>
      </c>
      <c r="U51" s="621" t="str">
        <f t="shared" si="0"/>
        <v/>
      </c>
      <c r="V51" s="626" t="str">
        <f t="shared" si="1"/>
        <v/>
      </c>
      <c r="W51" s="440" t="str">
        <f t="shared" si="2"/>
        <v/>
      </c>
      <c r="X51" s="310"/>
    </row>
    <row r="52" spans="2:24" x14ac:dyDescent="0.2">
      <c r="B52" s="291" t="s">
        <v>715</v>
      </c>
      <c r="D52" s="250" t="s">
        <v>899</v>
      </c>
      <c r="E52" s="249"/>
      <c r="F52" s="688"/>
      <c r="G52" s="403" t="s">
        <v>896</v>
      </c>
      <c r="H52" s="540" t="str">
        <f>IF(AND('Table 5.2.1'!I63="",'Table 5.2.1'!J63="",'Table 5.2.1'!K63=""),"",IF(OR('Table 5.2.1'!I63="c",'Table 5.2.1'!J63="c",'Table 5.2.1'!K63="c"),"c",SUM('Table 5.2.1'!I63,'Table 5.2.1'!J63,'Table 5.2.1'!K63)))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89"/>
      <c r="G53" s="402" t="s">
        <v>897</v>
      </c>
      <c r="H53" s="540" t="str">
        <f>IF(AND('Table 5.2.1'!I63="",'Table 5.2.1'!J63=""),"",IF(OR('Table 5.2.1'!I63="c",'Table 5.2.1'!J63="c"),"c",SUM('Table 5.2.1'!I63,'Table 5.2.1'!J63)))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89"/>
      <c r="G54" s="402" t="s">
        <v>898</v>
      </c>
      <c r="H54" s="542" t="str">
        <f>'Table 5.2.1'!K63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89"/>
      <c r="G55" s="402" t="s">
        <v>486</v>
      </c>
      <c r="H55" s="542" t="str">
        <f>IF('Table 5.2.1'!O63="","",'Table 5.2.1'!O63)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0"/>
      <c r="G56" s="405" t="s">
        <v>881</v>
      </c>
      <c r="H56" s="543" t="str">
        <f>IF('Table 5.2.1'!P63="","",'Table 5.2.1'!P63)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3.2.1'!H65="","",'Table 3.2.1'!H65)</f>
        <v>26948.107610080002</v>
      </c>
      <c r="I57" s="446" t="str">
        <f>IF('Table 3.2.1'!I65="","",'Table 3.2.1'!I65)</f>
        <v/>
      </c>
      <c r="J57" s="446">
        <f>IF('Table 3.2.1'!J65="","",'Table 3.2.1'!J65)</f>
        <v>170</v>
      </c>
      <c r="K57" s="446">
        <f>IF('Table 3.2.1'!K65="","",'Table 3.2.1'!K65)</f>
        <v>26778.107610080002</v>
      </c>
      <c r="L57" s="446">
        <f>IF('Table 3.2.1'!L65="","",'Table 3.2.1'!L65)</f>
        <v>20.47959908</v>
      </c>
      <c r="M57" s="446" t="str">
        <f>IF('Table 3.2.1'!M65="","",'Table 3.2.1'!M65)</f>
        <v/>
      </c>
      <c r="N57" s="446">
        <f>IF('Table 3.2.1'!N65="","",'Table 3.2.1'!N65)</f>
        <v>26757.628011000001</v>
      </c>
      <c r="O57" s="446" t="str">
        <f>IF('Table 3.2.1'!O65="","",'Table 3.2.1'!O65)</f>
        <v/>
      </c>
      <c r="P57" s="446" t="str">
        <f>IF('Table 3.2.1'!P65="","",'Table 3.2.1'!P65)</f>
        <v/>
      </c>
      <c r="Q57" s="446" t="str">
        <f>IF('Table 3.2.1'!Q65="","",'Table 3.2.1'!Q65)</f>
        <v/>
      </c>
      <c r="R57" s="446" t="str">
        <f>IF('Table 3.2.1'!R65="","",'Table 3.2.1'!R65)</f>
        <v/>
      </c>
      <c r="S57" s="446" t="str">
        <f>IF('Table 3.2.1'!S65="","",'Table 3.2.1'!S65)</f>
        <v/>
      </c>
      <c r="T57" s="414" t="str">
        <f t="shared" si="4"/>
        <v/>
      </c>
      <c r="U57" s="621" t="str">
        <f t="shared" si="0"/>
        <v/>
      </c>
      <c r="V57" s="626" t="str">
        <f t="shared" si="1"/>
        <v/>
      </c>
      <c r="W57" s="440" t="str">
        <f t="shared" si="2"/>
        <v/>
      </c>
      <c r="X57" s="310"/>
    </row>
    <row r="58" spans="2:24" x14ac:dyDescent="0.2">
      <c r="B58" s="291" t="s">
        <v>663</v>
      </c>
      <c r="D58" s="250" t="s">
        <v>899</v>
      </c>
      <c r="E58" s="249"/>
      <c r="F58" s="688"/>
      <c r="G58" s="403" t="s">
        <v>896</v>
      </c>
      <c r="H58" s="540" t="str">
        <f>IF(AND('Table 5.2.1'!I65="",'Table 5.2.1'!J65="",'Table 5.2.1'!K65=""),"",IF(OR('Table 5.2.1'!I65="c",'Table 5.2.1'!J65="c",'Table 5.2.1'!K65="c"),"c",SUM('Table 5.2.1'!I65,'Table 5.2.1'!J65,'Table 5.2.1'!K65)))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89"/>
      <c r="G59" s="402" t="s">
        <v>897</v>
      </c>
      <c r="H59" s="540" t="str">
        <f>IF(AND('Table 5.2.1'!I65="",'Table 5.2.1'!J65=""),"",IF(OR('Table 5.2.1'!I65="c",'Table 5.2.1'!J65="c"),"c",SUM('Table 5.2.1'!I65,'Table 5.2.1'!J65)))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89"/>
      <c r="G60" s="402" t="s">
        <v>898</v>
      </c>
      <c r="H60" s="542" t="str">
        <f>'Table 5.2.1'!K65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89"/>
      <c r="G61" s="402" t="s">
        <v>486</v>
      </c>
      <c r="H61" s="542" t="str">
        <f>IF('Table 5.2.1'!O65="","",'Table 5.2.1'!O65)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0"/>
      <c r="G62" s="405" t="s">
        <v>881</v>
      </c>
      <c r="H62" s="543" t="str">
        <f>IF('Table 5.2.1'!P65="","",'Table 5.2.1'!P65)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3.2.1'!H96="","",'Table 3.2.1'!H96)</f>
        <v>37451.19535473</v>
      </c>
      <c r="I63" s="446" t="str">
        <f>IF('Table 3.2.1'!I96="","",'Table 3.2.1'!I96)</f>
        <v/>
      </c>
      <c r="J63" s="446">
        <f>IF('Table 3.2.1'!J96="","",'Table 3.2.1'!J96)</f>
        <v>2077</v>
      </c>
      <c r="K63" s="446">
        <f>IF('Table 3.2.1'!K96="","",'Table 3.2.1'!K96)</f>
        <v>35374.19535473</v>
      </c>
      <c r="L63" s="446">
        <f>IF('Table 3.2.1'!L96="","",'Table 3.2.1'!L96)</f>
        <v>39.361047729999996</v>
      </c>
      <c r="M63" s="446" t="str">
        <f>IF('Table 3.2.1'!M96="","",'Table 3.2.1'!M96)</f>
        <v/>
      </c>
      <c r="N63" s="446">
        <f>IF('Table 3.2.1'!N96="","",'Table 3.2.1'!N96)</f>
        <v>35334.834306999997</v>
      </c>
      <c r="O63" s="446" t="str">
        <f>IF('Table 3.2.1'!O96="","",'Table 3.2.1'!O96)</f>
        <v/>
      </c>
      <c r="P63" s="446" t="str">
        <f>IF('Table 3.2.1'!P96="","",'Table 3.2.1'!P96)</f>
        <v/>
      </c>
      <c r="Q63" s="446" t="str">
        <f>IF('Table 3.2.1'!Q96="","",'Table 3.2.1'!Q96)</f>
        <v/>
      </c>
      <c r="R63" s="446" t="str">
        <f>IF('Table 3.2.1'!R96="","",'Table 3.2.1'!R96)</f>
        <v/>
      </c>
      <c r="S63" s="446" t="str">
        <f>IF('Table 3.2.1'!S96="","",'Table 3.2.1'!S96)</f>
        <v/>
      </c>
      <c r="T63" s="414" t="str">
        <f t="shared" si="4"/>
        <v/>
      </c>
      <c r="U63" s="621" t="str">
        <f t="shared" si="0"/>
        <v/>
      </c>
      <c r="V63" s="626" t="str">
        <f t="shared" si="1"/>
        <v/>
      </c>
      <c r="W63" s="440" t="str">
        <f t="shared" si="2"/>
        <v/>
      </c>
      <c r="X63" s="310"/>
    </row>
    <row r="64" spans="2:24" x14ac:dyDescent="0.2">
      <c r="B64" s="291" t="s">
        <v>693</v>
      </c>
      <c r="D64" s="250" t="s">
        <v>899</v>
      </c>
      <c r="E64" s="249"/>
      <c r="F64" s="688"/>
      <c r="G64" s="403" t="s">
        <v>896</v>
      </c>
      <c r="H64" s="540" t="str">
        <f>IF(AND('Table 5.2.1'!I96="",'Table 5.2.1'!J96="",'Table 5.2.1'!K96=""),"",IF(OR('Table 5.2.1'!I96="c",'Table 5.2.1'!J96="c",'Table 5.2.1'!K96="c"),"c",SUM('Table 5.2.1'!I96,'Table 5.2.1'!J96,'Table 5.2.1'!K96)))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89"/>
      <c r="G65" s="402" t="s">
        <v>897</v>
      </c>
      <c r="H65" s="540" t="str">
        <f>IF(AND('Table 5.2.1'!I96="",'Table 5.2.1'!J96=""),"",IF(OR('Table 5.2.1'!I96="c",'Table 5.2.1'!J96="c"),"c",SUM('Table 5.2.1'!I96,'Table 5.2.1'!J96)))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89"/>
      <c r="G66" s="402" t="s">
        <v>898</v>
      </c>
      <c r="H66" s="542" t="str">
        <f>'Table 5.2.1'!K96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89"/>
      <c r="G67" s="402" t="s">
        <v>486</v>
      </c>
      <c r="H67" s="542" t="str">
        <f>IF('Table 5.2.1'!O96="","",'Table 5.2.1'!O96)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0"/>
      <c r="G68" s="405" t="s">
        <v>881</v>
      </c>
      <c r="H68" s="543" t="str">
        <f>IF('Table 5.2.1'!P96="","",'Table 5.2.1'!P96)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3.2.1'!H$103="","",'Table 3.2.1'!H$103)</f>
        <v>14564.46019772</v>
      </c>
      <c r="I69" s="446" t="str">
        <f>IF('Table 3.2.1'!I$103="","",'Table 3.2.1'!I$103)</f>
        <v/>
      </c>
      <c r="J69" s="446">
        <f>IF('Table 3.2.1'!J$103="","",'Table 3.2.1'!J$103)</f>
        <v>1045</v>
      </c>
      <c r="K69" s="446">
        <f>IF('Table 3.2.1'!K$103="","",'Table 3.2.1'!K$103)</f>
        <v>13519.46019772</v>
      </c>
      <c r="L69" s="446">
        <f>IF('Table 3.2.1'!L$103="","",'Table 3.2.1'!L$103)</f>
        <v>20.386304719999998</v>
      </c>
      <c r="M69" s="446" t="str">
        <f>IF('Table 3.2.1'!M$103="","",'Table 3.2.1'!M$103)</f>
        <v/>
      </c>
      <c r="N69" s="446">
        <f>IF('Table 3.2.1'!N$103="","",'Table 3.2.1'!N$103)</f>
        <v>13499.073893000001</v>
      </c>
      <c r="O69" s="446" t="str">
        <f>IF('Table 3.2.1'!O$103="","",'Table 3.2.1'!O$103)</f>
        <v/>
      </c>
      <c r="P69" s="446" t="str">
        <f>IF('Table 3.2.1'!P$103="","",'Table 3.2.1'!P$103)</f>
        <v/>
      </c>
      <c r="Q69" s="446" t="str">
        <f>IF('Table 3.2.1'!Q$103="","",'Table 3.2.1'!Q$103)</f>
        <v/>
      </c>
      <c r="R69" s="446" t="str">
        <f>IF('Table 3.2.1'!R$103="","",'Table 3.2.1'!R$103)</f>
        <v/>
      </c>
      <c r="S69" s="446" t="str">
        <f>IF('Table 3.2.1'!S$103="","",'Table 3.2.1'!S$103)</f>
        <v/>
      </c>
      <c r="T69" s="414" t="str">
        <f t="shared" si="4"/>
        <v/>
      </c>
      <c r="U69" s="621" t="str">
        <f t="shared" si="0"/>
        <v/>
      </c>
      <c r="V69" s="626" t="str">
        <f t="shared" si="1"/>
        <v/>
      </c>
      <c r="W69" s="440" t="str">
        <f t="shared" si="2"/>
        <v/>
      </c>
      <c r="X69" s="310"/>
    </row>
    <row r="70" spans="2:24" x14ac:dyDescent="0.2">
      <c r="B70" s="291" t="s">
        <v>700</v>
      </c>
      <c r="D70" s="250" t="s">
        <v>899</v>
      </c>
      <c r="E70" s="249"/>
      <c r="F70" s="688"/>
      <c r="G70" s="403" t="s">
        <v>896</v>
      </c>
      <c r="H70" s="540" t="str">
        <f>IF(AND('Table 5.2.1'!I103="",'Table 5.2.1'!J103="",'Table 5.2.1'!K103=""),"",IF(OR('Table 5.2.1'!I103="c",'Table 5.2.1'!J103="c",'Table 5.2.1'!K103="c"),"c",SUM('Table 5.2.1'!I103,'Table 5.2.1'!J103,'Table 5.2.1'!K103)))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89"/>
      <c r="G71" s="402" t="s">
        <v>897</v>
      </c>
      <c r="H71" s="540" t="str">
        <f>IF(AND('Table 5.2.1'!I103="",'Table 5.2.1'!J103=""),"",IF(OR('Table 5.2.1'!I103="c",'Table 5.2.1'!J103="c"),"c",SUM('Table 5.2.1'!I103,'Table 5.2.1'!J103)))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89"/>
      <c r="G72" s="402" t="s">
        <v>898</v>
      </c>
      <c r="H72" s="542" t="str">
        <f>'Table 5.2.1'!K103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89"/>
      <c r="G73" s="402" t="s">
        <v>486</v>
      </c>
      <c r="H73" s="542" t="str">
        <f>IF('Table 5.2.1'!O103="","",'Table 5.2.1'!O103)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0"/>
      <c r="G74" s="405" t="s">
        <v>881</v>
      </c>
      <c r="H74" s="543" t="str">
        <f>IF('Table 5.2.1'!P103="","",'Table 5.2.1'!P103)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3.2.1'!H$120="","",'Table 3.2.1'!H$120)</f>
        <v>2152.9026746</v>
      </c>
      <c r="I75" s="446" t="str">
        <f>IF('Table 3.2.1'!I$120="","",'Table 3.2.1'!I$120)</f>
        <v/>
      </c>
      <c r="J75" s="446">
        <f>IF('Table 3.2.1'!J$120="","",'Table 3.2.1'!J$120)</f>
        <v>106</v>
      </c>
      <c r="K75" s="446">
        <f>IF('Table 3.2.1'!K$120="","",'Table 3.2.1'!K$120)</f>
        <v>2046.9026746</v>
      </c>
      <c r="L75" s="446">
        <f>IF('Table 3.2.1'!L$120="","",'Table 3.2.1'!L$120)</f>
        <v>4.9473385999999993</v>
      </c>
      <c r="M75" s="446" t="str">
        <f>IF('Table 3.2.1'!M$120="","",'Table 3.2.1'!M$120)</f>
        <v/>
      </c>
      <c r="N75" s="446">
        <f>IF('Table 3.2.1'!N$120="","",'Table 3.2.1'!N$120)</f>
        <v>2041.955336</v>
      </c>
      <c r="O75" s="446" t="str">
        <f>IF('Table 3.2.1'!O$120="","",'Table 3.2.1'!O$120)</f>
        <v/>
      </c>
      <c r="P75" s="446" t="str">
        <f>IF('Table 3.2.1'!P$120="","",'Table 3.2.1'!P$120)</f>
        <v/>
      </c>
      <c r="Q75" s="446" t="str">
        <f>IF('Table 3.2.1'!Q$120="","",'Table 3.2.1'!Q$120)</f>
        <v/>
      </c>
      <c r="R75" s="446" t="str">
        <f>IF('Table 3.2.1'!R$120="","",'Table 3.2.1'!R$120)</f>
        <v/>
      </c>
      <c r="S75" s="446" t="str">
        <f>IF('Table 3.2.1'!S$120="","",'Table 3.2.1'!S$120)</f>
        <v/>
      </c>
      <c r="T75" s="414" t="str">
        <f t="shared" si="4"/>
        <v/>
      </c>
      <c r="U75" s="621" t="str">
        <f t="shared" si="0"/>
        <v/>
      </c>
      <c r="V75" s="626" t="str">
        <f t="shared" si="1"/>
        <v/>
      </c>
      <c r="W75" s="440" t="str">
        <f t="shared" si="2"/>
        <v/>
      </c>
      <c r="X75" s="310"/>
    </row>
    <row r="76" spans="2:24" x14ac:dyDescent="0.2">
      <c r="B76" s="291" t="s">
        <v>718</v>
      </c>
      <c r="D76" s="250" t="s">
        <v>899</v>
      </c>
      <c r="E76" s="249"/>
      <c r="F76" s="688"/>
      <c r="G76" s="403" t="s">
        <v>896</v>
      </c>
      <c r="H76" s="540" t="str">
        <f>IF(AND('Table 5.2.1'!I120="",'Table 5.2.1'!J120="",'Table 5.2.1'!K120=""),"",IF(OR('Table 5.2.1'!I120="c",'Table 5.2.1'!J120="c",'Table 5.2.1'!K120="c"),"c",SUM('Table 5.2.1'!I120,'Table 5.2.1'!J120,'Table 5.2.1'!K120)))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89"/>
      <c r="G77" s="402" t="s">
        <v>897</v>
      </c>
      <c r="H77" s="540" t="str">
        <f>IF(AND('Table 5.2.1'!I120="",'Table 5.2.1'!J120=""),"",IF(OR('Table 5.2.1'!I120="c",'Table 5.2.1'!J120="c"),"c",SUM('Table 5.2.1'!I120,'Table 5.2.1'!J120)))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89"/>
      <c r="G78" s="402" t="s">
        <v>898</v>
      </c>
      <c r="H78" s="542" t="str">
        <f>'Table 5.2.1'!K120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89"/>
      <c r="G79" s="402" t="s">
        <v>486</v>
      </c>
      <c r="H79" s="542" t="str">
        <f>IF('Table 5.2.1'!O120="","",'Table 5.2.1'!O120)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0"/>
      <c r="G80" s="405" t="s">
        <v>881</v>
      </c>
      <c r="H80" s="543" t="str">
        <f>IF('Table 5.2.1'!P120="","",'Table 5.2.1'!P120)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3.2.1'!H124="","",'Table 3.2.1'!H124)</f>
        <v>12090.81245306</v>
      </c>
      <c r="I81" s="446" t="str">
        <f>IF('Table 3.2.1'!I124="","",'Table 3.2.1'!I124)</f>
        <v/>
      </c>
      <c r="J81" s="446">
        <f>IF('Table 3.2.1'!J124="","",'Table 3.2.1'!J124)</f>
        <v>507</v>
      </c>
      <c r="K81" s="446">
        <f>IF('Table 3.2.1'!K124="","",'Table 3.2.1'!K124)</f>
        <v>11583.81245306</v>
      </c>
      <c r="L81" s="446">
        <f>IF('Table 3.2.1'!L124="","",'Table 3.2.1'!L124)</f>
        <v>285.83614706000003</v>
      </c>
      <c r="M81" s="446" t="str">
        <f>IF('Table 3.2.1'!M124="","",'Table 3.2.1'!M124)</f>
        <v/>
      </c>
      <c r="N81" s="446">
        <f>IF('Table 3.2.1'!N124="","",'Table 3.2.1'!N124)</f>
        <v>11297.976306</v>
      </c>
      <c r="O81" s="446" t="str">
        <f>IF('Table 3.2.1'!O124="","",'Table 3.2.1'!O124)</f>
        <v/>
      </c>
      <c r="P81" s="446" t="str">
        <f>IF('Table 3.2.1'!P124="","",'Table 3.2.1'!P124)</f>
        <v/>
      </c>
      <c r="Q81" s="446" t="str">
        <f>IF('Table 3.2.1'!Q124="","",'Table 3.2.1'!Q124)</f>
        <v/>
      </c>
      <c r="R81" s="446" t="str">
        <f>IF('Table 3.2.1'!R124="","",'Table 3.2.1'!R124)</f>
        <v/>
      </c>
      <c r="S81" s="446" t="str">
        <f>IF('Table 3.2.1'!S124="","",'Table 3.2.1'!S124)</f>
        <v/>
      </c>
      <c r="T81" s="414" t="str">
        <f t="shared" si="4"/>
        <v/>
      </c>
      <c r="U81" s="621" t="str">
        <f t="shared" si="0"/>
        <v/>
      </c>
      <c r="V81" s="626" t="str">
        <f t="shared" si="1"/>
        <v/>
      </c>
      <c r="W81" s="440" t="str">
        <f t="shared" si="2"/>
        <v/>
      </c>
      <c r="X81" s="310"/>
    </row>
    <row r="82" spans="2:24" x14ac:dyDescent="0.2">
      <c r="B82" s="291" t="s">
        <v>722</v>
      </c>
      <c r="D82" s="250" t="s">
        <v>899</v>
      </c>
      <c r="E82" s="249"/>
      <c r="F82" s="688"/>
      <c r="G82" s="403" t="s">
        <v>896</v>
      </c>
      <c r="H82" s="540" t="str">
        <f>IF(AND('Table 5.2.1'!I124="",'Table 5.2.1'!J124="",'Table 5.2.1'!K124=""),"",IF(OR('Table 5.2.1'!I124="c",'Table 5.2.1'!J124="c",'Table 5.2.1'!K124="c"),"c",SUM('Table 5.2.1'!I124,'Table 5.2.1'!J124,'Table 5.2.1'!K124)))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89"/>
      <c r="G83" s="402" t="s">
        <v>897</v>
      </c>
      <c r="H83" s="540" t="str">
        <f>IF(AND('Table 5.2.1'!I124="",'Table 5.2.1'!J124=""),"",IF(OR('Table 5.2.1'!I124="c",'Table 5.2.1'!J124="c"),"c",SUM('Table 5.2.1'!I124,'Table 5.2.1'!J124)))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89"/>
      <c r="G84" s="402" t="s">
        <v>898</v>
      </c>
      <c r="H84" s="542" t="str">
        <f>'Table 5.2.1'!K124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89"/>
      <c r="G85" s="402" t="s">
        <v>486</v>
      </c>
      <c r="H85" s="542" t="str">
        <f>IF('Table 5.2.1'!O124="","",'Table 5.2.1'!O124)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0"/>
      <c r="G86" s="405" t="s">
        <v>881</v>
      </c>
      <c r="H86" s="543" t="str">
        <f>IF('Table 5.2.1'!P124="","",'Table 5.2.1'!P124)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3.2.1'!H127="","",'Table 3.2.1'!H127)</f>
        <v>12670.032327309998</v>
      </c>
      <c r="I87" s="446" t="str">
        <f>IF('Table 3.2.1'!I127="","",'Table 3.2.1'!I127)</f>
        <v/>
      </c>
      <c r="J87" s="446">
        <f>IF('Table 3.2.1'!J127="","",'Table 3.2.1'!J127)</f>
        <v>84</v>
      </c>
      <c r="K87" s="446">
        <f>IF('Table 3.2.1'!K127="","",'Table 3.2.1'!K127)</f>
        <v>12586.032327309998</v>
      </c>
      <c r="L87" s="446">
        <f>IF('Table 3.2.1'!L127="","",'Table 3.2.1'!L127)</f>
        <v>11.23640531</v>
      </c>
      <c r="M87" s="446" t="str">
        <f>IF('Table 3.2.1'!M127="","",'Table 3.2.1'!M127)</f>
        <v/>
      </c>
      <c r="N87" s="446">
        <f>IF('Table 3.2.1'!N127="","",'Table 3.2.1'!N127)</f>
        <v>12574.795921999999</v>
      </c>
      <c r="O87" s="446" t="str">
        <f>IF('Table 3.2.1'!O127="","",'Table 3.2.1'!O127)</f>
        <v/>
      </c>
      <c r="P87" s="446" t="str">
        <f>IF('Table 3.2.1'!P127="","",'Table 3.2.1'!P127)</f>
        <v/>
      </c>
      <c r="Q87" s="446" t="str">
        <f>IF('Table 3.2.1'!Q127="","",'Table 3.2.1'!Q127)</f>
        <v/>
      </c>
      <c r="R87" s="446" t="str">
        <f>IF('Table 3.2.1'!R127="","",'Table 3.2.1'!R127)</f>
        <v/>
      </c>
      <c r="S87" s="446" t="str">
        <f>IF('Table 3.2.1'!S127="","",'Table 3.2.1'!S127)</f>
        <v/>
      </c>
      <c r="T87" s="414" t="str">
        <f t="shared" si="4"/>
        <v/>
      </c>
      <c r="U87" s="621" t="str">
        <f t="shared" si="5"/>
        <v/>
      </c>
      <c r="V87" s="626" t="str">
        <f t="shared" si="6"/>
        <v/>
      </c>
      <c r="W87" s="440" t="str">
        <f t="shared" si="7"/>
        <v/>
      </c>
      <c r="X87" s="310"/>
    </row>
    <row r="88" spans="2:24" x14ac:dyDescent="0.2">
      <c r="B88" s="291" t="s">
        <v>725</v>
      </c>
      <c r="D88" s="250" t="s">
        <v>899</v>
      </c>
      <c r="E88" s="249"/>
      <c r="F88" s="688"/>
      <c r="G88" s="403" t="s">
        <v>896</v>
      </c>
      <c r="H88" s="540" t="str">
        <f>IF(AND('Table 5.2.1'!I127="",'Table 5.2.1'!J127="",'Table 5.2.1'!K127=""),"",IF(OR('Table 5.2.1'!I127="c",'Table 5.2.1'!J127="c",'Table 5.2.1'!K127="c"),"c",SUM('Table 5.2.1'!I127,'Table 5.2.1'!J127,'Table 5.2.1'!K127)))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89"/>
      <c r="G89" s="402" t="s">
        <v>897</v>
      </c>
      <c r="H89" s="540" t="str">
        <f>IF(AND('Table 5.2.1'!I127="",'Table 5.2.1'!J127=""),"",IF(OR('Table 5.2.1'!I127="c",'Table 5.2.1'!J127="c"),"c",SUM('Table 5.2.1'!I127,'Table 5.2.1'!J127)))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89"/>
      <c r="G90" s="402" t="s">
        <v>898</v>
      </c>
      <c r="H90" s="542" t="str">
        <f>'Table 5.2.1'!K127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89"/>
      <c r="G91" s="402" t="s">
        <v>486</v>
      </c>
      <c r="H91" s="542" t="str">
        <f>IF('Table 5.2.1'!O127="","",'Table 5.2.1'!O127)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0"/>
      <c r="G92" s="405" t="s">
        <v>881</v>
      </c>
      <c r="H92" s="543" t="str">
        <f>IF('Table 5.2.1'!P127="","",'Table 5.2.1'!P127)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3.2.1'!H129="","",'Table 3.2.1'!H129)</f>
        <v>63668.63465159</v>
      </c>
      <c r="I93" s="446" t="str">
        <f>IF('Table 3.2.1'!I129="","",'Table 3.2.1'!I129)</f>
        <v/>
      </c>
      <c r="J93" s="446">
        <f>IF('Table 3.2.1'!J129="","",'Table 3.2.1'!J129)</f>
        <v>452</v>
      </c>
      <c r="K93" s="446">
        <f>IF('Table 3.2.1'!K129="","",'Table 3.2.1'!K129)</f>
        <v>63216.63465159</v>
      </c>
      <c r="L93" s="446">
        <f>IF('Table 3.2.1'!L129="","",'Table 3.2.1'!L129)</f>
        <v>42.281391590000005</v>
      </c>
      <c r="M93" s="446" t="str">
        <f>IF('Table 3.2.1'!M129="","",'Table 3.2.1'!M129)</f>
        <v/>
      </c>
      <c r="N93" s="446">
        <f>IF('Table 3.2.1'!N129="","",'Table 3.2.1'!N129)</f>
        <v>63174.353260000004</v>
      </c>
      <c r="O93" s="446" t="str">
        <f>IF('Table 3.2.1'!O129="","",'Table 3.2.1'!O129)</f>
        <v/>
      </c>
      <c r="P93" s="446" t="str">
        <f>IF('Table 3.2.1'!P129="","",'Table 3.2.1'!P129)</f>
        <v/>
      </c>
      <c r="Q93" s="446" t="str">
        <f>IF('Table 3.2.1'!Q129="","",'Table 3.2.1'!Q129)</f>
        <v/>
      </c>
      <c r="R93" s="446" t="str">
        <f>IF('Table 3.2.1'!R129="","",'Table 3.2.1'!R129)</f>
        <v/>
      </c>
      <c r="S93" s="446" t="str">
        <f>IF('Table 3.2.1'!S129="","",'Table 3.2.1'!S129)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88"/>
      <c r="G94" s="403" t="s">
        <v>896</v>
      </c>
      <c r="H94" s="540" t="str">
        <f>IF(AND('Table 5.2.1'!I129="",'Table 5.2.1'!J129="",'Table 5.2.1'!K129=""),"",IF(OR('Table 5.2.1'!I129="c",'Table 5.2.1'!J129="c",'Table 5.2.1'!K129="c"),"c",SUM('Table 5.2.1'!I129,'Table 5.2.1'!J129,'Table 5.2.1'!K129)))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89"/>
      <c r="G95" s="402" t="s">
        <v>897</v>
      </c>
      <c r="H95" s="540" t="str">
        <f>IF(AND('Table 5.2.1'!I129="",'Table 5.2.1'!J129=""),"",IF(OR('Table 5.2.1'!I129="c",'Table 5.2.1'!J129="c"),"c",SUM('Table 5.2.1'!I129,'Table 5.2.1'!J129)))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89"/>
      <c r="G96" s="402" t="s">
        <v>898</v>
      </c>
      <c r="H96" s="542" t="str">
        <f>'Table 5.2.1'!K129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89"/>
      <c r="G97" s="402" t="s">
        <v>486</v>
      </c>
      <c r="H97" s="542" t="str">
        <f>IF('Table 5.2.1'!O129="","",'Table 5.2.1'!O129)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0"/>
      <c r="G98" s="405" t="s">
        <v>881</v>
      </c>
      <c r="H98" s="543" t="str">
        <f>IF('Table 5.2.1'!P129="","",'Table 5.2.1'!P129)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3.2.1'!H136="","",'Table 3.2.1'!H136)</f>
        <v>2454.6335519999998</v>
      </c>
      <c r="I99" s="446" t="str">
        <f>IF('Table 3.2.1'!I136="","",'Table 3.2.1'!I136)</f>
        <v/>
      </c>
      <c r="J99" s="446">
        <f>IF('Table 3.2.1'!J136="","",'Table 3.2.1'!J136)</f>
        <v>215</v>
      </c>
      <c r="K99" s="446">
        <f>IF('Table 3.2.1'!K136="","",'Table 3.2.1'!K136)</f>
        <v>2239.6335519999998</v>
      </c>
      <c r="L99" s="446">
        <f>IF('Table 3.2.1'!L136="","",'Table 3.2.1'!L136)</f>
        <v>0.85562400000000005</v>
      </c>
      <c r="M99" s="446" t="str">
        <f>IF('Table 3.2.1'!M136="","",'Table 3.2.1'!M136)</f>
        <v/>
      </c>
      <c r="N99" s="446">
        <f>IF('Table 3.2.1'!N136="","",'Table 3.2.1'!N136)</f>
        <v>2238.777928</v>
      </c>
      <c r="O99" s="446" t="str">
        <f>IF('Table 3.2.1'!O136="","",'Table 3.2.1'!O136)</f>
        <v/>
      </c>
      <c r="P99" s="446" t="str">
        <f>IF('Table 3.2.1'!P136="","",'Table 3.2.1'!P136)</f>
        <v/>
      </c>
      <c r="Q99" s="446" t="str">
        <f>IF('Table 3.2.1'!Q136="","",'Table 3.2.1'!Q136)</f>
        <v/>
      </c>
      <c r="R99" s="446" t="str">
        <f>IF('Table 3.2.1'!R136="","",'Table 3.2.1'!R136)</f>
        <v/>
      </c>
      <c r="S99" s="446" t="str">
        <f>IF('Table 3.2.1'!S136="","",'Table 3.2.1'!S136)</f>
        <v/>
      </c>
      <c r="T99" s="414" t="str">
        <f t="shared" si="8"/>
        <v/>
      </c>
      <c r="U99" s="621" t="str">
        <f t="shared" si="5"/>
        <v/>
      </c>
      <c r="V99" s="626" t="str">
        <f t="shared" si="6"/>
        <v/>
      </c>
      <c r="W99" s="440" t="str">
        <f t="shared" si="7"/>
        <v/>
      </c>
      <c r="X99" s="310"/>
    </row>
    <row r="100" spans="2:24" x14ac:dyDescent="0.2">
      <c r="B100" s="291" t="s">
        <v>734</v>
      </c>
      <c r="D100" s="250" t="s">
        <v>899</v>
      </c>
      <c r="E100" s="249"/>
      <c r="F100" s="688"/>
      <c r="G100" s="403" t="s">
        <v>896</v>
      </c>
      <c r="H100" s="540" t="str">
        <f>IF(AND('Table 5.2.1'!I136="",'Table 5.2.1'!J136="",'Table 5.2.1'!K136=""),"",IF(OR('Table 5.2.1'!I136="c",'Table 5.2.1'!J136="c",'Table 5.2.1'!K136="c"),"c",SUM('Table 5.2.1'!I136,'Table 5.2.1'!J136,'Table 5.2.1'!K136)))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89"/>
      <c r="G101" s="402" t="s">
        <v>897</v>
      </c>
      <c r="H101" s="540" t="str">
        <f>IF(AND('Table 5.2.1'!I136="",'Table 5.2.1'!J136=""),"",IF(OR('Table 5.2.1'!I136="c",'Table 5.2.1'!J136="c"),"c",SUM('Table 5.2.1'!I136,'Table 5.2.1'!J136)))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89"/>
      <c r="G102" s="402" t="s">
        <v>898</v>
      </c>
      <c r="H102" s="542" t="str">
        <f>'Table 5.2.1'!K136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89"/>
      <c r="G103" s="402" t="s">
        <v>486</v>
      </c>
      <c r="H103" s="542" t="str">
        <f>IF('Table 5.2.1'!O136="","",'Table 5.2.1'!O136)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0"/>
      <c r="G104" s="405" t="s">
        <v>881</v>
      </c>
      <c r="H104" s="543" t="str">
        <f>IF('Table 5.2.1'!P136="","",'Table 5.2.1'!P136)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3.2.1'!H148="","",'Table 3.2.1'!H148)</f>
        <v>6543.8984593000005</v>
      </c>
      <c r="I105" s="446" t="str">
        <f>IF('Table 3.2.1'!I148="","",'Table 3.2.1'!I148)</f>
        <v/>
      </c>
      <c r="J105" s="446">
        <f>IF('Table 3.2.1'!J148="","",'Table 3.2.1'!J148)</f>
        <v>583</v>
      </c>
      <c r="K105" s="446">
        <f>IF('Table 3.2.1'!K148="","",'Table 3.2.1'!K148)</f>
        <v>5960.8984593000005</v>
      </c>
      <c r="L105" s="446">
        <f>IF('Table 3.2.1'!L148="","",'Table 3.2.1'!L148)</f>
        <v>128.7059533</v>
      </c>
      <c r="M105" s="446" t="str">
        <f>IF('Table 3.2.1'!M148="","",'Table 3.2.1'!M148)</f>
        <v/>
      </c>
      <c r="N105" s="446">
        <f>IF('Table 3.2.1'!N148="","",'Table 3.2.1'!N148)</f>
        <v>5832.1925060000003</v>
      </c>
      <c r="O105" s="446" t="str">
        <f>IF('Table 3.2.1'!O148="","",'Table 3.2.1'!O148)</f>
        <v/>
      </c>
      <c r="P105" s="446" t="str">
        <f>IF('Table 3.2.1'!P148="","",'Table 3.2.1'!P148)</f>
        <v/>
      </c>
      <c r="Q105" s="446" t="str">
        <f>IF('Table 3.2.1'!Q148="","",'Table 3.2.1'!Q148)</f>
        <v/>
      </c>
      <c r="R105" s="446" t="str">
        <f>IF('Table 3.2.1'!R148="","",'Table 3.2.1'!R148)</f>
        <v/>
      </c>
      <c r="S105" s="446" t="str">
        <f>IF('Table 3.2.1'!S148="","",'Table 3.2.1'!S148)</f>
        <v/>
      </c>
      <c r="T105" s="414" t="str">
        <f t="shared" si="8"/>
        <v/>
      </c>
      <c r="U105" s="621" t="str">
        <f t="shared" si="5"/>
        <v/>
      </c>
      <c r="V105" s="626" t="str">
        <f t="shared" si="6"/>
        <v/>
      </c>
      <c r="W105" s="440" t="str">
        <f t="shared" si="7"/>
        <v/>
      </c>
      <c r="X105" s="310"/>
    </row>
    <row r="106" spans="2:24" x14ac:dyDescent="0.2">
      <c r="B106" s="291" t="s">
        <v>746</v>
      </c>
      <c r="D106" s="250" t="s">
        <v>899</v>
      </c>
      <c r="E106" s="249"/>
      <c r="F106" s="688"/>
      <c r="G106" s="403" t="s">
        <v>896</v>
      </c>
      <c r="H106" s="540" t="str">
        <f>IF(AND('Table 5.2.1'!I148="",'Table 5.2.1'!J148="",'Table 5.2.1'!K148=""),"",IF(OR('Table 5.2.1'!I148="c",'Table 5.2.1'!J148="c",'Table 5.2.1'!K148="c"),"c",SUM('Table 5.2.1'!I148,'Table 5.2.1'!J148,'Table 5.2.1'!K148)))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89"/>
      <c r="G107" s="402" t="s">
        <v>897</v>
      </c>
      <c r="H107" s="540" t="str">
        <f>IF(AND('Table 5.2.1'!I148="",'Table 5.2.1'!J148=""),"",IF(OR('Table 5.2.1'!I148="c",'Table 5.2.1'!J148="c"),"c",SUM('Table 5.2.1'!I148,'Table 5.2.1'!J148)))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89"/>
      <c r="G108" s="402" t="s">
        <v>898</v>
      </c>
      <c r="H108" s="542" t="str">
        <f>'Table 5.2.1'!K148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89"/>
      <c r="G109" s="402" t="s">
        <v>486</v>
      </c>
      <c r="H109" s="542" t="str">
        <f>IF('Table 5.2.1'!O148="","",'Table 5.2.1'!O148)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0"/>
      <c r="G110" s="405" t="s">
        <v>881</v>
      </c>
      <c r="H110" s="543" t="str">
        <f>IF('Table 5.2.1'!P148="","",'Table 5.2.1'!P148)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3.2.1'!H160="","",'Table 3.2.1'!H160)</f>
        <v>3583.5816109299999</v>
      </c>
      <c r="I111" s="446" t="str">
        <f>IF('Table 3.2.1'!I160="","",'Table 3.2.1'!I160)</f>
        <v/>
      </c>
      <c r="J111" s="446">
        <f>IF('Table 3.2.1'!J160="","",'Table 3.2.1'!J160)</f>
        <v>992</v>
      </c>
      <c r="K111" s="446">
        <f>IF('Table 3.2.1'!K160="","",'Table 3.2.1'!K160)</f>
        <v>2591.5816109299999</v>
      </c>
      <c r="L111" s="446">
        <f>IF('Table 3.2.1'!L160="","",'Table 3.2.1'!L160)</f>
        <v>38.662389929999996</v>
      </c>
      <c r="M111" s="446" t="str">
        <f>IF('Table 3.2.1'!M160="","",'Table 3.2.1'!M160)</f>
        <v/>
      </c>
      <c r="N111" s="446">
        <f>IF('Table 3.2.1'!N160="","",'Table 3.2.1'!N160)</f>
        <v>2552.9192210000001</v>
      </c>
      <c r="O111" s="446" t="str">
        <f>IF('Table 3.2.1'!O160="","",'Table 3.2.1'!O160)</f>
        <v/>
      </c>
      <c r="P111" s="446" t="str">
        <f>IF('Table 3.2.1'!P160="","",'Table 3.2.1'!P160)</f>
        <v/>
      </c>
      <c r="Q111" s="446" t="str">
        <f>IF('Table 3.2.1'!Q160="","",'Table 3.2.1'!Q160)</f>
        <v/>
      </c>
      <c r="R111" s="446" t="str">
        <f>IF('Table 3.2.1'!R160="","",'Table 3.2.1'!R160)</f>
        <v/>
      </c>
      <c r="S111" s="446" t="str">
        <f>IF('Table 3.2.1'!S160="","",'Table 3.2.1'!S160)</f>
        <v/>
      </c>
      <c r="T111" s="414" t="str">
        <f t="shared" si="8"/>
        <v/>
      </c>
      <c r="U111" s="621" t="str">
        <f t="shared" si="5"/>
        <v/>
      </c>
      <c r="V111" s="626" t="str">
        <f t="shared" si="6"/>
        <v/>
      </c>
      <c r="W111" s="440" t="str">
        <f t="shared" si="7"/>
        <v/>
      </c>
      <c r="X111" s="310"/>
    </row>
    <row r="112" spans="2:24" x14ac:dyDescent="0.2">
      <c r="B112" s="291" t="s">
        <v>760</v>
      </c>
      <c r="D112" s="250" t="s">
        <v>899</v>
      </c>
      <c r="E112" s="249"/>
      <c r="F112" s="688"/>
      <c r="G112" s="403" t="s">
        <v>896</v>
      </c>
      <c r="H112" s="540" t="str">
        <f>IF(AND('Table 5.2.1'!I160="",'Table 5.2.1'!J160="",'Table 5.2.1'!K160=""),"",IF(OR('Table 5.2.1'!I160="c",'Table 5.2.1'!J160="c",'Table 5.2.1'!K160="c"),"c",SUM('Table 5.2.1'!I160,'Table 5.2.1'!J160,'Table 5.2.1'!K160)))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89"/>
      <c r="G113" s="402" t="s">
        <v>897</v>
      </c>
      <c r="H113" s="540" t="str">
        <f>IF(AND('Table 5.2.1'!I160="",'Table 5.2.1'!J160=""),"",IF(OR('Table 5.2.1'!I160="c",'Table 5.2.1'!J160="c"),"c",SUM('Table 5.2.1'!I160,'Table 5.2.1'!J160)))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89"/>
      <c r="G114" s="402" t="s">
        <v>898</v>
      </c>
      <c r="H114" s="542" t="str">
        <f>'Table 5.2.1'!K160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89"/>
      <c r="G115" s="402" t="s">
        <v>486</v>
      </c>
      <c r="H115" s="542" t="str">
        <f>IF('Table 5.2.1'!O160="","",'Table 5.2.1'!O160)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0"/>
      <c r="G116" s="405" t="s">
        <v>881</v>
      </c>
      <c r="H116" s="543" t="str">
        <f>IF('Table 5.2.1'!P160="","",'Table 5.2.1'!P160)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3.2.1'!H173="","",'Table 3.2.1'!H173)</f>
        <v>16474.546391079999</v>
      </c>
      <c r="I117" s="446" t="str">
        <f>IF('Table 3.2.1'!I173="","",'Table 3.2.1'!I173)</f>
        <v/>
      </c>
      <c r="J117" s="446">
        <f>IF('Table 3.2.1'!J173="","",'Table 3.2.1'!J173)</f>
        <v>1071</v>
      </c>
      <c r="K117" s="446">
        <f>IF('Table 3.2.1'!K173="","",'Table 3.2.1'!K173)</f>
        <v>15403.546391079999</v>
      </c>
      <c r="L117" s="446">
        <f>IF('Table 3.2.1'!L173="","",'Table 3.2.1'!L173)</f>
        <v>50.534835080000001</v>
      </c>
      <c r="M117" s="446" t="str">
        <f>IF('Table 3.2.1'!M173="","",'Table 3.2.1'!M173)</f>
        <v/>
      </c>
      <c r="N117" s="446">
        <f>IF('Table 3.2.1'!N173="","",'Table 3.2.1'!N173)</f>
        <v>15353.011555999999</v>
      </c>
      <c r="O117" s="446" t="str">
        <f>IF('Table 3.2.1'!O173="","",'Table 3.2.1'!O173)</f>
        <v/>
      </c>
      <c r="P117" s="446" t="str">
        <f>IF('Table 3.2.1'!P173="","",'Table 3.2.1'!P173)</f>
        <v/>
      </c>
      <c r="Q117" s="446" t="str">
        <f>IF('Table 3.2.1'!Q173="","",'Table 3.2.1'!Q173)</f>
        <v/>
      </c>
      <c r="R117" s="446" t="str">
        <f>IF('Table 3.2.1'!R173="","",'Table 3.2.1'!R173)</f>
        <v/>
      </c>
      <c r="S117" s="446" t="str">
        <f>IF('Table 3.2.1'!S173="","",'Table 3.2.1'!S173)</f>
        <v/>
      </c>
      <c r="T117" s="414" t="str">
        <f t="shared" si="8"/>
        <v/>
      </c>
      <c r="U117" s="621" t="str">
        <f t="shared" si="5"/>
        <v/>
      </c>
      <c r="V117" s="626" t="str">
        <f t="shared" si="6"/>
        <v/>
      </c>
      <c r="W117" s="440" t="str">
        <f t="shared" si="7"/>
        <v/>
      </c>
      <c r="X117" s="310"/>
    </row>
    <row r="118" spans="2:24" x14ac:dyDescent="0.2">
      <c r="B118" s="291" t="s">
        <v>773</v>
      </c>
      <c r="D118" s="250" t="s">
        <v>899</v>
      </c>
      <c r="E118" s="249"/>
      <c r="F118" s="688"/>
      <c r="G118" s="403" t="s">
        <v>896</v>
      </c>
      <c r="H118" s="540" t="str">
        <f>IF(AND('Table 5.2.1'!I173="",'Table 5.2.1'!J173="",'Table 5.2.1'!K173=""),"",IF(OR('Table 5.2.1'!I173="c",'Table 5.2.1'!J173="c",'Table 5.2.1'!K173="c"),"c",SUM('Table 5.2.1'!I173,'Table 5.2.1'!J173,'Table 5.2.1'!K173)))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89"/>
      <c r="G119" s="402" t="s">
        <v>897</v>
      </c>
      <c r="H119" s="540" t="str">
        <f>IF(AND('Table 5.2.1'!I173="",'Table 5.2.1'!J173=""),"",IF(OR('Table 5.2.1'!I173="c",'Table 5.2.1'!J173="c"),"c",SUM('Table 5.2.1'!I173,'Table 5.2.1'!J173)))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89"/>
      <c r="G120" s="402" t="s">
        <v>898</v>
      </c>
      <c r="H120" s="542" t="str">
        <f>'Table 5.2.1'!K173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89"/>
      <c r="G121" s="402" t="s">
        <v>486</v>
      </c>
      <c r="H121" s="542" t="str">
        <f>IF('Table 5.2.1'!O173="","",'Table 5.2.1'!O173)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0"/>
      <c r="G122" s="405" t="s">
        <v>881</v>
      </c>
      <c r="H122" s="543" t="str">
        <f>IF('Table 5.2.1'!P173="","",'Table 5.2.1'!P173)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3.2.1'!H198="","",'Table 3.2.1'!H198)</f>
        <v>1237.5007165000002</v>
      </c>
      <c r="I123" s="446" t="str">
        <f>IF('Table 3.2.1'!I198="","",'Table 3.2.1'!I198)</f>
        <v/>
      </c>
      <c r="J123" s="446">
        <f>IF('Table 3.2.1'!J198="","",'Table 3.2.1'!J198)</f>
        <v>10</v>
      </c>
      <c r="K123" s="446">
        <f>IF('Table 3.2.1'!K198="","",'Table 3.2.1'!K198)</f>
        <v>1227.5007165000002</v>
      </c>
      <c r="L123" s="446">
        <f>IF('Table 3.2.1'!L198="","",'Table 3.2.1'!L198)</f>
        <v>0.82869749999999998</v>
      </c>
      <c r="M123" s="446" t="str">
        <f>IF('Table 3.2.1'!M198="","",'Table 3.2.1'!M198)</f>
        <v/>
      </c>
      <c r="N123" s="446">
        <f>IF('Table 3.2.1'!N198="","",'Table 3.2.1'!N198)</f>
        <v>1226.6720190000001</v>
      </c>
      <c r="O123" s="446" t="str">
        <f>IF('Table 3.2.1'!O198="","",'Table 3.2.1'!O198)</f>
        <v/>
      </c>
      <c r="P123" s="446" t="str">
        <f>IF('Table 3.2.1'!P198="","",'Table 3.2.1'!P198)</f>
        <v/>
      </c>
      <c r="Q123" s="446" t="str">
        <f>IF('Table 3.2.1'!Q198="","",'Table 3.2.1'!Q198)</f>
        <v/>
      </c>
      <c r="R123" s="446" t="str">
        <f>IF('Table 3.2.1'!R198="","",'Table 3.2.1'!R198)</f>
        <v/>
      </c>
      <c r="S123" s="446" t="str">
        <f>IF('Table 3.2.1'!S198="","",'Table 3.2.1'!S198)</f>
        <v/>
      </c>
      <c r="T123" s="414" t="str">
        <f t="shared" si="8"/>
        <v/>
      </c>
      <c r="U123" s="621" t="str">
        <f t="shared" si="5"/>
        <v/>
      </c>
      <c r="V123" s="626" t="str">
        <f t="shared" si="6"/>
        <v/>
      </c>
      <c r="W123" s="440" t="str">
        <f t="shared" si="7"/>
        <v/>
      </c>
      <c r="X123" s="310"/>
    </row>
    <row r="124" spans="2:24" x14ac:dyDescent="0.2">
      <c r="B124" s="291" t="s">
        <v>797</v>
      </c>
      <c r="D124" s="250" t="s">
        <v>899</v>
      </c>
      <c r="E124" s="249"/>
      <c r="F124" s="688"/>
      <c r="G124" s="403" t="s">
        <v>896</v>
      </c>
      <c r="H124" s="540" t="str">
        <f>IF(AND('Table 5.2.1'!I198="",'Table 5.2.1'!J198="",'Table 5.2.1'!K198=""),"",IF(OR('Table 5.2.1'!I198="c",'Table 5.2.1'!J198="c",'Table 5.2.1'!K198="c"),"c",SUM('Table 5.2.1'!I198,'Table 5.2.1'!J198,'Table 5.2.1'!K198)))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89"/>
      <c r="G125" s="402" t="s">
        <v>897</v>
      </c>
      <c r="H125" s="540" t="str">
        <f>IF(AND('Table 5.2.1'!I198="",'Table 5.2.1'!J198=""),"",IF(OR('Table 5.2.1'!I198="c",'Table 5.2.1'!J198="c"),"c",SUM('Table 5.2.1'!I198,'Table 5.2.1'!J198)))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89"/>
      <c r="G126" s="402" t="s">
        <v>898</v>
      </c>
      <c r="H126" s="542" t="str">
        <f>'Table 5.2.1'!K198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89"/>
      <c r="G127" s="402" t="s">
        <v>486</v>
      </c>
      <c r="H127" s="542" t="str">
        <f>IF('Table 5.2.1'!O198="","",'Table 5.2.1'!O198)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0"/>
      <c r="G128" s="405" t="s">
        <v>881</v>
      </c>
      <c r="H128" s="543" t="str">
        <f>IF('Table 5.2.1'!P198="","",'Table 5.2.1'!P198)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3.2.1'!H208="","",'Table 3.2.1'!H208)</f>
        <v>875.71666944000003</v>
      </c>
      <c r="I129" s="446" t="str">
        <f>IF('Table 3.2.1'!I208="","",'Table 3.2.1'!I208)</f>
        <v/>
      </c>
      <c r="J129" s="446">
        <f>IF('Table 3.2.1'!J208="","",'Table 3.2.1'!J208)</f>
        <v>83</v>
      </c>
      <c r="K129" s="446">
        <f>IF('Table 3.2.1'!K208="","",'Table 3.2.1'!K208)</f>
        <v>792.71666944000003</v>
      </c>
      <c r="L129" s="446">
        <f>IF('Table 3.2.1'!L208="","",'Table 3.2.1'!L208)</f>
        <v>6.4756054400000007</v>
      </c>
      <c r="M129" s="446" t="str">
        <f>IF('Table 3.2.1'!M208="","",'Table 3.2.1'!M208)</f>
        <v/>
      </c>
      <c r="N129" s="446">
        <f>IF('Table 3.2.1'!N208="","",'Table 3.2.1'!N208)</f>
        <v>786.24106400000005</v>
      </c>
      <c r="O129" s="446" t="str">
        <f>IF('Table 3.2.1'!O208="","",'Table 3.2.1'!O208)</f>
        <v/>
      </c>
      <c r="P129" s="446" t="str">
        <f>IF('Table 3.2.1'!P208="","",'Table 3.2.1'!P208)</f>
        <v/>
      </c>
      <c r="Q129" s="446" t="str">
        <f>IF('Table 3.2.1'!Q208="","",'Table 3.2.1'!Q208)</f>
        <v/>
      </c>
      <c r="R129" s="446" t="str">
        <f>IF('Table 3.2.1'!R208="","",'Table 3.2.1'!R208)</f>
        <v/>
      </c>
      <c r="S129" s="446" t="str">
        <f>IF('Table 3.2.1'!S208="","",'Table 3.2.1'!S208)</f>
        <v/>
      </c>
      <c r="T129" s="414" t="str">
        <f t="shared" si="8"/>
        <v/>
      </c>
      <c r="U129" s="621" t="str">
        <f t="shared" si="5"/>
        <v/>
      </c>
      <c r="V129" s="626" t="str">
        <f t="shared" si="6"/>
        <v/>
      </c>
      <c r="W129" s="440" t="str">
        <f t="shared" si="7"/>
        <v/>
      </c>
      <c r="X129" s="310"/>
    </row>
    <row r="130" spans="2:24" x14ac:dyDescent="0.2">
      <c r="B130" s="291" t="s">
        <v>812</v>
      </c>
      <c r="D130" s="250" t="s">
        <v>899</v>
      </c>
      <c r="E130" s="249"/>
      <c r="F130" s="688"/>
      <c r="G130" s="403" t="s">
        <v>896</v>
      </c>
      <c r="H130" s="540" t="str">
        <f>IF(AND('Table 5.2.1'!I208="",'Table 5.2.1'!J208="",'Table 5.2.1'!K208=""),"",IF(OR('Table 5.2.1'!I208="c",'Table 5.2.1'!J208="c",'Table 5.2.1'!K208="c"),"c",SUM('Table 5.2.1'!I208,'Table 5.2.1'!J208,'Table 5.2.1'!K208)))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89"/>
      <c r="G131" s="402" t="s">
        <v>897</v>
      </c>
      <c r="H131" s="540" t="str">
        <f>IF(AND('Table 5.2.1'!I208="",'Table 5.2.1'!J208=""),"",IF(OR('Table 5.2.1'!I208="c",'Table 5.2.1'!J208="c"),"c",SUM('Table 5.2.1'!I208,'Table 5.2.1'!J208)))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89"/>
      <c r="G132" s="402" t="s">
        <v>898</v>
      </c>
      <c r="H132" s="542" t="str">
        <f>'Table 5.2.1'!K208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89"/>
      <c r="G133" s="402" t="s">
        <v>486</v>
      </c>
      <c r="H133" s="542" t="str">
        <f>IF('Table 5.2.1'!O208="","",'Table 5.2.1'!O208)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0"/>
      <c r="G134" s="405" t="s">
        <v>881</v>
      </c>
      <c r="H134" s="543" t="str">
        <f>IF('Table 5.2.1'!P208="","",'Table 5.2.1'!P208)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3.2.1'!H216="","",'Table 3.2.1'!H216)</f>
        <v>3931.92228492</v>
      </c>
      <c r="I135" s="446" t="str">
        <f>IF('Table 3.2.1'!I216="","",'Table 3.2.1'!I216)</f>
        <v/>
      </c>
      <c r="J135" s="446">
        <f>IF('Table 3.2.1'!J216="","",'Table 3.2.1'!J216)</f>
        <v>8</v>
      </c>
      <c r="K135" s="446">
        <f>IF('Table 3.2.1'!K216="","",'Table 3.2.1'!K216)</f>
        <v>3923.92228492</v>
      </c>
      <c r="L135" s="446">
        <f>IF('Table 3.2.1'!L216="","",'Table 3.2.1'!L216)</f>
        <v>5.27039992</v>
      </c>
      <c r="M135" s="446" t="str">
        <f>IF('Table 3.2.1'!M216="","",'Table 3.2.1'!M216)</f>
        <v/>
      </c>
      <c r="N135" s="446">
        <f>IF('Table 3.2.1'!N216="","",'Table 3.2.1'!N216)</f>
        <v>3918.6518850000002</v>
      </c>
      <c r="O135" s="446" t="str">
        <f>IF('Table 3.2.1'!O216="","",'Table 3.2.1'!O216)</f>
        <v/>
      </c>
      <c r="P135" s="446" t="str">
        <f>IF('Table 3.2.1'!P216="","",'Table 3.2.1'!P216)</f>
        <v/>
      </c>
      <c r="Q135" s="446" t="str">
        <f>IF('Table 3.2.1'!Q216="","",'Table 3.2.1'!Q216)</f>
        <v/>
      </c>
      <c r="R135" s="446" t="str">
        <f>IF('Table 3.2.1'!R216="","",'Table 3.2.1'!R216)</f>
        <v/>
      </c>
      <c r="S135" s="446" t="str">
        <f>IF('Table 3.2.1'!S216="","",'Table 3.2.1'!S216)</f>
        <v/>
      </c>
      <c r="T135" s="414" t="str">
        <f t="shared" si="8"/>
        <v/>
      </c>
      <c r="U135" s="621" t="str">
        <f t="shared" si="5"/>
        <v/>
      </c>
      <c r="V135" s="626" t="str">
        <f t="shared" si="6"/>
        <v/>
      </c>
      <c r="W135" s="440" t="str">
        <f t="shared" si="7"/>
        <v/>
      </c>
      <c r="X135" s="310"/>
    </row>
    <row r="136" spans="2:24" x14ac:dyDescent="0.2">
      <c r="B136" s="291" t="s">
        <v>820</v>
      </c>
      <c r="D136" s="250" t="s">
        <v>899</v>
      </c>
      <c r="E136" s="249"/>
      <c r="F136" s="688"/>
      <c r="G136" s="403" t="s">
        <v>896</v>
      </c>
      <c r="H136" s="540" t="str">
        <f>IF(AND('Table 5.2.1'!I216="",'Table 5.2.1'!J216="",'Table 5.2.1'!K216=""),"",IF(OR('Table 5.2.1'!I216="c",'Table 5.2.1'!J216="c",'Table 5.2.1'!K216="c"),"c",SUM('Table 5.2.1'!I216,'Table 5.2.1'!J216,'Table 5.2.1'!K216)))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89"/>
      <c r="G137" s="402" t="s">
        <v>897</v>
      </c>
      <c r="H137" s="540" t="str">
        <f>IF(AND('Table 5.2.1'!I216="",'Table 5.2.1'!J216=""),"",IF(OR('Table 5.2.1'!I216="c",'Table 5.2.1'!J216="c"),"c",SUM('Table 5.2.1'!I216,'Table 5.2.1'!J216)))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89"/>
      <c r="G138" s="402" t="s">
        <v>898</v>
      </c>
      <c r="H138" s="542" t="str">
        <f>'Table 5.2.1'!K216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89"/>
      <c r="G139" s="402" t="s">
        <v>486</v>
      </c>
      <c r="H139" s="542" t="str">
        <f>IF('Table 5.2.1'!O216="","",'Table 5.2.1'!O216)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0"/>
      <c r="G140" s="405" t="s">
        <v>881</v>
      </c>
      <c r="H140" s="543" t="str">
        <f>IF('Table 5.2.1'!P216="","",'Table 5.2.1'!P216)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3.2.1'!H225="","",'Table 3.2.1'!H225)</f>
        <v>1565.04509871</v>
      </c>
      <c r="I141" s="446" t="str">
        <f>IF('Table 3.2.1'!I225="","",'Table 3.2.1'!I225)</f>
        <v/>
      </c>
      <c r="J141" s="446">
        <f>IF('Table 3.2.1'!J225="","",'Table 3.2.1'!J225)</f>
        <v>486</v>
      </c>
      <c r="K141" s="446">
        <f>IF('Table 3.2.1'!K225="","",'Table 3.2.1'!K225)</f>
        <v>1079.04509871</v>
      </c>
      <c r="L141" s="446">
        <f>IF('Table 3.2.1'!L225="","",'Table 3.2.1'!L225)</f>
        <v>4.1808247099999996</v>
      </c>
      <c r="M141" s="446" t="str">
        <f>IF('Table 3.2.1'!M225="","",'Table 3.2.1'!M225)</f>
        <v/>
      </c>
      <c r="N141" s="446">
        <f>IF('Table 3.2.1'!N225="","",'Table 3.2.1'!N225)</f>
        <v>1074.864274</v>
      </c>
      <c r="O141" s="446" t="str">
        <f>IF('Table 3.2.1'!O225="","",'Table 3.2.1'!O225)</f>
        <v/>
      </c>
      <c r="P141" s="446" t="str">
        <f>IF('Table 3.2.1'!P225="","",'Table 3.2.1'!P225)</f>
        <v/>
      </c>
      <c r="Q141" s="446" t="str">
        <f>IF('Table 3.2.1'!Q225="","",'Table 3.2.1'!Q225)</f>
        <v/>
      </c>
      <c r="R141" s="446" t="str">
        <f>IF('Table 3.2.1'!R225="","",'Table 3.2.1'!R225)</f>
        <v/>
      </c>
      <c r="S141" s="446" t="str">
        <f>IF('Table 3.2.1'!S225="","",'Table 3.2.1'!S225)</f>
        <v/>
      </c>
      <c r="T141" s="414" t="str">
        <f t="shared" si="8"/>
        <v/>
      </c>
      <c r="U141" s="621" t="str">
        <f t="shared" si="5"/>
        <v/>
      </c>
      <c r="V141" s="626" t="str">
        <f t="shared" si="6"/>
        <v/>
      </c>
      <c r="W141" s="440" t="str">
        <f t="shared" si="7"/>
        <v/>
      </c>
      <c r="X141" s="310"/>
    </row>
    <row r="142" spans="2:24" x14ac:dyDescent="0.2">
      <c r="B142" s="291" t="s">
        <v>825</v>
      </c>
      <c r="D142" s="250" t="s">
        <v>899</v>
      </c>
      <c r="E142" s="249"/>
      <c r="F142" s="688"/>
      <c r="G142" s="403" t="s">
        <v>896</v>
      </c>
      <c r="H142" s="540" t="str">
        <f>IF(AND('Table 5.2.1'!I225="",'Table 5.2.1'!J225="",'Table 5.2.1'!K225=""),"",IF(OR('Table 5.2.1'!I225="c",'Table 5.2.1'!J225="c",'Table 5.2.1'!K225="c"),"c",SUM('Table 5.2.1'!I225,'Table 5.2.1'!J225,'Table 5.2.1'!K225)))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89"/>
      <c r="G143" s="402" t="s">
        <v>897</v>
      </c>
      <c r="H143" s="540" t="str">
        <f>IF(AND('Table 5.2.1'!I225="",'Table 5.2.1'!J225=""),"",IF(OR('Table 5.2.1'!I225="c",'Table 5.2.1'!J225="c"),"c",SUM('Table 5.2.1'!I225,'Table 5.2.1'!J225)))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89"/>
      <c r="G144" s="402" t="s">
        <v>898</v>
      </c>
      <c r="H144" s="542" t="str">
        <f>'Table 5.2.1'!K225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89"/>
      <c r="G145" s="402" t="s">
        <v>486</v>
      </c>
      <c r="H145" s="542" t="str">
        <f>IF('Table 5.2.1'!O225="","",'Table 5.2.1'!O225)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0"/>
      <c r="G146" s="405" t="s">
        <v>881</v>
      </c>
      <c r="H146" s="543" t="str">
        <f>IF('Table 5.2.1'!P225="","",'Table 5.2.1'!P225)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3.2.1'!H226="","",'Table 3.2.1'!H226)</f>
        <v>4210.0037874899999</v>
      </c>
      <c r="I147" s="446" t="str">
        <f>IF('Table 3.2.1'!I226="","",'Table 3.2.1'!I226)</f>
        <v/>
      </c>
      <c r="J147" s="446">
        <f>IF('Table 3.2.1'!J226="","",'Table 3.2.1'!J226)</f>
        <v>15</v>
      </c>
      <c r="K147" s="446">
        <f>IF('Table 3.2.1'!K226="","",'Table 3.2.1'!K226)</f>
        <v>4195.0037874899999</v>
      </c>
      <c r="L147" s="446">
        <f>IF('Table 3.2.1'!L226="","",'Table 3.2.1'!L226)</f>
        <v>6.6930224900000006</v>
      </c>
      <c r="M147" s="446" t="str">
        <f>IF('Table 3.2.1'!M226="","",'Table 3.2.1'!M226)</f>
        <v/>
      </c>
      <c r="N147" s="446">
        <f>IF('Table 3.2.1'!N226="","",'Table 3.2.1'!N226)</f>
        <v>4188.3107650000002</v>
      </c>
      <c r="O147" s="446" t="str">
        <f>IF('Table 3.2.1'!O226="","",'Table 3.2.1'!O226)</f>
        <v/>
      </c>
      <c r="P147" s="446" t="str">
        <f>IF('Table 3.2.1'!P226="","",'Table 3.2.1'!P226)</f>
        <v/>
      </c>
      <c r="Q147" s="446" t="str">
        <f>IF('Table 3.2.1'!Q226="","",'Table 3.2.1'!Q226)</f>
        <v/>
      </c>
      <c r="R147" s="446" t="str">
        <f>IF('Table 3.2.1'!R226="","",'Table 3.2.1'!R226)</f>
        <v/>
      </c>
      <c r="S147" s="446" t="str">
        <f>IF('Table 3.2.1'!S226="","",'Table 3.2.1'!S226)</f>
        <v/>
      </c>
      <c r="T147" s="414" t="str">
        <f t="shared" si="8"/>
        <v/>
      </c>
      <c r="U147" s="621" t="str">
        <f t="shared" si="5"/>
        <v/>
      </c>
      <c r="V147" s="626" t="str">
        <f t="shared" si="6"/>
        <v/>
      </c>
      <c r="W147" s="440" t="str">
        <f t="shared" si="7"/>
        <v/>
      </c>
      <c r="X147" s="310"/>
    </row>
    <row r="148" spans="2:24" x14ac:dyDescent="0.2">
      <c r="B148" s="291" t="s">
        <v>826</v>
      </c>
      <c r="D148" s="250" t="s">
        <v>899</v>
      </c>
      <c r="E148" s="249"/>
      <c r="F148" s="688"/>
      <c r="G148" s="403" t="s">
        <v>896</v>
      </c>
      <c r="H148" s="540" t="str">
        <f>IF(AND('Table 5.2.1'!I226="",'Table 5.2.1'!J226="",'Table 5.2.1'!K226=""),"",IF(OR('Table 5.2.1'!I226="c",'Table 5.2.1'!J226="c",'Table 5.2.1'!K226="c"),"c",SUM('Table 5.2.1'!I226,'Table 5.2.1'!J226,'Table 5.2.1'!K226)))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89"/>
      <c r="G149" s="402" t="s">
        <v>897</v>
      </c>
      <c r="H149" s="540" t="str">
        <f>IF(AND('Table 5.2.1'!I226="",'Table 5.2.1'!J226=""),"",IF(OR('Table 5.2.1'!I226="c",'Table 5.2.1'!J226="c"),"c",SUM('Table 5.2.1'!I226,'Table 5.2.1'!J226)))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89"/>
      <c r="G150" s="402" t="s">
        <v>898</v>
      </c>
      <c r="H150" s="542" t="str">
        <f>'Table 5.2.1'!K226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89"/>
      <c r="G151" s="402" t="s">
        <v>486</v>
      </c>
      <c r="H151" s="542" t="str">
        <f>IF('Table 5.2.1'!O226="","",'Table 5.2.1'!O226)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0"/>
      <c r="G152" s="405" t="s">
        <v>881</v>
      </c>
      <c r="H152" s="543" t="str">
        <f>IF('Table 5.2.1'!P226="","",'Table 5.2.1'!P226)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3.2.1'!H238="","",'Table 3.2.1'!H238)</f>
        <v>259.14260000000002</v>
      </c>
      <c r="I153" s="446" t="str">
        <f>IF('Table 3.2.1'!I238="","",'Table 3.2.1'!I238)</f>
        <v/>
      </c>
      <c r="J153" s="446">
        <f>IF('Table 3.2.1'!J238="","",'Table 3.2.1'!J238)</f>
        <v>0</v>
      </c>
      <c r="K153" s="446">
        <f>IF('Table 3.2.1'!K238="","",'Table 3.2.1'!K238)</f>
        <v>259.14260000000002</v>
      </c>
      <c r="L153" s="446">
        <f>IF('Table 3.2.1'!L238="","",'Table 3.2.1'!L238)</f>
        <v>0</v>
      </c>
      <c r="M153" s="446" t="str">
        <f>IF('Table 3.2.1'!M238="","",'Table 3.2.1'!M238)</f>
        <v/>
      </c>
      <c r="N153" s="446">
        <f>IF('Table 3.2.1'!N238="","",'Table 3.2.1'!N238)</f>
        <v>259.14260000000002</v>
      </c>
      <c r="O153" s="446" t="str">
        <f>IF('Table 3.2.1'!O238="","",'Table 3.2.1'!O238)</f>
        <v/>
      </c>
      <c r="P153" s="446" t="str">
        <f>IF('Table 3.2.1'!P238="","",'Table 3.2.1'!P238)</f>
        <v/>
      </c>
      <c r="Q153" s="446" t="str">
        <f>IF('Table 3.2.1'!Q238="","",'Table 3.2.1'!Q238)</f>
        <v/>
      </c>
      <c r="R153" s="446" t="str">
        <f>IF('Table 3.2.1'!R238="","",'Table 3.2.1'!R238)</f>
        <v/>
      </c>
      <c r="S153" s="446" t="str">
        <f>IF('Table 3.2.1'!S238="","",'Table 3.2.1'!S238)</f>
        <v/>
      </c>
      <c r="T153" s="414" t="str">
        <f t="shared" si="8"/>
        <v/>
      </c>
      <c r="U153" s="621" t="str">
        <f t="shared" si="9"/>
        <v/>
      </c>
      <c r="V153" s="626" t="str">
        <f t="shared" si="10"/>
        <v/>
      </c>
      <c r="W153" s="440" t="str">
        <f t="shared" si="11"/>
        <v/>
      </c>
      <c r="X153" s="310"/>
    </row>
    <row r="154" spans="2:24" x14ac:dyDescent="0.2">
      <c r="B154" s="291" t="s">
        <v>837</v>
      </c>
      <c r="D154" s="250" t="s">
        <v>899</v>
      </c>
      <c r="E154" s="249"/>
      <c r="F154" s="688"/>
      <c r="G154" s="403" t="s">
        <v>896</v>
      </c>
      <c r="H154" s="540" t="str">
        <f>IF(AND('Table 5.2.1'!I238="",'Table 5.2.1'!J238="",'Table 5.2.1'!K238=""),"",IF(OR('Table 5.2.1'!I238="c",'Table 5.2.1'!J238="c",'Table 5.2.1'!K238="c"),"c",SUM('Table 5.2.1'!I238,'Table 5.2.1'!J238,'Table 5.2.1'!K238)))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89"/>
      <c r="G155" s="402" t="s">
        <v>897</v>
      </c>
      <c r="H155" s="540" t="str">
        <f>IF(AND('Table 5.2.1'!I238="",'Table 5.2.1'!J238=""),"",IF(OR('Table 5.2.1'!I238="c",'Table 5.2.1'!J238="c"),"c",SUM('Table 5.2.1'!I238,'Table 5.2.1'!J238)))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89"/>
      <c r="G156" s="402" t="s">
        <v>898</v>
      </c>
      <c r="H156" s="542" t="str">
        <f>'Table 5.2.1'!K238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89"/>
      <c r="G157" s="402" t="s">
        <v>486</v>
      </c>
      <c r="H157" s="542" t="str">
        <f>IF('Table 5.2.1'!O238="","",'Table 5.2.1'!O238)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0"/>
      <c r="G158" s="405" t="s">
        <v>881</v>
      </c>
      <c r="H158" s="543" t="str">
        <f>IF('Table 5.2.1'!P238="","",'Table 5.2.1'!P238)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3.2.1'!H245="","",'Table 3.2.1'!H245)</f>
        <v>48482.834609949998</v>
      </c>
      <c r="I159" s="446" t="str">
        <f>IF('Table 3.2.1'!I245="","",'Table 3.2.1'!I245)</f>
        <v/>
      </c>
      <c r="J159" s="446">
        <f>IF('Table 3.2.1'!J245="","",'Table 3.2.1'!J245)</f>
        <v>1100</v>
      </c>
      <c r="K159" s="446">
        <f>IF('Table 3.2.1'!K245="","",'Table 3.2.1'!K245)</f>
        <v>47382.834609949998</v>
      </c>
      <c r="L159" s="446">
        <f>IF('Table 3.2.1'!L245="","",'Table 3.2.1'!L245)</f>
        <v>82.596394950000004</v>
      </c>
      <c r="M159" s="446" t="str">
        <f>IF('Table 3.2.1'!M245="","",'Table 3.2.1'!M245)</f>
        <v/>
      </c>
      <c r="N159" s="446">
        <f>IF('Table 3.2.1'!N245="","",'Table 3.2.1'!N245)</f>
        <v>47300.238214999998</v>
      </c>
      <c r="O159" s="446" t="str">
        <f>IF('Table 3.2.1'!O245="","",'Table 3.2.1'!O245)</f>
        <v/>
      </c>
      <c r="P159" s="446" t="str">
        <f>IF('Table 3.2.1'!P245="","",'Table 3.2.1'!P245)</f>
        <v/>
      </c>
      <c r="Q159" s="446" t="str">
        <f>IF('Table 3.2.1'!Q245="","",'Table 3.2.1'!Q245)</f>
        <v/>
      </c>
      <c r="R159" s="446" t="str">
        <f>IF('Table 3.2.1'!R245="","",'Table 3.2.1'!R245)</f>
        <v/>
      </c>
      <c r="S159" s="446" t="str">
        <f>IF('Table 3.2.1'!S245="","",'Table 3.2.1'!S245)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88"/>
      <c r="G160" s="403" t="s">
        <v>896</v>
      </c>
      <c r="H160" s="540" t="str">
        <f>IF(AND('Table 5.2.1'!I245="",'Table 5.2.1'!J245="",'Table 5.2.1'!K245=""),"",IF(OR('Table 5.2.1'!I245="c",'Table 5.2.1'!J245="c",'Table 5.2.1'!K245="c"),"c",SUM('Table 5.2.1'!I245,'Table 5.2.1'!J245,'Table 5.2.1'!K245)))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89"/>
      <c r="G161" s="402" t="s">
        <v>897</v>
      </c>
      <c r="H161" s="540" t="str">
        <f>IF(AND('Table 5.2.1'!I245="",'Table 5.2.1'!J245=""),"",IF(OR('Table 5.2.1'!I245="c",'Table 5.2.1'!J245="c"),"c",SUM('Table 5.2.1'!I245,'Table 5.2.1'!J245)))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89"/>
      <c r="G162" s="402" t="s">
        <v>898</v>
      </c>
      <c r="H162" s="542" t="str">
        <f>'Table 5.2.1'!K245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89"/>
      <c r="G163" s="402" t="s">
        <v>486</v>
      </c>
      <c r="H163" s="542" t="str">
        <f>IF('Table 5.2.1'!O245="","",'Table 5.2.1'!O245)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0"/>
      <c r="G164" s="405" t="s">
        <v>881</v>
      </c>
      <c r="H164" s="543" t="str">
        <f>IF('Table 5.2.1'!P245="","",'Table 5.2.1'!P245)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3.2.1'!H246="","",'Table 3.2.1'!H246)</f>
        <v>801543.53110260004</v>
      </c>
      <c r="I165" s="446" t="str">
        <f>IF('Table 3.2.1'!I246="","",'Table 3.2.1'!I246)</f>
        <v/>
      </c>
      <c r="J165" s="446">
        <f>IF('Table 3.2.1'!J246="","",'Table 3.2.1'!J246)</f>
        <v>16946</v>
      </c>
      <c r="K165" s="446">
        <f>IF('Table 3.2.1'!K246="","",'Table 3.2.1'!K246)</f>
        <v>784597.53110260004</v>
      </c>
      <c r="L165" s="446">
        <f>IF('Table 3.2.1'!L246="","",'Table 3.2.1'!L246)</f>
        <v>11390.194660600002</v>
      </c>
      <c r="M165" s="446">
        <f>IF('Table 3.2.1'!M246="","",'Table 3.2.1'!M246)</f>
        <v>13.867889</v>
      </c>
      <c r="N165" s="446">
        <f>IF('Table 3.2.1'!N246="","",'Table 3.2.1'!N246)</f>
        <v>773193.46855300001</v>
      </c>
      <c r="O165" s="446" t="str">
        <f>IF('Table 3.2.1'!O246="","",'Table 3.2.1'!O246)</f>
        <v/>
      </c>
      <c r="P165" s="446" t="str">
        <f>IF('Table 3.2.1'!P246="","",'Table 3.2.1'!P246)</f>
        <v/>
      </c>
      <c r="Q165" s="446" t="str">
        <f>IF('Table 3.2.1'!Q246="","",'Table 3.2.1'!Q246)</f>
        <v/>
      </c>
      <c r="R165" s="446" t="str">
        <f>IF('Table 3.2.1'!R246="","",'Table 3.2.1'!R246)</f>
        <v/>
      </c>
      <c r="S165" s="446" t="str">
        <f>IF('Table 3.2.1'!S246="","",'Table 3.2.1'!S246)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88"/>
      <c r="G166" s="403" t="s">
        <v>896</v>
      </c>
      <c r="H166" s="540" t="str">
        <f>IF(AND('Table 5.2.1'!I246="",'Table 5.2.1'!J246="",'Table 5.2.1'!K246=""),"",IF(OR('Table 5.2.1'!I246="c",'Table 5.2.1'!J246="c",'Table 5.2.1'!K246="c"),"c",SUM('Table 5.2.1'!I246,'Table 5.2.1'!J246,'Table 5.2.1'!K246)))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89"/>
      <c r="G167" s="402" t="s">
        <v>897</v>
      </c>
      <c r="H167" s="540" t="str">
        <f>IF(AND('Table 5.2.1'!I246="",'Table 5.2.1'!J246=""),"",IF(OR('Table 5.2.1'!I246="c",'Table 5.2.1'!J246="c"),"c",SUM('Table 5.2.1'!I246,'Table 5.2.1'!J246)))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89"/>
      <c r="G168" s="402" t="s">
        <v>898</v>
      </c>
      <c r="H168" s="542" t="str">
        <f>'Table 5.2.1'!K246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89"/>
      <c r="G169" s="402" t="s">
        <v>486</v>
      </c>
      <c r="H169" s="542" t="str">
        <f>IF('Table 5.2.1'!O246="","",'Table 5.2.1'!O246)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0"/>
      <c r="G170" s="405" t="s">
        <v>881</v>
      </c>
      <c r="H170" s="543" t="str">
        <f>IF('Table 5.2.1'!P246="","",'Table 5.2.1'!P246)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f>87203.1-30493.6-365.3-94</f>
        <v>56250.200000000004</v>
      </c>
      <c r="I171" s="611">
        <v>0</v>
      </c>
      <c r="J171" s="612">
        <f>8453-1694-94</f>
        <v>6665</v>
      </c>
      <c r="K171" s="611">
        <f>78750.2-28799.7-365.3</f>
        <v>49585.2</v>
      </c>
      <c r="L171" s="612">
        <f>885.4-432.3</f>
        <v>453.09999999999997</v>
      </c>
      <c r="M171" s="611">
        <v>0</v>
      </c>
      <c r="N171" s="612">
        <f>77864.7-28367.4-364.7</f>
        <v>49132.6</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3.2.1'!H264="","",'Table 3.2.1'!H264)</f>
        <v>1178626.1000000001</v>
      </c>
      <c r="I172" s="549" t="str">
        <f>IF('Table 3.2.1'!I264="","",'Table 3.2.1'!I264)</f>
        <v/>
      </c>
      <c r="J172" s="549">
        <f>IF('Table 3.2.1'!J264="","",'Table 3.2.1'!J264)</f>
        <v>54201</v>
      </c>
      <c r="K172" s="549">
        <f>IF('Table 3.2.1'!K264="","",'Table 3.2.1'!K264)</f>
        <v>1124425.1000000001</v>
      </c>
      <c r="L172" s="549">
        <f>IF('Table 3.2.1'!L264="","",'Table 3.2.1'!L264)</f>
        <v>13110.1</v>
      </c>
      <c r="M172" s="549">
        <f>IF('Table 3.2.1'!M264="","",'Table 3.2.1'!M264)</f>
        <v>139.1</v>
      </c>
      <c r="N172" s="549">
        <f>IF('Table 3.2.1'!N264="","",'Table 3.2.1'!N264)</f>
        <v>1111175.9000000001</v>
      </c>
      <c r="O172" s="549" t="str">
        <f>IF('Table 3.2.1'!O264="","",'Table 3.2.1'!O264)</f>
        <v/>
      </c>
      <c r="P172" s="549" t="str">
        <f>IF('Table 3.2.1'!P264="","",'Table 3.2.1'!P264)</f>
        <v/>
      </c>
      <c r="Q172" s="549" t="str">
        <f>IF('Table 3.2.1'!Q264="","",'Table 3.2.1'!Q264)</f>
        <v/>
      </c>
      <c r="R172" s="549" t="str">
        <f>IF('Table 3.2.1'!R264="","",'Table 3.2.1'!R264)</f>
        <v/>
      </c>
      <c r="S172" s="549" t="str">
        <f>IF('Table 3.2.1'!S264="","",'Table 3.2.1'!S264)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1178626.0752403401</v>
      </c>
      <c r="I173" s="415">
        <f t="shared" ref="I173:S173" si="13">(SUM(I21,I27,I33,I39,I45,I57,I51,I63,I69,I75,I81,I87,I93,I105,I111,I117,I123,I129,I99,I135,I141,I147,I153,I159,I165,I171,))</f>
        <v>0</v>
      </c>
      <c r="J173" s="415">
        <f t="shared" si="13"/>
        <v>54201</v>
      </c>
      <c r="K173" s="415">
        <f t="shared" si="13"/>
        <v>1124425.0752403399</v>
      </c>
      <c r="L173" s="415">
        <f t="shared" si="13"/>
        <v>13110.610529340003</v>
      </c>
      <c r="M173" s="415">
        <f t="shared" si="13"/>
        <v>139.060013</v>
      </c>
      <c r="N173" s="415">
        <f t="shared" si="13"/>
        <v>1111175.9046980001</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2.4759660009294748E-2</v>
      </c>
      <c r="I174" s="430">
        <f t="shared" ref="I174:S174" si="14">IF(COUNTIF(I27:I171,"c")=1,"Res Disc",SUM(I172)-SUM(I173))</f>
        <v>0</v>
      </c>
      <c r="J174" s="430">
        <f t="shared" si="14"/>
        <v>0</v>
      </c>
      <c r="K174" s="430">
        <f t="shared" si="14"/>
        <v>2.4759660242125392E-2</v>
      </c>
      <c r="L174" s="430">
        <f t="shared" si="14"/>
        <v>-0.51052934000290406</v>
      </c>
      <c r="M174" s="430">
        <f t="shared" si="14"/>
        <v>3.9986999999996442E-2</v>
      </c>
      <c r="N174" s="430">
        <f t="shared" si="14"/>
        <v>-4.6979999169707298E-3</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95"/>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97"/>
      <c r="R177" s="323"/>
      <c r="S177" s="323"/>
      <c r="T177" s="310"/>
      <c r="U177" s="310"/>
      <c r="V177" s="310"/>
      <c r="W177" s="310"/>
      <c r="X177" s="310"/>
    </row>
    <row r="178" spans="5:24" ht="12.75" customHeight="1" x14ac:dyDescent="0.2">
      <c r="E178" s="310"/>
      <c r="F178" s="395"/>
      <c r="G178" s="702" t="s">
        <v>552</v>
      </c>
      <c r="H178" s="702"/>
      <c r="I178" s="702"/>
      <c r="J178" s="702"/>
      <c r="K178" s="702"/>
      <c r="L178" s="702"/>
      <c r="M178" s="702"/>
      <c r="N178" s="702"/>
      <c r="O178" s="702"/>
      <c r="P178" s="396"/>
      <c r="Q178" s="397"/>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96"/>
      <c r="R179" s="323"/>
      <c r="S179" s="323"/>
      <c r="T179" s="310"/>
      <c r="U179" s="310"/>
      <c r="V179" s="310"/>
      <c r="W179" s="310"/>
      <c r="X179" s="310"/>
    </row>
    <row r="180" spans="5:24" x14ac:dyDescent="0.2">
      <c r="E180" s="310"/>
      <c r="F180" s="323"/>
      <c r="G180" s="682"/>
      <c r="H180" s="687"/>
      <c r="I180" s="687"/>
      <c r="J180" s="687"/>
      <c r="K180" s="687"/>
      <c r="L180" s="687"/>
      <c r="M180" s="687"/>
      <c r="N180" s="687"/>
      <c r="O180" s="687"/>
      <c r="P180" s="687"/>
      <c r="Q180" s="687"/>
      <c r="R180" s="323"/>
      <c r="S180" s="323"/>
      <c r="T180" s="310"/>
      <c r="U180" s="310"/>
      <c r="V180" s="310"/>
      <c r="W180" s="310"/>
      <c r="X180" s="310"/>
    </row>
  </sheetData>
  <sheetProtection password="8F7D" sheet="1" objects="1" scenarios="1" formatCells="0" formatColumns="0" formatRows="0"/>
  <mergeCells count="42">
    <mergeCell ref="T14:T16"/>
    <mergeCell ref="U14:U16"/>
    <mergeCell ref="V14:V16"/>
    <mergeCell ref="W14:W16"/>
    <mergeCell ref="E4:F4"/>
    <mergeCell ref="E7:F7"/>
    <mergeCell ref="Q15:S15"/>
    <mergeCell ref="J15:J16"/>
    <mergeCell ref="O15:O16"/>
    <mergeCell ref="P15:P16"/>
    <mergeCell ref="F76:F80"/>
    <mergeCell ref="F142:F146"/>
    <mergeCell ref="F112:F116"/>
    <mergeCell ref="F118:F122"/>
    <mergeCell ref="F124:F128"/>
    <mergeCell ref="F130:F134"/>
    <mergeCell ref="F136:F140"/>
    <mergeCell ref="F82:F86"/>
    <mergeCell ref="F88:F92"/>
    <mergeCell ref="F94:F98"/>
    <mergeCell ref="F100:F104"/>
    <mergeCell ref="F106:F110"/>
    <mergeCell ref="F46:F50"/>
    <mergeCell ref="F52:F56"/>
    <mergeCell ref="F58:F62"/>
    <mergeCell ref="F64:F68"/>
    <mergeCell ref="F70:F74"/>
    <mergeCell ref="F28:F32"/>
    <mergeCell ref="F34:F38"/>
    <mergeCell ref="G14:G15"/>
    <mergeCell ref="F40:F44"/>
    <mergeCell ref="I15:I16"/>
    <mergeCell ref="F22:F26"/>
    <mergeCell ref="G177:O177"/>
    <mergeCell ref="G178:O178"/>
    <mergeCell ref="G179:O179"/>
    <mergeCell ref="G180:Q180"/>
    <mergeCell ref="F148:F152"/>
    <mergeCell ref="F154:F158"/>
    <mergeCell ref="F160:F164"/>
    <mergeCell ref="F166:F170"/>
    <mergeCell ref="G176:O176"/>
  </mergeCells>
  <conditionalFormatting sqref="T27:W173">
    <cfRule type="notContainsBlanks" dxfId="17" priority="6">
      <formula>LEN(TRIM(T27))&gt;0</formula>
    </cfRule>
  </conditionalFormatting>
  <conditionalFormatting sqref="H174:S174">
    <cfRule type="cellIs" dxfId="16" priority="5" operator="notBetween">
      <formula>-1</formula>
      <formula>1</formula>
    </cfRule>
  </conditionalFormatting>
  <conditionalFormatting sqref="T21:W26">
    <cfRule type="notContainsBlanks" dxfId="15" priority="4">
      <formula>LEN(TRIM(T21))&gt;0</formula>
    </cfRule>
  </conditionalFormatting>
  <conditionalFormatting sqref="T26:W173">
    <cfRule type="notContainsBlanks" dxfId="14" priority="3">
      <formula>LEN(TRIM(T26))&gt;0</formula>
    </cfRule>
  </conditionalFormatting>
  <conditionalFormatting sqref="H174:S174">
    <cfRule type="cellIs" dxfId="13" priority="2" operator="notBetween">
      <formula>-1</formula>
      <formula>1</formula>
    </cfRule>
  </conditionalFormatting>
  <conditionalFormatting sqref="T21:W26">
    <cfRule type="notContainsBlanks" dxfId="12" priority="1">
      <formula>LEN(TRIM(T21))&gt;0</formula>
    </cfRule>
  </conditionalFormatting>
  <pageMargins left="0.7" right="0.7" top="0.75" bottom="0.75" header="0.3" footer="0.3"/>
  <pageSetup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tabColor rgb="FF92D050"/>
  </sheetPr>
  <dimension ref="A1:X180"/>
  <sheetViews>
    <sheetView zoomScale="90" zoomScaleNormal="90" workbookViewId="0">
      <pane xSplit="7" ySplit="20" topLeftCell="H168" activePane="bottomRight" state="frozen"/>
      <selection activeCell="G100" sqref="G100"/>
      <selection pane="topRight" activeCell="G100" sqref="G100"/>
      <selection pane="bottomLeft" activeCell="G100" sqref="G100"/>
      <selection pane="bottomRight" activeCell="H172" sqref="H172"/>
    </sheetView>
  </sheetViews>
  <sheetFormatPr defaultColWidth="0" defaultRowHeight="12.75" zeroHeight="1" x14ac:dyDescent="0.2"/>
  <cols>
    <col min="1" max="1" width="8.6640625" style="217" hidden="1" customWidth="1"/>
    <col min="2" max="2" width="9.83203125" style="217" hidden="1" customWidth="1"/>
    <col min="3" max="3" width="14" style="217" hidden="1" customWidth="1"/>
    <col min="4" max="4" width="8.33203125" style="217" hidden="1" customWidth="1"/>
    <col min="5" max="5" width="4.6640625" style="217" bestFit="1" customWidth="1"/>
    <col min="6" max="6" width="6.5" style="217" customWidth="1"/>
    <col min="7" max="7" width="45.5" style="217" customWidth="1"/>
    <col min="8" max="19" width="17.33203125" style="217" customWidth="1"/>
    <col min="20" max="20" width="18.5" style="217" customWidth="1"/>
    <col min="21" max="23" width="15.5" style="217" customWidth="1"/>
    <col min="24" max="24" width="2.1640625" style="217" customWidth="1"/>
    <col min="25" max="16384" width="9.33203125" style="217" hidden="1"/>
  </cols>
  <sheetData>
    <row r="1" spans="1:24" s="379" customFormat="1" ht="24.95" customHeight="1" x14ac:dyDescent="0.2">
      <c r="E1" s="371"/>
      <c r="G1" s="387"/>
      <c r="H1" s="571" t="s">
        <v>906</v>
      </c>
      <c r="I1" s="387"/>
      <c r="J1" s="387"/>
      <c r="K1" s="387"/>
      <c r="L1" s="387"/>
      <c r="M1" s="387"/>
      <c r="N1" s="371"/>
      <c r="O1" s="371"/>
      <c r="P1" s="371"/>
      <c r="Q1" s="380"/>
      <c r="R1" s="380"/>
      <c r="S1" s="380"/>
      <c r="T1" s="380"/>
      <c r="U1" s="380"/>
      <c r="V1" s="380"/>
      <c r="W1" s="380"/>
      <c r="X1" s="380"/>
    </row>
    <row r="2" spans="1:24" ht="42" hidden="1" customHeight="1" x14ac:dyDescent="0.2">
      <c r="E2" s="334"/>
      <c r="F2" s="220"/>
      <c r="G2" s="220"/>
      <c r="H2" s="220"/>
      <c r="I2" s="220"/>
      <c r="J2" s="220"/>
      <c r="K2" s="220"/>
      <c r="L2" s="220"/>
      <c r="M2" s="220"/>
      <c r="N2" s="220"/>
      <c r="O2" s="220"/>
      <c r="P2" s="220"/>
      <c r="X2" s="310"/>
    </row>
    <row r="3" spans="1:24" ht="42" hidden="1" customHeight="1" x14ac:dyDescent="0.2">
      <c r="E3" s="334"/>
      <c r="F3" s="220"/>
      <c r="G3" s="220"/>
      <c r="H3" s="220"/>
      <c r="I3" s="220"/>
      <c r="J3" s="220"/>
      <c r="K3" s="220"/>
      <c r="L3" s="220"/>
      <c r="M3" s="220"/>
      <c r="N3" s="220"/>
      <c r="O3" s="220"/>
      <c r="P3" s="220"/>
      <c r="X3" s="310"/>
    </row>
    <row r="4" spans="1:24" ht="15.75" customHeight="1" x14ac:dyDescent="0.2">
      <c r="E4" s="654"/>
      <c r="F4" s="654"/>
      <c r="G4" s="78" t="s">
        <v>524</v>
      </c>
      <c r="H4" s="65" t="str">
        <f>Reporting_Country_Name</f>
        <v>Cayman Islands</v>
      </c>
      <c r="I4" s="79"/>
      <c r="J4" s="80" t="s">
        <v>528</v>
      </c>
      <c r="K4" s="141" t="str">
        <f>Reporting_Country_Code</f>
        <v>377</v>
      </c>
      <c r="L4" s="44" t="s">
        <v>620</v>
      </c>
      <c r="M4" s="170" t="str">
        <f>Reporting_Period_Code</f>
        <v>2021S2</v>
      </c>
      <c r="N4" s="195"/>
      <c r="O4" s="195"/>
      <c r="P4" s="195"/>
      <c r="Q4" s="195"/>
      <c r="R4" s="195"/>
      <c r="S4" s="195"/>
      <c r="T4" s="195"/>
      <c r="U4" s="195"/>
      <c r="V4" s="195"/>
      <c r="W4" s="195"/>
      <c r="X4" s="310"/>
    </row>
    <row r="5" spans="1:24" ht="42" hidden="1" customHeight="1" x14ac:dyDescent="0.2">
      <c r="E5" s="336"/>
      <c r="F5" s="81"/>
      <c r="G5" s="81"/>
      <c r="H5" s="68"/>
      <c r="I5" s="82"/>
      <c r="J5" s="80"/>
      <c r="K5" s="82"/>
      <c r="L5" s="77"/>
      <c r="M5" s="68"/>
      <c r="N5" s="81"/>
      <c r="O5" s="81"/>
      <c r="P5" s="81"/>
      <c r="Q5" s="81"/>
      <c r="R5" s="81"/>
      <c r="S5" s="81"/>
      <c r="T5" s="81"/>
      <c r="U5" s="81"/>
      <c r="V5" s="81"/>
      <c r="W5" s="81"/>
      <c r="X5" s="310"/>
    </row>
    <row r="6" spans="1:24" ht="42" hidden="1" customHeight="1" x14ac:dyDescent="0.2">
      <c r="E6" s="337"/>
      <c r="F6" s="83"/>
      <c r="G6" s="83"/>
      <c r="H6" s="68"/>
      <c r="I6" s="80"/>
      <c r="J6" s="80"/>
      <c r="K6" s="80"/>
      <c r="L6" s="45"/>
      <c r="M6" s="68"/>
      <c r="N6" s="83"/>
      <c r="O6" s="83"/>
      <c r="P6" s="83"/>
      <c r="Q6" s="83"/>
      <c r="R6" s="83"/>
      <c r="S6" s="83"/>
      <c r="T6" s="83"/>
      <c r="U6" s="83"/>
      <c r="V6" s="83"/>
      <c r="W6" s="83"/>
      <c r="X6" s="310"/>
    </row>
    <row r="7" spans="1:24" ht="17.25" customHeight="1" x14ac:dyDescent="0.2">
      <c r="E7" s="680"/>
      <c r="F7" s="680"/>
      <c r="G7" s="185" t="s">
        <v>525</v>
      </c>
      <c r="H7" s="190" t="str">
        <f>Reporting_Currency_Name</f>
        <v>US Dollars</v>
      </c>
      <c r="I7" s="191"/>
      <c r="J7" s="192" t="s">
        <v>529</v>
      </c>
      <c r="K7" s="268">
        <f>Reporting_Currency_Code</f>
        <v>1</v>
      </c>
      <c r="L7" s="193" t="s">
        <v>8</v>
      </c>
      <c r="M7" s="194" t="str">
        <f>Reporting_Scale_Name</f>
        <v>Million</v>
      </c>
      <c r="N7" s="185"/>
      <c r="O7" s="185"/>
      <c r="P7" s="185"/>
      <c r="Q7" s="185"/>
      <c r="R7" s="185"/>
      <c r="S7" s="185"/>
      <c r="T7" s="185"/>
      <c r="U7" s="185"/>
      <c r="V7" s="185"/>
      <c r="W7" s="185"/>
      <c r="X7" s="310"/>
    </row>
    <row r="8" spans="1:24" ht="42" hidden="1" customHeight="1" x14ac:dyDescent="0.2">
      <c r="E8" s="221"/>
      <c r="F8" s="219"/>
      <c r="G8" s="222"/>
      <c r="H8" s="221"/>
      <c r="I8" s="221"/>
      <c r="J8" s="221"/>
      <c r="K8" s="223"/>
      <c r="L8" s="223"/>
      <c r="M8" s="223"/>
      <c r="N8" s="223"/>
      <c r="O8" s="223"/>
      <c r="P8" s="223"/>
      <c r="X8" s="310"/>
    </row>
    <row r="9" spans="1:24" ht="42" hidden="1" customHeight="1" x14ac:dyDescent="0.2">
      <c r="E9" s="221"/>
      <c r="F9" s="219"/>
      <c r="G9" s="222"/>
      <c r="H9" s="221"/>
      <c r="I9" s="221"/>
      <c r="J9" s="221"/>
      <c r="K9" s="223"/>
      <c r="L9" s="223"/>
      <c r="M9" s="223"/>
      <c r="N9" s="223"/>
      <c r="O9" s="223"/>
      <c r="P9" s="223"/>
      <c r="X9" s="310"/>
    </row>
    <row r="10" spans="1:24" ht="42" hidden="1" customHeight="1" x14ac:dyDescent="0.2">
      <c r="E10" s="221"/>
      <c r="F10" s="219"/>
      <c r="G10" s="222"/>
      <c r="H10" s="221"/>
      <c r="I10" s="221"/>
      <c r="J10" s="221"/>
      <c r="K10" s="223"/>
      <c r="L10" s="223"/>
      <c r="M10" s="223"/>
      <c r="N10" s="223"/>
      <c r="O10" s="223"/>
      <c r="P10" s="223"/>
      <c r="X10" s="310"/>
    </row>
    <row r="11" spans="1:24" ht="42" hidden="1" customHeight="1" x14ac:dyDescent="0.2">
      <c r="E11" s="221"/>
      <c r="F11" s="219"/>
      <c r="G11" s="222"/>
      <c r="H11" s="221"/>
      <c r="I11" s="221"/>
      <c r="J11" s="221"/>
      <c r="K11" s="223"/>
      <c r="L11" s="223"/>
      <c r="M11" s="223"/>
      <c r="N11" s="223"/>
      <c r="O11" s="223"/>
      <c r="P11" s="223"/>
      <c r="X11" s="310"/>
    </row>
    <row r="12" spans="1:24" s="310" customFormat="1" ht="19.5" customHeight="1" thickBot="1" x14ac:dyDescent="0.25">
      <c r="A12" s="291"/>
      <c r="B12" s="291"/>
      <c r="C12" s="291"/>
      <c r="D12" s="221"/>
      <c r="G12" s="579" t="s">
        <v>485</v>
      </c>
      <c r="H12" s="327"/>
      <c r="I12" s="327"/>
      <c r="J12" s="327"/>
      <c r="K12" s="327"/>
      <c r="L12" s="326"/>
      <c r="M12" s="326"/>
      <c r="N12" s="599" t="s">
        <v>917</v>
      </c>
      <c r="O12" s="326"/>
      <c r="P12" s="326"/>
    </row>
    <row r="13" spans="1:24" s="310" customFormat="1" ht="19.5" hidden="1" customHeight="1" thickBot="1" x14ac:dyDescent="0.25">
      <c r="A13" s="217"/>
      <c r="B13" s="217"/>
      <c r="C13" s="217"/>
      <c r="D13" s="217"/>
      <c r="E13" s="325"/>
      <c r="F13" s="330"/>
      <c r="G13" s="327"/>
      <c r="H13" s="327"/>
      <c r="I13" s="327"/>
      <c r="J13" s="327"/>
      <c r="K13" s="327"/>
      <c r="L13" s="326"/>
      <c r="M13" s="326"/>
      <c r="N13" s="326"/>
      <c r="O13" s="326"/>
      <c r="P13" s="326"/>
    </row>
    <row r="14" spans="1:24" s="310" customFormat="1" ht="13.5" thickBot="1" x14ac:dyDescent="0.25">
      <c r="A14" s="217"/>
      <c r="B14" s="217"/>
      <c r="C14" s="217"/>
      <c r="D14" s="241"/>
      <c r="E14" s="331"/>
      <c r="F14" s="328"/>
      <c r="G14" s="692"/>
      <c r="H14" s="226"/>
      <c r="I14" s="227"/>
      <c r="J14" s="227"/>
      <c r="K14" s="227"/>
      <c r="L14" s="227"/>
      <c r="M14" s="227" t="s">
        <v>521</v>
      </c>
      <c r="N14" s="587"/>
      <c r="O14" s="228"/>
      <c r="P14" s="227"/>
      <c r="Q14" s="227"/>
      <c r="R14" s="227"/>
      <c r="S14" s="242"/>
      <c r="T14" s="694" t="s">
        <v>887</v>
      </c>
      <c r="U14" s="672" t="s">
        <v>988</v>
      </c>
      <c r="V14" s="672" t="s">
        <v>977</v>
      </c>
      <c r="W14" s="667" t="s">
        <v>976</v>
      </c>
    </row>
    <row r="15" spans="1:24" s="310" customFormat="1" ht="18.75" customHeight="1" thickBot="1" x14ac:dyDescent="0.25">
      <c r="A15" s="217"/>
      <c r="B15" s="217"/>
      <c r="C15" s="217"/>
      <c r="D15" s="229"/>
      <c r="E15" s="332"/>
      <c r="F15" s="329"/>
      <c r="G15" s="693"/>
      <c r="H15" s="231"/>
      <c r="I15" s="698" t="s">
        <v>563</v>
      </c>
      <c r="J15" s="698" t="s">
        <v>523</v>
      </c>
      <c r="K15" s="227"/>
      <c r="L15" s="586"/>
      <c r="M15" s="294"/>
      <c r="N15" s="294"/>
      <c r="O15" s="698" t="s">
        <v>486</v>
      </c>
      <c r="P15" s="700" t="s">
        <v>920</v>
      </c>
      <c r="Q15" s="696"/>
      <c r="R15" s="696"/>
      <c r="S15" s="697"/>
      <c r="T15" s="695"/>
      <c r="U15" s="673"/>
      <c r="V15" s="673"/>
      <c r="W15" s="668"/>
    </row>
    <row r="16" spans="1:24" ht="46.5" customHeight="1" thickBot="1" x14ac:dyDescent="0.25">
      <c r="D16" s="234" t="s">
        <v>527</v>
      </c>
      <c r="E16" s="229" t="s">
        <v>10</v>
      </c>
      <c r="F16" s="291"/>
      <c r="G16" s="404" t="s">
        <v>882</v>
      </c>
      <c r="H16" s="243" t="s">
        <v>568</v>
      </c>
      <c r="I16" s="699"/>
      <c r="J16" s="699"/>
      <c r="K16" s="244" t="s">
        <v>515</v>
      </c>
      <c r="L16" s="243" t="s">
        <v>516</v>
      </c>
      <c r="M16" s="243" t="s">
        <v>517</v>
      </c>
      <c r="N16" s="243" t="s">
        <v>484</v>
      </c>
      <c r="O16" s="699"/>
      <c r="P16" s="701"/>
      <c r="Q16" s="573" t="s">
        <v>518</v>
      </c>
      <c r="R16" s="243" t="s">
        <v>519</v>
      </c>
      <c r="S16" s="245" t="s">
        <v>520</v>
      </c>
      <c r="T16" s="695"/>
      <c r="U16" s="673"/>
      <c r="V16" s="673"/>
      <c r="W16" s="668"/>
      <c r="X16" s="310"/>
    </row>
    <row r="17" spans="2:24" ht="22.5" hidden="1" customHeight="1" x14ac:dyDescent="0.2">
      <c r="B17" s="215"/>
      <c r="C17" s="215"/>
      <c r="D17" s="239"/>
      <c r="E17" s="238"/>
      <c r="F17" s="246"/>
      <c r="G17" s="145" t="s">
        <v>592</v>
      </c>
      <c r="H17" s="176" t="s">
        <v>600</v>
      </c>
      <c r="I17" s="176" t="s">
        <v>600</v>
      </c>
      <c r="J17" s="176" t="s">
        <v>600</v>
      </c>
      <c r="K17" s="176" t="s">
        <v>600</v>
      </c>
      <c r="L17" s="176" t="s">
        <v>600</v>
      </c>
      <c r="M17" s="176" t="s">
        <v>600</v>
      </c>
      <c r="N17" s="176" t="s">
        <v>600</v>
      </c>
      <c r="O17" s="176" t="s">
        <v>600</v>
      </c>
      <c r="P17" s="176" t="s">
        <v>600</v>
      </c>
      <c r="Q17" s="176" t="s">
        <v>600</v>
      </c>
      <c r="R17" s="176" t="s">
        <v>600</v>
      </c>
      <c r="S17" s="176" t="s">
        <v>600</v>
      </c>
      <c r="T17" s="240"/>
      <c r="U17" s="152"/>
      <c r="V17" s="152"/>
      <c r="W17" s="152"/>
      <c r="X17" s="310"/>
    </row>
    <row r="18" spans="2:24" ht="19.5" hidden="1" customHeight="1" x14ac:dyDescent="0.2">
      <c r="B18" s="215"/>
      <c r="C18" s="215"/>
      <c r="D18" s="239"/>
      <c r="E18" s="238"/>
      <c r="F18" s="246"/>
      <c r="G18" s="145" t="s">
        <v>593</v>
      </c>
      <c r="H18" s="176" t="s">
        <v>533</v>
      </c>
      <c r="I18" s="176" t="s">
        <v>534</v>
      </c>
      <c r="J18" s="176" t="s">
        <v>535</v>
      </c>
      <c r="K18" s="176" t="s">
        <v>536</v>
      </c>
      <c r="L18" s="176" t="s">
        <v>540</v>
      </c>
      <c r="M18" s="176" t="s">
        <v>597</v>
      </c>
      <c r="N18" s="176" t="s">
        <v>537</v>
      </c>
      <c r="O18" s="176" t="s">
        <v>538</v>
      </c>
      <c r="P18" s="176" t="s">
        <v>539</v>
      </c>
      <c r="Q18" s="176" t="s">
        <v>611</v>
      </c>
      <c r="R18" s="176" t="s">
        <v>612</v>
      </c>
      <c r="S18" s="176" t="s">
        <v>613</v>
      </c>
      <c r="T18" s="240"/>
      <c r="U18" s="152"/>
      <c r="V18" s="152"/>
      <c r="W18" s="152"/>
      <c r="X18" s="310"/>
    </row>
    <row r="19" spans="2:24" ht="1.5" hidden="1" customHeight="1" x14ac:dyDescent="0.2">
      <c r="B19" s="215"/>
      <c r="C19" s="215"/>
      <c r="D19" s="239"/>
      <c r="E19" s="238"/>
      <c r="F19" s="246"/>
      <c r="G19" s="145" t="s">
        <v>598</v>
      </c>
      <c r="H19" s="176" t="s">
        <v>604</v>
      </c>
      <c r="I19" s="176" t="s">
        <v>604</v>
      </c>
      <c r="J19" s="176" t="s">
        <v>604</v>
      </c>
      <c r="K19" s="176" t="s">
        <v>604</v>
      </c>
      <c r="L19" s="176" t="s">
        <v>604</v>
      </c>
      <c r="M19" s="176" t="s">
        <v>604</v>
      </c>
      <c r="N19" s="176" t="s">
        <v>604</v>
      </c>
      <c r="O19" s="176" t="s">
        <v>604</v>
      </c>
      <c r="P19" s="176" t="s">
        <v>604</v>
      </c>
      <c r="Q19" s="176" t="s">
        <v>604</v>
      </c>
      <c r="R19" s="176" t="s">
        <v>604</v>
      </c>
      <c r="S19" s="176" t="s">
        <v>604</v>
      </c>
      <c r="T19" s="240"/>
      <c r="U19" s="152"/>
      <c r="V19" s="152"/>
      <c r="W19" s="152"/>
      <c r="X19" s="310"/>
    </row>
    <row r="20" spans="2:24" ht="12" hidden="1" customHeight="1" thickBot="1" x14ac:dyDescent="0.25">
      <c r="B20" s="140" t="s">
        <v>531</v>
      </c>
      <c r="C20" s="140" t="s">
        <v>595</v>
      </c>
      <c r="D20" s="140" t="s">
        <v>594</v>
      </c>
      <c r="E20" s="238"/>
      <c r="F20" s="246"/>
      <c r="G20" s="401" t="s">
        <v>594</v>
      </c>
      <c r="H20" s="240"/>
      <c r="I20" s="240"/>
      <c r="J20" s="240"/>
      <c r="K20" s="240"/>
      <c r="L20" s="240"/>
      <c r="M20" s="240"/>
      <c r="N20" s="240"/>
      <c r="O20" s="240"/>
      <c r="P20" s="240"/>
      <c r="Q20" s="240"/>
      <c r="R20" s="240"/>
      <c r="S20" s="240"/>
      <c r="T20" s="240"/>
      <c r="U20" s="152"/>
      <c r="V20" s="152"/>
      <c r="W20" s="152"/>
      <c r="X20" s="310"/>
    </row>
    <row r="21" spans="2:24" s="291" customFormat="1" ht="13.5" thickBot="1" x14ac:dyDescent="0.25">
      <c r="B21" s="606" t="s">
        <v>632</v>
      </c>
      <c r="C21" s="247"/>
      <c r="D21" s="248" t="s">
        <v>533</v>
      </c>
      <c r="E21" s="249">
        <v>1</v>
      </c>
      <c r="F21" s="400"/>
      <c r="G21" s="603" t="s">
        <v>37</v>
      </c>
      <c r="H21" s="446">
        <f>IF('Table 3.2.2'!H32="","",'Table 3.2.2'!H32)</f>
        <v>601.31528200000002</v>
      </c>
      <c r="I21" s="446" t="str">
        <f>IF('Table 3.2.2'!I32="","",'Table 3.2.2'!I32)</f>
        <v/>
      </c>
      <c r="J21" s="446">
        <f>IF('Table 3.2.2'!J32="","",'Table 3.2.2'!J32)</f>
        <v>29</v>
      </c>
      <c r="K21" s="446">
        <f>IF('Table 3.2.2'!K32="","",'Table 3.2.2'!K32)</f>
        <v>572.31528200000002</v>
      </c>
      <c r="L21" s="446">
        <f>IF('Table 3.2.2'!L32="","",'Table 3.2.2'!L32)</f>
        <v>236.773044</v>
      </c>
      <c r="M21" s="446" t="str">
        <f>IF('Table 3.2.2'!M32="","",'Table 3.2.2'!M32)</f>
        <v/>
      </c>
      <c r="N21" s="446">
        <f>IF('Table 3.2.2'!N32="","",'Table 3.2.2'!N32)</f>
        <v>335.542238</v>
      </c>
      <c r="O21" s="446" t="str">
        <f>IF('Table 3.2.2'!O32="","",'Table 3.2.2'!O32)</f>
        <v/>
      </c>
      <c r="P21" s="446" t="str">
        <f>IF('Table 3.2.2'!P32="","",'Table 3.2.2'!P32)</f>
        <v/>
      </c>
      <c r="Q21" s="446" t="str">
        <f>IF('Table 3.2.2'!Q32="","",'Table 3.2.2'!Q32)</f>
        <v/>
      </c>
      <c r="R21" s="446" t="str">
        <f>IF('Table 3.2.2'!R32="","",'Table 3.2.2'!R32)</f>
        <v/>
      </c>
      <c r="S21" s="446" t="str">
        <f>IF('Table 3.2.2'!S32="","",'Table 3.2.2'!S32)</f>
        <v/>
      </c>
      <c r="T21" s="484" t="str">
        <f>IF(AND(ISNUMBER(H21),SUM(COUNTIF(I21:K21,"c"),COUNTIF(O21:P21,"c"))=1),"Res Disc",IF(AND(H21="c",ISNUMBER(I21),ISNUMBER(J21),ISNUMBER(K21),ISNUMBER(O21),ISNUMBER(P21)),"Res Disc",IF(AND(COUNTIF(Q21:S21,"c")=1,ISNUMBER(P21)),"Res Disc",IF(AND(P21="c",ISNUMBER(Q21),ISNUMBER(R21),ISNUMBER(S21)),"Res Disc",IF(AND(K21="c",ISNUMBER(L21),ISNUMBER(M21),ISNUMBER(N21)),"Res Disc",IF(AND(ISNUMBER(K21),COUNTIF(L21:N21,"c")=1),"Res Disc",""))))))</f>
        <v/>
      </c>
      <c r="U21" s="624" t="str">
        <f>IF(T21&lt;&gt;"","",IF(SUM(COUNTIF(I21:K21,"c"),COUNTIF(O21:P21,"c"))&gt;1,"",IF(OR(AND(H21="c",OR(I21="c",J21="c",K21="c",O21="c",P21="c")),AND(H21&lt;&gt;"",I21="c",J21="c",K21="c",O21="c",P21="c"),AND(H21&lt;&gt;"",I21="",J21="",K21="",O21="",P21="")),"",IF(ABS(SUM(I21:K21,O21:P21)-SUM(H21))&gt;0.9,SUM(I21:K21,O21:P21)-SUM(H21),""))))</f>
        <v/>
      </c>
      <c r="V21" s="625" t="str">
        <f>IF(T21&lt;&gt;"","",IF(OR(AND(K21="c",OR(L21="c",N21="c",M21="c")),AND(K21&lt;&gt;"",L21="c",M21="c",N21="c"),AND(K21&lt;&gt;"",L21="",N21="",M21="")),"",IF(COUNTIF(L21:N21,"c")&gt;1,"",IF(ABS(SUM(L21:N21)-SUM(K21))&gt;0.9,SUM(L21:N21)-SUM(K21),""))))</f>
        <v/>
      </c>
      <c r="W21" s="486" t="str">
        <f>IF(T21&lt;&gt;"","",IF(OR(AND(P21="c",OR(Q21="c",S21="c",R21="c")),AND(P21&lt;&gt;"",Q21="c",R21="c",S21="c"),AND(P21&lt;&gt;"",Q21="",S21="",R21="")),"",IF(COUNTIF(Q21:S21,"c")&gt;1,"",IF(ABS(SUM(Q21:S21)-SUM(P21))&gt;0.9,SUM(Q21:S21)-SUM(P21),""))))</f>
        <v/>
      </c>
      <c r="X21" s="310"/>
    </row>
    <row r="22" spans="2:24" s="291" customFormat="1" x14ac:dyDescent="0.2">
      <c r="B22" s="606" t="s">
        <v>632</v>
      </c>
      <c r="C22" s="247"/>
      <c r="D22" s="250" t="s">
        <v>899</v>
      </c>
      <c r="E22" s="249"/>
      <c r="F22" s="688"/>
      <c r="G22" s="403" t="s">
        <v>896</v>
      </c>
      <c r="H22" s="540" t="str">
        <f>IF(AND('Table 5.2.2'!I32="",'Table 5.2.2'!J32="",'Table 5.2.2'!K32=""),"",IF(OR('Table 5.2.2'!I32="c",'Table 5.2.2'!J32="c",'Table 5.2.2'!K32="c"),"c",SUM('Table 5.2.2'!I32,'Table 5.2.2'!J32,'Table 5.2.2'!K32)))</f>
        <v/>
      </c>
      <c r="I22" s="541"/>
      <c r="J22" s="444"/>
      <c r="K22" s="554"/>
      <c r="L22" s="444"/>
      <c r="M22" s="541"/>
      <c r="N22" s="444"/>
      <c r="O22" s="541"/>
      <c r="P22" s="556"/>
      <c r="Q22" s="443"/>
      <c r="R22" s="443"/>
      <c r="S22" s="443"/>
      <c r="T22" s="414" t="str">
        <f>IF(AND(ISNUMBER(H22),SUM(COUNTIF(I22:K22,"c"),COUNTIF(O22:P22,"c"))=1),"Res Disc",IF(AND(H22="c",ISNUMBER(I22),ISNUMBER(J22),ISNUMBER(K22),ISNUMBER(O22),ISNUMBER(P22)),"Res Disc",IF(AND(COUNTIF(Q22:S22,"c")=1,ISNUMBER(P22)),"Res Disc",IF(AND(P22="c",ISNUMBER(Q22),ISNUMBER(R22),ISNUMBER(S22)),"Res Disc",IF(AND(K22="c",ISNUMBER(L22),ISNUMBER(M22),ISNUMBER(N22)),"Res Disc",IF(AND(ISNUMBER(K22),COUNTIF(L22:N22,"c")=1),"Res Disc",""))))))</f>
        <v/>
      </c>
      <c r="U22" s="621" t="str">
        <f t="shared" ref="U22:U85" si="0">IF(T22&lt;&gt;"","",IF(SUM(COUNTIF(I22:K22,"c"),COUNTIF(O22:P22,"c"))&gt;1,"",IF(OR(AND(H22="c",OR(I22="c",J22="c",K22="c",O22="c",P22="c")),AND(H22&lt;&gt;"",I22="c",J22="c",K22="c",O22="c",P22="c"),AND(H22&lt;&gt;"",I22="",J22="",K22="",O22="",P22="")),"",IF(ABS(SUM(I22:K22,O22:P22)-SUM(H22))&gt;0.9,SUM(I22:K22,O22:P22)-SUM(H22),""))))</f>
        <v/>
      </c>
      <c r="V22" s="626" t="str">
        <f t="shared" ref="V22:V85" si="1">IF(T22&lt;&gt;"","",IF(OR(AND(K22="c",OR(L22="c",N22="c",M22="c")),AND(K22&lt;&gt;"",L22="c",M22="c",N22="c"),AND(K22&lt;&gt;"",L22="",N22="",M22="")),"",IF(COUNTIF(L22:N22,"c")&gt;1,"",IF(ABS(SUM(L22:N22)-SUM(K22))&gt;0.9,SUM(L22:N22)-SUM(K22),""))))</f>
        <v/>
      </c>
      <c r="W22" s="440" t="str">
        <f t="shared" ref="W22:W85" si="2">IF(T22&lt;&gt;"","",IF(OR(AND(P22="c",OR(Q22="c",S22="c",R22="c")),AND(P22&lt;&gt;"",Q22="c",R22="c",S22="c"),AND(P22&lt;&gt;"",Q22="",S22="",R22="")),"",IF(COUNTIF(Q22:S22,"c")&gt;1,"",IF(ABS(SUM(Q22:S22)-SUM(P22))&gt;0.9,SUM(Q22:S22)-SUM(P22),""))))</f>
        <v/>
      </c>
      <c r="X22" s="310"/>
    </row>
    <row r="23" spans="2:24" s="291" customFormat="1" x14ac:dyDescent="0.2">
      <c r="B23" s="606" t="s">
        <v>632</v>
      </c>
      <c r="C23" s="247"/>
      <c r="D23" s="250" t="s">
        <v>900</v>
      </c>
      <c r="E23" s="249"/>
      <c r="F23" s="689"/>
      <c r="G23" s="402" t="s">
        <v>897</v>
      </c>
      <c r="H23" s="540" t="str">
        <f>IF(AND('Table 5.2.2'!I32="",'Table 5.2.2'!J32=""),"",IF(OR('Table 5.2.2'!I32="c",'Table 5.2.2'!J32="c"),"c",SUM('Table 5.2.2'!I32,'Table 5.2.2'!J32)))</f>
        <v/>
      </c>
      <c r="I23" s="417"/>
      <c r="J23" s="418"/>
      <c r="K23" s="555"/>
      <c r="L23" s="418"/>
      <c r="M23" s="417"/>
      <c r="N23" s="418"/>
      <c r="O23" s="417"/>
      <c r="P23" s="557"/>
      <c r="Q23" s="443"/>
      <c r="R23" s="443"/>
      <c r="S23" s="443"/>
      <c r="T23" s="414" t="str">
        <f t="shared" ref="T23:T26" si="3">IF(AND(ISNUMBER(H23),SUM(COUNTIF(I23:K23,"c"),COUNTIF(O23:P23,"c"))=1),"Res Disc",IF(AND(H23="c",ISNUMBER(I23),ISNUMBER(J23),ISNUMBER(K23),ISNUMBER(O23),ISNUMBER(P23)),"Res Disc",IF(AND(COUNTIF(Q23:S23,"c")=1,ISNUMBER(P23)),"Res Disc",IF(AND(P23="c",ISNUMBER(Q23),ISNUMBER(R23),ISNUMBER(S23)),"Res Disc",IF(AND(K23="c",ISNUMBER(L23),ISNUMBER(M23),ISNUMBER(N23)),"Res Disc",IF(AND(ISNUMBER(K23),COUNTIF(L23:N23,"c")=1),"Res Disc",""))))))</f>
        <v/>
      </c>
      <c r="U23" s="621" t="str">
        <f t="shared" si="0"/>
        <v/>
      </c>
      <c r="V23" s="626" t="str">
        <f t="shared" si="1"/>
        <v/>
      </c>
      <c r="W23" s="440" t="str">
        <f t="shared" si="2"/>
        <v/>
      </c>
      <c r="X23" s="310"/>
    </row>
    <row r="24" spans="2:24" s="291" customFormat="1" x14ac:dyDescent="0.2">
      <c r="B24" s="606" t="s">
        <v>632</v>
      </c>
      <c r="C24" s="247"/>
      <c r="D24" s="250" t="s">
        <v>536</v>
      </c>
      <c r="E24" s="249"/>
      <c r="F24" s="689"/>
      <c r="G24" s="402" t="s">
        <v>898</v>
      </c>
      <c r="H24" s="542" t="str">
        <f>'Table 5.2.2'!K32</f>
        <v/>
      </c>
      <c r="I24" s="417"/>
      <c r="J24" s="418"/>
      <c r="K24" s="555"/>
      <c r="L24" s="418"/>
      <c r="M24" s="417"/>
      <c r="N24" s="418"/>
      <c r="O24" s="417"/>
      <c r="P24" s="557"/>
      <c r="Q24" s="443"/>
      <c r="R24" s="443"/>
      <c r="S24" s="443"/>
      <c r="T24" s="414" t="str">
        <f t="shared" si="3"/>
        <v/>
      </c>
      <c r="U24" s="621" t="str">
        <f t="shared" si="0"/>
        <v/>
      </c>
      <c r="V24" s="626" t="str">
        <f t="shared" si="1"/>
        <v/>
      </c>
      <c r="W24" s="440" t="str">
        <f t="shared" si="2"/>
        <v/>
      </c>
      <c r="X24" s="310"/>
    </row>
    <row r="25" spans="2:24" s="291" customFormat="1" x14ac:dyDescent="0.2">
      <c r="B25" s="606" t="s">
        <v>632</v>
      </c>
      <c r="C25" s="247"/>
      <c r="D25" s="250" t="s">
        <v>538</v>
      </c>
      <c r="E25" s="249"/>
      <c r="F25" s="689"/>
      <c r="G25" s="402" t="s">
        <v>486</v>
      </c>
      <c r="H25" s="542" t="str">
        <f>IF('Table 5.2.2'!O32="","",'Table 5.2.2'!O32)</f>
        <v/>
      </c>
      <c r="I25" s="417"/>
      <c r="J25" s="418"/>
      <c r="K25" s="555"/>
      <c r="L25" s="418"/>
      <c r="M25" s="417"/>
      <c r="N25" s="418"/>
      <c r="O25" s="417"/>
      <c r="P25" s="557"/>
      <c r="Q25" s="443"/>
      <c r="R25" s="443"/>
      <c r="S25" s="443"/>
      <c r="T25" s="414" t="str">
        <f t="shared" si="3"/>
        <v/>
      </c>
      <c r="U25" s="621" t="str">
        <f t="shared" si="0"/>
        <v/>
      </c>
      <c r="V25" s="626" t="str">
        <f t="shared" si="1"/>
        <v/>
      </c>
      <c r="W25" s="440" t="str">
        <f t="shared" si="2"/>
        <v/>
      </c>
      <c r="X25" s="310"/>
    </row>
    <row r="26" spans="2:24" s="291" customFormat="1" ht="13.5" thickBot="1" x14ac:dyDescent="0.25">
      <c r="B26" s="606" t="s">
        <v>632</v>
      </c>
      <c r="C26" s="247"/>
      <c r="D26" s="251" t="s">
        <v>539</v>
      </c>
      <c r="E26" s="252"/>
      <c r="F26" s="690"/>
      <c r="G26" s="405" t="s">
        <v>881</v>
      </c>
      <c r="H26" s="543" t="str">
        <f>IF('Table 5.2.2'!P32="","",'Table 5.2.2'!P32)</f>
        <v/>
      </c>
      <c r="I26" s="417"/>
      <c r="J26" s="418"/>
      <c r="K26" s="555"/>
      <c r="L26" s="418"/>
      <c r="M26" s="417"/>
      <c r="N26" s="418"/>
      <c r="O26" s="417"/>
      <c r="P26" s="557"/>
      <c r="Q26" s="443"/>
      <c r="R26" s="443"/>
      <c r="S26" s="443"/>
      <c r="T26" s="414" t="str">
        <f t="shared" si="3"/>
        <v/>
      </c>
      <c r="U26" s="621" t="str">
        <f t="shared" si="0"/>
        <v/>
      </c>
      <c r="V26" s="626" t="str">
        <f t="shared" si="1"/>
        <v/>
      </c>
      <c r="W26" s="440" t="str">
        <f t="shared" si="2"/>
        <v/>
      </c>
      <c r="X26" s="310"/>
    </row>
    <row r="27" spans="2:24" ht="13.5" thickBot="1" x14ac:dyDescent="0.25">
      <c r="B27" s="247" t="s">
        <v>633</v>
      </c>
      <c r="C27" s="247"/>
      <c r="D27" s="248" t="s">
        <v>533</v>
      </c>
      <c r="E27" s="249">
        <v>2</v>
      </c>
      <c r="F27" s="400"/>
      <c r="G27" s="603" t="s">
        <v>39</v>
      </c>
      <c r="H27" s="446">
        <f>IF('Table 3.2.2'!H33="","",'Table 3.2.2'!H33)</f>
        <v>6.2688120000000005</v>
      </c>
      <c r="I27" s="446" t="str">
        <f>IF('Table 3.2.2'!I33="","",'Table 3.2.2'!I33)</f>
        <v/>
      </c>
      <c r="J27" s="446">
        <f>IF('Table 3.2.2'!J33="","",'Table 3.2.2'!J33)</f>
        <v>0</v>
      </c>
      <c r="K27" s="446">
        <f>IF('Table 3.2.2'!K33="","",'Table 3.2.2'!K33)</f>
        <v>6.2688120000000005</v>
      </c>
      <c r="L27" s="446">
        <f>IF('Table 3.2.2'!L33="","",'Table 3.2.2'!L33)</f>
        <v>1.373173</v>
      </c>
      <c r="M27" s="446" t="str">
        <f>IF('Table 3.2.2'!M33="","",'Table 3.2.2'!M33)</f>
        <v/>
      </c>
      <c r="N27" s="446">
        <f>IF('Table 3.2.2'!N33="","",'Table 3.2.2'!N33)</f>
        <v>4.8956390000000001</v>
      </c>
      <c r="O27" s="446" t="str">
        <f>IF('Table 3.2.2'!O33="","",'Table 3.2.2'!O33)</f>
        <v/>
      </c>
      <c r="P27" s="446" t="str">
        <f>IF('Table 3.2.2'!P33="","",'Table 3.2.2'!P33)</f>
        <v/>
      </c>
      <c r="Q27" s="446" t="str">
        <f>IF('Table 3.2.2'!Q33="","",'Table 3.2.2'!Q33)</f>
        <v/>
      </c>
      <c r="R27" s="446" t="str">
        <f>IF('Table 3.2.2'!R33="","",'Table 3.2.2'!R33)</f>
        <v/>
      </c>
      <c r="S27" s="446" t="str">
        <f>IF('Table 3.2.2'!S33="","",'Table 3.2.2'!S33)</f>
        <v/>
      </c>
      <c r="T27" s="414" t="str">
        <f>IF(AND(ISNUMBER(H27),SUM(COUNTIF(I27:K27,"c"),COUNTIF(O27:P27,"c"))=1),"Res Disc",IF(AND(H27="c",ISNUMBER(I27),ISNUMBER(J27),ISNUMBER(K27),ISNUMBER(O27),ISNUMBER(P27)),"Res Disc",IF(AND(COUNTIF(Q27:S27,"c")=1,ISNUMBER(P27)),"Res Disc",IF(AND(P27="c",ISNUMBER(Q27),ISNUMBER(R27),ISNUMBER(S27)),"Res Disc",IF(AND(K27="c",ISNUMBER(L27),ISNUMBER(M27),ISNUMBER(N27)),"Res Disc",IF(AND(ISNUMBER(K27),COUNTIF(L27:N27,"c")=1),"Res Disc",""))))))</f>
        <v/>
      </c>
      <c r="U27" s="621" t="str">
        <f t="shared" si="0"/>
        <v/>
      </c>
      <c r="V27" s="626" t="str">
        <f t="shared" si="1"/>
        <v/>
      </c>
      <c r="W27" s="440" t="str">
        <f t="shared" si="2"/>
        <v/>
      </c>
      <c r="X27" s="310"/>
    </row>
    <row r="28" spans="2:24" x14ac:dyDescent="0.2">
      <c r="B28" s="247" t="s">
        <v>633</v>
      </c>
      <c r="C28" s="247"/>
      <c r="D28" s="250" t="s">
        <v>899</v>
      </c>
      <c r="E28" s="249"/>
      <c r="F28" s="688"/>
      <c r="G28" s="403" t="s">
        <v>896</v>
      </c>
      <c r="H28" s="540" t="str">
        <f>IF(AND('Table 5.2.2'!I33="",'Table 5.2.2'!J33="",'Table 5.2.2'!K33=""),"",IF(OR('Table 5.2.2'!I33="c",'Table 5.2.2'!J33="c",'Table 5.2.2'!K33="c"),"c",SUM('Table 5.2.2'!I33,'Table 5.2.2'!J33,'Table 5.2.2'!K33)))</f>
        <v/>
      </c>
      <c r="I28" s="541"/>
      <c r="J28" s="444"/>
      <c r="K28" s="554"/>
      <c r="L28" s="444"/>
      <c r="M28" s="541"/>
      <c r="N28" s="444"/>
      <c r="O28" s="541"/>
      <c r="P28" s="556"/>
      <c r="Q28" s="443"/>
      <c r="R28" s="443"/>
      <c r="S28" s="443"/>
      <c r="T28" s="414" t="str">
        <f>IF(AND(ISNUMBER(H28),SUM(COUNTIF(I28:K28,"c"),COUNTIF(O28:P28,"c"))=1),"Res Disc",IF(AND(H28="c",ISNUMBER(I28),ISNUMBER(J28),ISNUMBER(K28),ISNUMBER(O28),ISNUMBER(P28)),"Res Disc",IF(AND(COUNTIF(Q28:S28,"c")=1,ISNUMBER(P28)),"Res Disc",IF(AND(P28="c",ISNUMBER(Q28),ISNUMBER(R28),ISNUMBER(S28)),"Res Disc",IF(AND(K28="c",ISNUMBER(L28),ISNUMBER(M28),ISNUMBER(N28)),"Res Disc",IF(AND(ISNUMBER(K28),COUNTIF(L28:N28,"c")=1),"Res Disc",""))))))</f>
        <v/>
      </c>
      <c r="U28" s="621" t="str">
        <f t="shared" si="0"/>
        <v/>
      </c>
      <c r="V28" s="626" t="str">
        <f t="shared" si="1"/>
        <v/>
      </c>
      <c r="W28" s="440" t="str">
        <f t="shared" si="2"/>
        <v/>
      </c>
      <c r="X28" s="310"/>
    </row>
    <row r="29" spans="2:24" x14ac:dyDescent="0.2">
      <c r="B29" s="247" t="s">
        <v>633</v>
      </c>
      <c r="C29" s="247"/>
      <c r="D29" s="250" t="s">
        <v>900</v>
      </c>
      <c r="E29" s="249"/>
      <c r="F29" s="689"/>
      <c r="G29" s="402" t="s">
        <v>897</v>
      </c>
      <c r="H29" s="540" t="str">
        <f>IF(AND('Table 5.2.2'!I33="",'Table 5.2.2'!J33=""),"",IF(OR('Table 5.2.2'!I33="c",'Table 5.2.2'!J33="c"),"c",SUM('Table 5.2.2'!I33,'Table 5.2.2'!J33)))</f>
        <v/>
      </c>
      <c r="I29" s="417"/>
      <c r="J29" s="418"/>
      <c r="K29" s="555"/>
      <c r="L29" s="418"/>
      <c r="M29" s="417"/>
      <c r="N29" s="418"/>
      <c r="O29" s="417"/>
      <c r="P29" s="557"/>
      <c r="Q29" s="443"/>
      <c r="R29" s="443"/>
      <c r="S29" s="443"/>
      <c r="T29" s="414" t="str">
        <f t="shared" ref="T29:T92" si="4">IF(AND(ISNUMBER(H29),SUM(COUNTIF(I29:K29,"c"),COUNTIF(O29:P29,"c"))=1),"Res Disc",IF(AND(H29="c",ISNUMBER(I29),ISNUMBER(J29),ISNUMBER(K29),ISNUMBER(O29),ISNUMBER(P29)),"Res Disc",IF(AND(COUNTIF(Q29:S29,"c")=1,ISNUMBER(P29)),"Res Disc",IF(AND(P29="c",ISNUMBER(Q29),ISNUMBER(R29),ISNUMBER(S29)),"Res Disc",IF(AND(K29="c",ISNUMBER(L29),ISNUMBER(M29),ISNUMBER(N29)),"Res Disc",IF(AND(ISNUMBER(K29),COUNTIF(L29:N29,"c")=1),"Res Disc",""))))))</f>
        <v/>
      </c>
      <c r="U29" s="621" t="str">
        <f t="shared" si="0"/>
        <v/>
      </c>
      <c r="V29" s="626" t="str">
        <f t="shared" si="1"/>
        <v/>
      </c>
      <c r="W29" s="440" t="str">
        <f t="shared" si="2"/>
        <v/>
      </c>
      <c r="X29" s="310"/>
    </row>
    <row r="30" spans="2:24" x14ac:dyDescent="0.2">
      <c r="B30" s="247" t="s">
        <v>633</v>
      </c>
      <c r="C30" s="247"/>
      <c r="D30" s="250" t="s">
        <v>536</v>
      </c>
      <c r="E30" s="249"/>
      <c r="F30" s="689"/>
      <c r="G30" s="402" t="s">
        <v>898</v>
      </c>
      <c r="H30" s="542" t="str">
        <f>'Table 5.2.2'!K33</f>
        <v/>
      </c>
      <c r="I30" s="417"/>
      <c r="J30" s="418"/>
      <c r="K30" s="555"/>
      <c r="L30" s="418"/>
      <c r="M30" s="417"/>
      <c r="N30" s="418"/>
      <c r="O30" s="417"/>
      <c r="P30" s="557"/>
      <c r="Q30" s="443"/>
      <c r="R30" s="443"/>
      <c r="S30" s="443"/>
      <c r="T30" s="414" t="str">
        <f t="shared" si="4"/>
        <v/>
      </c>
      <c r="U30" s="621" t="str">
        <f t="shared" si="0"/>
        <v/>
      </c>
      <c r="V30" s="626" t="str">
        <f t="shared" si="1"/>
        <v/>
      </c>
      <c r="W30" s="440" t="str">
        <f t="shared" si="2"/>
        <v/>
      </c>
      <c r="X30" s="310"/>
    </row>
    <row r="31" spans="2:24" x14ac:dyDescent="0.2">
      <c r="B31" s="247" t="s">
        <v>633</v>
      </c>
      <c r="C31" s="247"/>
      <c r="D31" s="250" t="s">
        <v>538</v>
      </c>
      <c r="E31" s="249"/>
      <c r="F31" s="689"/>
      <c r="G31" s="402" t="s">
        <v>486</v>
      </c>
      <c r="H31" s="542" t="str">
        <f>IF('Table 5.2.2'!O33="","",'Table 5.2.2'!O33)</f>
        <v/>
      </c>
      <c r="I31" s="417"/>
      <c r="J31" s="418"/>
      <c r="K31" s="555"/>
      <c r="L31" s="418"/>
      <c r="M31" s="417"/>
      <c r="N31" s="418"/>
      <c r="O31" s="417"/>
      <c r="P31" s="557"/>
      <c r="Q31" s="443"/>
      <c r="R31" s="443"/>
      <c r="S31" s="443"/>
      <c r="T31" s="414" t="str">
        <f t="shared" si="4"/>
        <v/>
      </c>
      <c r="U31" s="621" t="str">
        <f t="shared" si="0"/>
        <v/>
      </c>
      <c r="V31" s="626" t="str">
        <f t="shared" si="1"/>
        <v/>
      </c>
      <c r="W31" s="440" t="str">
        <f t="shared" si="2"/>
        <v/>
      </c>
      <c r="X31" s="310"/>
    </row>
    <row r="32" spans="2:24" ht="13.5" thickBot="1" x14ac:dyDescent="0.25">
      <c r="B32" s="247" t="s">
        <v>633</v>
      </c>
      <c r="C32" s="247"/>
      <c r="D32" s="251" t="s">
        <v>539</v>
      </c>
      <c r="E32" s="252"/>
      <c r="F32" s="690"/>
      <c r="G32" s="405" t="s">
        <v>881</v>
      </c>
      <c r="H32" s="543" t="str">
        <f>IF('Table 5.2.2'!P33="","",'Table 5.2.2'!P33)</f>
        <v/>
      </c>
      <c r="I32" s="417"/>
      <c r="J32" s="418"/>
      <c r="K32" s="555"/>
      <c r="L32" s="418"/>
      <c r="M32" s="417"/>
      <c r="N32" s="418"/>
      <c r="O32" s="417"/>
      <c r="P32" s="557"/>
      <c r="Q32" s="443"/>
      <c r="R32" s="443"/>
      <c r="S32" s="443"/>
      <c r="T32" s="414" t="str">
        <f t="shared" si="4"/>
        <v/>
      </c>
      <c r="U32" s="621" t="str">
        <f t="shared" si="0"/>
        <v/>
      </c>
      <c r="V32" s="626" t="str">
        <f t="shared" si="1"/>
        <v/>
      </c>
      <c r="W32" s="440" t="str">
        <f t="shared" si="2"/>
        <v/>
      </c>
      <c r="X32" s="310"/>
    </row>
    <row r="33" spans="2:24" ht="13.5" thickBot="1" x14ac:dyDescent="0.25">
      <c r="B33" s="291" t="s">
        <v>640</v>
      </c>
      <c r="D33" s="248" t="s">
        <v>533</v>
      </c>
      <c r="E33" s="253">
        <v>3</v>
      </c>
      <c r="F33" s="255"/>
      <c r="G33" s="603" t="s">
        <v>53</v>
      </c>
      <c r="H33" s="446">
        <f>IF('Table 3.2.2'!H40="","",'Table 3.2.2'!H40)</f>
        <v>733.09812699999998</v>
      </c>
      <c r="I33" s="446" t="str">
        <f>IF('Table 3.2.2'!I40="","",'Table 3.2.2'!I40)</f>
        <v/>
      </c>
      <c r="J33" s="446">
        <f>IF('Table 3.2.2'!J40="","",'Table 3.2.2'!J40)</f>
        <v>0</v>
      </c>
      <c r="K33" s="446">
        <f>IF('Table 3.2.2'!K40="","",'Table 3.2.2'!K40)</f>
        <v>733.09812699999998</v>
      </c>
      <c r="L33" s="446">
        <f>IF('Table 3.2.2'!L40="","",'Table 3.2.2'!L40)</f>
        <v>0.14549300000000001</v>
      </c>
      <c r="M33" s="446" t="str">
        <f>IF('Table 3.2.2'!M40="","",'Table 3.2.2'!M40)</f>
        <v/>
      </c>
      <c r="N33" s="446">
        <f>IF('Table 3.2.2'!N40="","",'Table 3.2.2'!N40)</f>
        <v>732.95263399999999</v>
      </c>
      <c r="O33" s="446" t="str">
        <f>IF('Table 3.2.2'!O40="","",'Table 3.2.2'!O40)</f>
        <v/>
      </c>
      <c r="P33" s="446" t="str">
        <f>IF('Table 3.2.2'!P40="","",'Table 3.2.2'!P40)</f>
        <v/>
      </c>
      <c r="Q33" s="446" t="str">
        <f>IF('Table 3.2.2'!Q40="","",'Table 3.2.2'!Q40)</f>
        <v/>
      </c>
      <c r="R33" s="446" t="str">
        <f>IF('Table 3.2.2'!R40="","",'Table 3.2.2'!R40)</f>
        <v/>
      </c>
      <c r="S33" s="446" t="str">
        <f>IF('Table 3.2.2'!S40="","",'Table 3.2.2'!S40)</f>
        <v/>
      </c>
      <c r="T33" s="414" t="str">
        <f t="shared" si="4"/>
        <v/>
      </c>
      <c r="U33" s="621" t="str">
        <f t="shared" si="0"/>
        <v/>
      </c>
      <c r="V33" s="626" t="str">
        <f t="shared" si="1"/>
        <v/>
      </c>
      <c r="W33" s="440" t="str">
        <f t="shared" si="2"/>
        <v/>
      </c>
      <c r="X33" s="310"/>
    </row>
    <row r="34" spans="2:24" x14ac:dyDescent="0.2">
      <c r="B34" s="291" t="s">
        <v>640</v>
      </c>
      <c r="D34" s="250" t="s">
        <v>899</v>
      </c>
      <c r="E34" s="249"/>
      <c r="F34" s="688"/>
      <c r="G34" s="403" t="s">
        <v>896</v>
      </c>
      <c r="H34" s="540" t="str">
        <f>IF(AND('Table 5.2.2'!I40="",'Table 5.2.2'!J40="",'Table 5.2.2'!K40=""),"",IF(OR('Table 5.2.2'!I40="c",'Table 5.2.2'!J40="c",'Table 5.2.2'!K40="c"),"c",SUM('Table 5.2.2'!I40,'Table 5.2.2'!J40,'Table 5.2.2'!K40)))</f>
        <v/>
      </c>
      <c r="I34" s="417"/>
      <c r="J34" s="418"/>
      <c r="K34" s="554"/>
      <c r="L34" s="444"/>
      <c r="M34" s="541"/>
      <c r="N34" s="444"/>
      <c r="O34" s="541"/>
      <c r="P34" s="556"/>
      <c r="Q34" s="443"/>
      <c r="R34" s="443"/>
      <c r="S34" s="443"/>
      <c r="T34" s="414" t="str">
        <f t="shared" si="4"/>
        <v/>
      </c>
      <c r="U34" s="621" t="str">
        <f t="shared" si="0"/>
        <v/>
      </c>
      <c r="V34" s="626" t="str">
        <f t="shared" si="1"/>
        <v/>
      </c>
      <c r="W34" s="440" t="str">
        <f t="shared" si="2"/>
        <v/>
      </c>
      <c r="X34" s="310"/>
    </row>
    <row r="35" spans="2:24" x14ac:dyDescent="0.2">
      <c r="B35" s="291" t="s">
        <v>640</v>
      </c>
      <c r="D35" s="250" t="s">
        <v>900</v>
      </c>
      <c r="E35" s="249"/>
      <c r="F35" s="689"/>
      <c r="G35" s="402" t="s">
        <v>897</v>
      </c>
      <c r="H35" s="540" t="str">
        <f>IF(AND('Table 5.2.2'!I40="",'Table 5.2.2'!J40=""),"",IF(OR('Table 5.2.2'!I40="c",'Table 5.2.2'!J40="c"),"c",SUM('Table 5.2.2'!I40,'Table 5.2.2'!J40)))</f>
        <v/>
      </c>
      <c r="I35" s="417"/>
      <c r="J35" s="418"/>
      <c r="K35" s="555"/>
      <c r="L35" s="418"/>
      <c r="M35" s="417"/>
      <c r="N35" s="418"/>
      <c r="O35" s="417"/>
      <c r="P35" s="557"/>
      <c r="Q35" s="443"/>
      <c r="R35" s="443"/>
      <c r="S35" s="443"/>
      <c r="T35" s="414" t="str">
        <f t="shared" si="4"/>
        <v/>
      </c>
      <c r="U35" s="621" t="str">
        <f t="shared" si="0"/>
        <v/>
      </c>
      <c r="V35" s="626" t="str">
        <f t="shared" si="1"/>
        <v/>
      </c>
      <c r="W35" s="440" t="str">
        <f t="shared" si="2"/>
        <v/>
      </c>
      <c r="X35" s="310"/>
    </row>
    <row r="36" spans="2:24" x14ac:dyDescent="0.2">
      <c r="B36" s="291" t="s">
        <v>640</v>
      </c>
      <c r="D36" s="250" t="s">
        <v>536</v>
      </c>
      <c r="E36" s="249"/>
      <c r="F36" s="689"/>
      <c r="G36" s="402" t="s">
        <v>898</v>
      </c>
      <c r="H36" s="542" t="str">
        <f>'Table 5.2.2'!K40</f>
        <v/>
      </c>
      <c r="I36" s="417"/>
      <c r="J36" s="418"/>
      <c r="K36" s="555"/>
      <c r="L36" s="418"/>
      <c r="M36" s="417"/>
      <c r="N36" s="418"/>
      <c r="O36" s="417"/>
      <c r="P36" s="557"/>
      <c r="Q36" s="443"/>
      <c r="R36" s="443"/>
      <c r="S36" s="443"/>
      <c r="T36" s="414" t="str">
        <f t="shared" si="4"/>
        <v/>
      </c>
      <c r="U36" s="621" t="str">
        <f t="shared" si="0"/>
        <v/>
      </c>
      <c r="V36" s="626" t="str">
        <f t="shared" si="1"/>
        <v/>
      </c>
      <c r="W36" s="440" t="str">
        <f t="shared" si="2"/>
        <v/>
      </c>
      <c r="X36" s="310"/>
    </row>
    <row r="37" spans="2:24" x14ac:dyDescent="0.2">
      <c r="B37" s="291" t="s">
        <v>640</v>
      </c>
      <c r="D37" s="250" t="s">
        <v>538</v>
      </c>
      <c r="E37" s="249"/>
      <c r="F37" s="689"/>
      <c r="G37" s="402" t="s">
        <v>486</v>
      </c>
      <c r="H37" s="542" t="str">
        <f>IF('Table 5.2.2'!O40="","",'Table 5.2.2'!O40)</f>
        <v/>
      </c>
      <c r="I37" s="417"/>
      <c r="J37" s="418"/>
      <c r="K37" s="555"/>
      <c r="L37" s="418"/>
      <c r="M37" s="417"/>
      <c r="N37" s="418"/>
      <c r="O37" s="417"/>
      <c r="P37" s="557"/>
      <c r="Q37" s="443"/>
      <c r="R37" s="443"/>
      <c r="S37" s="443"/>
      <c r="T37" s="414" t="str">
        <f t="shared" si="4"/>
        <v/>
      </c>
      <c r="U37" s="621" t="str">
        <f t="shared" si="0"/>
        <v/>
      </c>
      <c r="V37" s="626" t="str">
        <f t="shared" si="1"/>
        <v/>
      </c>
      <c r="W37" s="440" t="str">
        <f t="shared" si="2"/>
        <v/>
      </c>
      <c r="X37" s="310"/>
    </row>
    <row r="38" spans="2:24" ht="13.5" thickBot="1" x14ac:dyDescent="0.25">
      <c r="B38" s="291" t="s">
        <v>640</v>
      </c>
      <c r="D38" s="251" t="s">
        <v>539</v>
      </c>
      <c r="E38" s="252"/>
      <c r="F38" s="690"/>
      <c r="G38" s="405" t="s">
        <v>881</v>
      </c>
      <c r="H38" s="543" t="str">
        <f>IF('Table 5.2.2'!P40="","",'Table 5.2.2'!P40)</f>
        <v/>
      </c>
      <c r="I38" s="417"/>
      <c r="J38" s="418"/>
      <c r="K38" s="555"/>
      <c r="L38" s="418"/>
      <c r="M38" s="417"/>
      <c r="N38" s="418"/>
      <c r="O38" s="417"/>
      <c r="P38" s="557"/>
      <c r="Q38" s="443"/>
      <c r="R38" s="443"/>
      <c r="S38" s="443"/>
      <c r="T38" s="414" t="str">
        <f t="shared" si="4"/>
        <v/>
      </c>
      <c r="U38" s="621" t="str">
        <f t="shared" si="0"/>
        <v/>
      </c>
      <c r="V38" s="626" t="str">
        <f t="shared" si="1"/>
        <v/>
      </c>
      <c r="W38" s="440" t="str">
        <f t="shared" si="2"/>
        <v/>
      </c>
      <c r="X38" s="310"/>
    </row>
    <row r="39" spans="2:24" ht="13.5" thickBot="1" x14ac:dyDescent="0.25">
      <c r="B39" s="291" t="s">
        <v>649</v>
      </c>
      <c r="D39" s="248" t="s">
        <v>533</v>
      </c>
      <c r="E39" s="253">
        <v>4</v>
      </c>
      <c r="F39" s="255"/>
      <c r="G39" s="603" t="s">
        <v>69</v>
      </c>
      <c r="H39" s="446">
        <f>IF('Table 3.2.2'!H49="","",'Table 3.2.2'!H49)</f>
        <v>1622.0416295</v>
      </c>
      <c r="I39" s="446" t="str">
        <f>IF('Table 3.2.2'!I49="","",'Table 3.2.2'!I49)</f>
        <v/>
      </c>
      <c r="J39" s="446">
        <f>IF('Table 3.2.2'!J49="","",'Table 3.2.2'!J49)</f>
        <v>889</v>
      </c>
      <c r="K39" s="446">
        <f>IF('Table 3.2.2'!K49="","",'Table 3.2.2'!K49)</f>
        <v>733.0416295</v>
      </c>
      <c r="L39" s="446">
        <f>IF('Table 3.2.2'!L49="","",'Table 3.2.2'!L49)</f>
        <v>8.4298594999999992</v>
      </c>
      <c r="M39" s="446" t="str">
        <f>IF('Table 3.2.2'!M49="","",'Table 3.2.2'!M49)</f>
        <v/>
      </c>
      <c r="N39" s="446">
        <f>IF('Table 3.2.2'!N49="","",'Table 3.2.2'!N49)</f>
        <v>724.61176999999998</v>
      </c>
      <c r="O39" s="446" t="str">
        <f>IF('Table 3.2.2'!O49="","",'Table 3.2.2'!O49)</f>
        <v/>
      </c>
      <c r="P39" s="446" t="str">
        <f>IF('Table 3.2.2'!P49="","",'Table 3.2.2'!P49)</f>
        <v/>
      </c>
      <c r="Q39" s="446" t="str">
        <f>IF('Table 3.2.2'!Q49="","",'Table 3.2.2'!Q49)</f>
        <v/>
      </c>
      <c r="R39" s="446" t="str">
        <f>IF('Table 3.2.2'!R49="","",'Table 3.2.2'!R49)</f>
        <v/>
      </c>
      <c r="S39" s="446" t="str">
        <f>IF('Table 3.2.2'!S49="","",'Table 3.2.2'!S49)</f>
        <v/>
      </c>
      <c r="T39" s="414" t="str">
        <f t="shared" si="4"/>
        <v/>
      </c>
      <c r="U39" s="621" t="str">
        <f t="shared" si="0"/>
        <v/>
      </c>
      <c r="V39" s="626" t="str">
        <f t="shared" si="1"/>
        <v/>
      </c>
      <c r="W39" s="440" t="str">
        <f t="shared" si="2"/>
        <v/>
      </c>
      <c r="X39" s="310"/>
    </row>
    <row r="40" spans="2:24" x14ac:dyDescent="0.2">
      <c r="B40" s="291" t="s">
        <v>649</v>
      </c>
      <c r="D40" s="250" t="s">
        <v>899</v>
      </c>
      <c r="E40" s="249"/>
      <c r="F40" s="688"/>
      <c r="G40" s="403" t="s">
        <v>896</v>
      </c>
      <c r="H40" s="540" t="str">
        <f>IF(AND('Table 5.2.2'!I49="",'Table 5.2.2'!J49="",'Table 5.2.2'!K49=""),"",IF(OR('Table 5.2.2'!I49="c",'Table 5.2.2'!J49="c",'Table 5.2.2'!K49="c"),"c",SUM('Table 5.2.2'!I49,'Table 5.2.2'!J49,'Table 5.2.2'!K49)))</f>
        <v/>
      </c>
      <c r="I40" s="417"/>
      <c r="J40" s="418"/>
      <c r="K40" s="554"/>
      <c r="L40" s="444"/>
      <c r="M40" s="541"/>
      <c r="N40" s="444"/>
      <c r="O40" s="541"/>
      <c r="P40" s="556"/>
      <c r="Q40" s="443"/>
      <c r="R40" s="443"/>
      <c r="S40" s="443"/>
      <c r="T40" s="414" t="str">
        <f t="shared" si="4"/>
        <v/>
      </c>
      <c r="U40" s="621" t="str">
        <f t="shared" si="0"/>
        <v/>
      </c>
      <c r="V40" s="626" t="str">
        <f t="shared" si="1"/>
        <v/>
      </c>
      <c r="W40" s="440" t="str">
        <f t="shared" si="2"/>
        <v/>
      </c>
      <c r="X40" s="310"/>
    </row>
    <row r="41" spans="2:24" x14ac:dyDescent="0.2">
      <c r="B41" s="291" t="s">
        <v>649</v>
      </c>
      <c r="D41" s="250" t="s">
        <v>900</v>
      </c>
      <c r="E41" s="249"/>
      <c r="F41" s="689"/>
      <c r="G41" s="402" t="s">
        <v>897</v>
      </c>
      <c r="H41" s="540" t="str">
        <f>IF(AND('Table 5.2.2'!I49="",'Table 5.2.2'!J49=""),"",IF(OR('Table 5.2.2'!I49="c",'Table 5.2.2'!J49="c"),"c",SUM('Table 5.2.2'!I49,'Table 5.2.2'!J49)))</f>
        <v/>
      </c>
      <c r="I41" s="417"/>
      <c r="J41" s="418"/>
      <c r="K41" s="555"/>
      <c r="L41" s="418"/>
      <c r="M41" s="417"/>
      <c r="N41" s="418"/>
      <c r="O41" s="417"/>
      <c r="P41" s="557"/>
      <c r="Q41" s="443"/>
      <c r="R41" s="443"/>
      <c r="S41" s="443"/>
      <c r="T41" s="414" t="str">
        <f t="shared" si="4"/>
        <v/>
      </c>
      <c r="U41" s="621" t="str">
        <f t="shared" si="0"/>
        <v/>
      </c>
      <c r="V41" s="626" t="str">
        <f t="shared" si="1"/>
        <v/>
      </c>
      <c r="W41" s="440" t="str">
        <f t="shared" si="2"/>
        <v/>
      </c>
      <c r="X41" s="310"/>
    </row>
    <row r="42" spans="2:24" x14ac:dyDescent="0.2">
      <c r="B42" s="291" t="s">
        <v>649</v>
      </c>
      <c r="D42" s="250" t="s">
        <v>536</v>
      </c>
      <c r="E42" s="249"/>
      <c r="F42" s="689"/>
      <c r="G42" s="402" t="s">
        <v>898</v>
      </c>
      <c r="H42" s="542" t="str">
        <f>'Table 5.2.2'!K49</f>
        <v/>
      </c>
      <c r="I42" s="417"/>
      <c r="J42" s="418"/>
      <c r="K42" s="555"/>
      <c r="L42" s="418"/>
      <c r="M42" s="417"/>
      <c r="N42" s="418"/>
      <c r="O42" s="417"/>
      <c r="P42" s="557"/>
      <c r="Q42" s="443"/>
      <c r="R42" s="443"/>
      <c r="S42" s="443"/>
      <c r="T42" s="414" t="str">
        <f t="shared" si="4"/>
        <v/>
      </c>
      <c r="U42" s="621" t="str">
        <f t="shared" si="0"/>
        <v/>
      </c>
      <c r="V42" s="626" t="str">
        <f t="shared" si="1"/>
        <v/>
      </c>
      <c r="W42" s="440" t="str">
        <f t="shared" si="2"/>
        <v/>
      </c>
      <c r="X42" s="310"/>
    </row>
    <row r="43" spans="2:24" x14ac:dyDescent="0.2">
      <c r="B43" s="291" t="s">
        <v>649</v>
      </c>
      <c r="D43" s="250" t="s">
        <v>538</v>
      </c>
      <c r="E43" s="249"/>
      <c r="F43" s="689"/>
      <c r="G43" s="402" t="s">
        <v>486</v>
      </c>
      <c r="H43" s="542" t="str">
        <f>IF('Table 5.2.2'!O49="","",'Table 5.2.2'!O49)</f>
        <v/>
      </c>
      <c r="I43" s="417"/>
      <c r="J43" s="418"/>
      <c r="K43" s="555"/>
      <c r="L43" s="418"/>
      <c r="M43" s="417"/>
      <c r="N43" s="418"/>
      <c r="O43" s="417"/>
      <c r="P43" s="557"/>
      <c r="Q43" s="443"/>
      <c r="R43" s="443"/>
      <c r="S43" s="443"/>
      <c r="T43" s="414" t="str">
        <f t="shared" si="4"/>
        <v/>
      </c>
      <c r="U43" s="621" t="str">
        <f t="shared" si="0"/>
        <v/>
      </c>
      <c r="V43" s="626" t="str">
        <f t="shared" si="1"/>
        <v/>
      </c>
      <c r="W43" s="440" t="str">
        <f t="shared" si="2"/>
        <v/>
      </c>
      <c r="X43" s="310"/>
    </row>
    <row r="44" spans="2:24" ht="13.5" thickBot="1" x14ac:dyDescent="0.25">
      <c r="B44" s="291" t="s">
        <v>649</v>
      </c>
      <c r="D44" s="251" t="s">
        <v>539</v>
      </c>
      <c r="E44" s="252"/>
      <c r="F44" s="690"/>
      <c r="G44" s="405" t="s">
        <v>881</v>
      </c>
      <c r="H44" s="543" t="str">
        <f>IF('Table 5.2.2'!P49="","",'Table 5.2.2'!P49)</f>
        <v/>
      </c>
      <c r="I44" s="417"/>
      <c r="J44" s="418"/>
      <c r="K44" s="555"/>
      <c r="L44" s="418"/>
      <c r="M44" s="417"/>
      <c r="N44" s="418"/>
      <c r="O44" s="417"/>
      <c r="P44" s="557"/>
      <c r="Q44" s="443"/>
      <c r="R44" s="443"/>
      <c r="S44" s="443"/>
      <c r="T44" s="414" t="str">
        <f t="shared" si="4"/>
        <v/>
      </c>
      <c r="U44" s="621" t="str">
        <f t="shared" si="0"/>
        <v/>
      </c>
      <c r="V44" s="626" t="str">
        <f t="shared" si="1"/>
        <v/>
      </c>
      <c r="W44" s="440" t="str">
        <f t="shared" si="2"/>
        <v/>
      </c>
      <c r="X44" s="310"/>
    </row>
    <row r="45" spans="2:24" ht="13.5" thickBot="1" x14ac:dyDescent="0.25">
      <c r="B45" s="291" t="s">
        <v>657</v>
      </c>
      <c r="D45" s="248" t="s">
        <v>533</v>
      </c>
      <c r="E45" s="253">
        <v>5</v>
      </c>
      <c r="F45" s="255"/>
      <c r="G45" s="603" t="s">
        <v>85</v>
      </c>
      <c r="H45" s="446">
        <f>IF('Table 3.2.2'!H58="","",'Table 3.2.2'!H58)</f>
        <v>7665.8702451099998</v>
      </c>
      <c r="I45" s="446" t="str">
        <f>IF('Table 3.2.2'!I58="","",'Table 3.2.2'!I58)</f>
        <v/>
      </c>
      <c r="J45" s="446">
        <f>IF('Table 3.2.2'!J58="","",'Table 3.2.2'!J58)</f>
        <v>135</v>
      </c>
      <c r="K45" s="446">
        <f>IF('Table 3.2.2'!K58="","",'Table 3.2.2'!K58)</f>
        <v>7530.8702451099998</v>
      </c>
      <c r="L45" s="446">
        <f>IF('Table 3.2.2'!L58="","",'Table 3.2.2'!L58)</f>
        <v>253.31478511</v>
      </c>
      <c r="M45" s="446">
        <f>IF('Table 3.2.2'!M58="","",'Table 3.2.2'!M58)</f>
        <v>2.5606260000000001</v>
      </c>
      <c r="N45" s="446">
        <f>IF('Table 3.2.2'!N58="","",'Table 3.2.2'!N58)</f>
        <v>7274.9948340000001</v>
      </c>
      <c r="O45" s="446" t="str">
        <f>IF('Table 3.2.2'!O58="","",'Table 3.2.2'!O58)</f>
        <v/>
      </c>
      <c r="P45" s="446" t="str">
        <f>IF('Table 3.2.2'!P58="","",'Table 3.2.2'!P58)</f>
        <v/>
      </c>
      <c r="Q45" s="446" t="str">
        <f>IF('Table 3.2.2'!Q58="","",'Table 3.2.2'!Q58)</f>
        <v/>
      </c>
      <c r="R45" s="446" t="str">
        <f>IF('Table 3.2.2'!R58="","",'Table 3.2.2'!R58)</f>
        <v/>
      </c>
      <c r="S45" s="446" t="str">
        <f>IF('Table 3.2.2'!S58="","",'Table 3.2.2'!S58)</f>
        <v/>
      </c>
      <c r="T45" s="414" t="str">
        <f t="shared" si="4"/>
        <v/>
      </c>
      <c r="U45" s="621" t="str">
        <f t="shared" si="0"/>
        <v/>
      </c>
      <c r="V45" s="626" t="str">
        <f t="shared" si="1"/>
        <v/>
      </c>
      <c r="W45" s="440" t="str">
        <f t="shared" si="2"/>
        <v/>
      </c>
      <c r="X45" s="310"/>
    </row>
    <row r="46" spans="2:24" x14ac:dyDescent="0.2">
      <c r="B46" s="291" t="s">
        <v>657</v>
      </c>
      <c r="D46" s="250" t="s">
        <v>899</v>
      </c>
      <c r="E46" s="249"/>
      <c r="F46" s="688"/>
      <c r="G46" s="403" t="s">
        <v>896</v>
      </c>
      <c r="H46" s="540" t="str">
        <f>IF(AND('Table 5.2.2'!I58="",'Table 5.2.2'!J58="",'Table 5.2.2'!K58=""),"",IF(OR('Table 5.2.2'!I58="c",'Table 5.2.2'!J58="c",'Table 5.2.2'!K58="c"),"c",SUM('Table 5.2.2'!I58,'Table 5.2.2'!J58,'Table 5.2.2'!K58)))</f>
        <v/>
      </c>
      <c r="I46" s="417"/>
      <c r="J46" s="418"/>
      <c r="K46" s="554"/>
      <c r="L46" s="444"/>
      <c r="M46" s="541"/>
      <c r="N46" s="444"/>
      <c r="O46" s="541"/>
      <c r="P46" s="556"/>
      <c r="Q46" s="443"/>
      <c r="R46" s="443"/>
      <c r="S46" s="443"/>
      <c r="T46" s="414" t="str">
        <f t="shared" si="4"/>
        <v/>
      </c>
      <c r="U46" s="621" t="str">
        <f t="shared" si="0"/>
        <v/>
      </c>
      <c r="V46" s="626" t="str">
        <f t="shared" si="1"/>
        <v/>
      </c>
      <c r="W46" s="440" t="str">
        <f t="shared" si="2"/>
        <v/>
      </c>
      <c r="X46" s="310"/>
    </row>
    <row r="47" spans="2:24" x14ac:dyDescent="0.2">
      <c r="B47" s="291" t="s">
        <v>657</v>
      </c>
      <c r="D47" s="250" t="s">
        <v>900</v>
      </c>
      <c r="E47" s="249"/>
      <c r="F47" s="689"/>
      <c r="G47" s="402" t="s">
        <v>897</v>
      </c>
      <c r="H47" s="540" t="str">
        <f>IF(AND('Table 5.2.2'!I58="",'Table 5.2.2'!J58=""),"",IF(OR('Table 5.2.2'!I58="c",'Table 5.2.2'!J58="c"),"c",SUM('Table 5.2.2'!I58,'Table 5.2.2'!J58)))</f>
        <v/>
      </c>
      <c r="I47" s="417"/>
      <c r="J47" s="418"/>
      <c r="K47" s="555"/>
      <c r="L47" s="418"/>
      <c r="M47" s="417"/>
      <c r="N47" s="418"/>
      <c r="O47" s="417"/>
      <c r="P47" s="557"/>
      <c r="Q47" s="443"/>
      <c r="R47" s="443"/>
      <c r="S47" s="443"/>
      <c r="T47" s="414" t="str">
        <f t="shared" si="4"/>
        <v/>
      </c>
      <c r="U47" s="621" t="str">
        <f t="shared" si="0"/>
        <v/>
      </c>
      <c r="V47" s="626" t="str">
        <f t="shared" si="1"/>
        <v/>
      </c>
      <c r="W47" s="440" t="str">
        <f t="shared" si="2"/>
        <v/>
      </c>
      <c r="X47" s="310"/>
    </row>
    <row r="48" spans="2:24" x14ac:dyDescent="0.2">
      <c r="B48" s="291" t="s">
        <v>657</v>
      </c>
      <c r="D48" s="250" t="s">
        <v>536</v>
      </c>
      <c r="E48" s="249"/>
      <c r="F48" s="689"/>
      <c r="G48" s="402" t="s">
        <v>898</v>
      </c>
      <c r="H48" s="542" t="str">
        <f>'Table 5.2.2'!K58</f>
        <v/>
      </c>
      <c r="I48" s="417"/>
      <c r="J48" s="418"/>
      <c r="K48" s="555"/>
      <c r="L48" s="418"/>
      <c r="M48" s="417"/>
      <c r="N48" s="418"/>
      <c r="O48" s="417"/>
      <c r="P48" s="557"/>
      <c r="Q48" s="443"/>
      <c r="R48" s="443"/>
      <c r="S48" s="443"/>
      <c r="T48" s="414" t="str">
        <f t="shared" si="4"/>
        <v/>
      </c>
      <c r="U48" s="621" t="str">
        <f t="shared" si="0"/>
        <v/>
      </c>
      <c r="V48" s="626" t="str">
        <f t="shared" si="1"/>
        <v/>
      </c>
      <c r="W48" s="440" t="str">
        <f t="shared" si="2"/>
        <v/>
      </c>
      <c r="X48" s="310"/>
    </row>
    <row r="49" spans="2:24" x14ac:dyDescent="0.2">
      <c r="B49" s="291" t="s">
        <v>657</v>
      </c>
      <c r="D49" s="250" t="s">
        <v>538</v>
      </c>
      <c r="E49" s="249"/>
      <c r="F49" s="689"/>
      <c r="G49" s="402" t="s">
        <v>486</v>
      </c>
      <c r="H49" s="542" t="str">
        <f>IF('Table 5.2.2'!O58="","",'Table 5.2.2'!O58)</f>
        <v/>
      </c>
      <c r="I49" s="417"/>
      <c r="J49" s="418"/>
      <c r="K49" s="555"/>
      <c r="L49" s="418"/>
      <c r="M49" s="417"/>
      <c r="N49" s="418"/>
      <c r="O49" s="417"/>
      <c r="P49" s="557"/>
      <c r="Q49" s="443"/>
      <c r="R49" s="443"/>
      <c r="S49" s="443"/>
      <c r="T49" s="414" t="str">
        <f t="shared" si="4"/>
        <v/>
      </c>
      <c r="U49" s="621" t="str">
        <f t="shared" si="0"/>
        <v/>
      </c>
      <c r="V49" s="626" t="str">
        <f t="shared" si="1"/>
        <v/>
      </c>
      <c r="W49" s="440" t="str">
        <f t="shared" si="2"/>
        <v/>
      </c>
      <c r="X49" s="310"/>
    </row>
    <row r="50" spans="2:24" ht="13.5" thickBot="1" x14ac:dyDescent="0.25">
      <c r="B50" s="291" t="s">
        <v>657</v>
      </c>
      <c r="D50" s="251" t="s">
        <v>539</v>
      </c>
      <c r="E50" s="252"/>
      <c r="F50" s="690"/>
      <c r="G50" s="405" t="s">
        <v>881</v>
      </c>
      <c r="H50" s="543" t="str">
        <f>IF('Table 5.2.2'!P58="","",'Table 5.2.2'!P58)</f>
        <v/>
      </c>
      <c r="I50" s="417"/>
      <c r="J50" s="418"/>
      <c r="K50" s="555"/>
      <c r="L50" s="418"/>
      <c r="M50" s="417"/>
      <c r="N50" s="418"/>
      <c r="O50" s="417"/>
      <c r="P50" s="557"/>
      <c r="Q50" s="443"/>
      <c r="R50" s="443"/>
      <c r="S50" s="443"/>
      <c r="T50" s="414" t="str">
        <f t="shared" si="4"/>
        <v/>
      </c>
      <c r="U50" s="621" t="str">
        <f t="shared" si="0"/>
        <v/>
      </c>
      <c r="V50" s="626" t="str">
        <f t="shared" si="1"/>
        <v/>
      </c>
      <c r="W50" s="440" t="str">
        <f t="shared" si="2"/>
        <v/>
      </c>
      <c r="X50" s="310"/>
    </row>
    <row r="51" spans="2:24" ht="13.5" thickBot="1" x14ac:dyDescent="0.25">
      <c r="B51" s="291" t="s">
        <v>715</v>
      </c>
      <c r="D51" s="248" t="s">
        <v>533</v>
      </c>
      <c r="E51" s="253">
        <v>6</v>
      </c>
      <c r="F51" s="255"/>
      <c r="G51" s="603" t="s">
        <v>547</v>
      </c>
      <c r="H51" s="446">
        <f>IF('Table 3.2.2'!H63="","",'Table 3.2.2'!H63)</f>
        <v>630.51624399999992</v>
      </c>
      <c r="I51" s="446" t="str">
        <f>IF('Table 3.2.2'!I63="","",'Table 3.2.2'!I63)</f>
        <v/>
      </c>
      <c r="J51" s="446">
        <f>IF('Table 3.2.2'!J63="","",'Table 3.2.2'!J63)</f>
        <v>0</v>
      </c>
      <c r="K51" s="446">
        <f>IF('Table 3.2.2'!K63="","",'Table 3.2.2'!K63)</f>
        <v>630.51624399999992</v>
      </c>
      <c r="L51" s="446">
        <f>IF('Table 3.2.2'!L63="","",'Table 3.2.2'!L63)</f>
        <v>26.092285</v>
      </c>
      <c r="M51" s="446" t="str">
        <f>IF('Table 3.2.2'!M63="","",'Table 3.2.2'!M63)</f>
        <v/>
      </c>
      <c r="N51" s="446">
        <f>IF('Table 3.2.2'!N63="","",'Table 3.2.2'!N63)</f>
        <v>604.42395899999997</v>
      </c>
      <c r="O51" s="446" t="str">
        <f>IF('Table 3.2.2'!O63="","",'Table 3.2.2'!O63)</f>
        <v/>
      </c>
      <c r="P51" s="446" t="str">
        <f>IF('Table 3.2.2'!P63="","",'Table 3.2.2'!P63)</f>
        <v/>
      </c>
      <c r="Q51" s="446" t="str">
        <f>IF('Table 3.2.2'!Q63="","",'Table 3.2.2'!Q63)</f>
        <v/>
      </c>
      <c r="R51" s="446" t="str">
        <f>IF('Table 3.2.2'!R63="","",'Table 3.2.2'!R63)</f>
        <v/>
      </c>
      <c r="S51" s="446" t="str">
        <f>IF('Table 3.2.2'!S63="","",'Table 3.2.2'!S63)</f>
        <v/>
      </c>
      <c r="T51" s="414" t="str">
        <f t="shared" si="4"/>
        <v/>
      </c>
      <c r="U51" s="621" t="str">
        <f t="shared" si="0"/>
        <v/>
      </c>
      <c r="V51" s="626" t="str">
        <f t="shared" si="1"/>
        <v/>
      </c>
      <c r="W51" s="440" t="str">
        <f t="shared" si="2"/>
        <v/>
      </c>
      <c r="X51" s="310"/>
    </row>
    <row r="52" spans="2:24" x14ac:dyDescent="0.2">
      <c r="B52" s="291" t="s">
        <v>715</v>
      </c>
      <c r="D52" s="250" t="s">
        <v>899</v>
      </c>
      <c r="E52" s="249"/>
      <c r="F52" s="688"/>
      <c r="G52" s="403" t="s">
        <v>896</v>
      </c>
      <c r="H52" s="540" t="str">
        <f>IF(AND('Table 5.2.2'!I63="",'Table 5.2.2'!J63="",'Table 5.2.2'!K63=""),"",IF(OR('Table 5.2.2'!I63="c",'Table 5.2.2'!J63="c",'Table 5.2.2'!K63="c"),"c",SUM('Table 5.2.2'!I63,'Table 5.2.2'!J63,'Table 5.2.2'!K63)))</f>
        <v/>
      </c>
      <c r="I52" s="417"/>
      <c r="J52" s="418"/>
      <c r="K52" s="554"/>
      <c r="L52" s="444"/>
      <c r="M52" s="541"/>
      <c r="N52" s="444"/>
      <c r="O52" s="541"/>
      <c r="P52" s="556"/>
      <c r="Q52" s="443"/>
      <c r="R52" s="443"/>
      <c r="S52" s="443"/>
      <c r="T52" s="414" t="str">
        <f t="shared" si="4"/>
        <v/>
      </c>
      <c r="U52" s="621" t="str">
        <f t="shared" si="0"/>
        <v/>
      </c>
      <c r="V52" s="626" t="str">
        <f t="shared" si="1"/>
        <v/>
      </c>
      <c r="W52" s="440" t="str">
        <f t="shared" si="2"/>
        <v/>
      </c>
      <c r="X52" s="310"/>
    </row>
    <row r="53" spans="2:24" x14ac:dyDescent="0.2">
      <c r="B53" s="291" t="s">
        <v>715</v>
      </c>
      <c r="D53" s="250" t="s">
        <v>900</v>
      </c>
      <c r="E53" s="249"/>
      <c r="F53" s="689"/>
      <c r="G53" s="402" t="s">
        <v>897</v>
      </c>
      <c r="H53" s="540" t="str">
        <f>IF(AND('Table 5.2.2'!I63="",'Table 5.2.2'!J63=""),"",IF(OR('Table 5.2.2'!I63="c",'Table 5.2.2'!J63="c"),"c",SUM('Table 5.2.2'!I63,'Table 5.2.2'!J63)))</f>
        <v/>
      </c>
      <c r="I53" s="417"/>
      <c r="J53" s="418"/>
      <c r="K53" s="555"/>
      <c r="L53" s="418"/>
      <c r="M53" s="417"/>
      <c r="N53" s="418"/>
      <c r="O53" s="417"/>
      <c r="P53" s="557"/>
      <c r="Q53" s="443"/>
      <c r="R53" s="443"/>
      <c r="S53" s="443"/>
      <c r="T53" s="414" t="str">
        <f t="shared" si="4"/>
        <v/>
      </c>
      <c r="U53" s="621" t="str">
        <f t="shared" si="0"/>
        <v/>
      </c>
      <c r="V53" s="626" t="str">
        <f t="shared" si="1"/>
        <v/>
      </c>
      <c r="W53" s="440" t="str">
        <f t="shared" si="2"/>
        <v/>
      </c>
      <c r="X53" s="310"/>
    </row>
    <row r="54" spans="2:24" x14ac:dyDescent="0.2">
      <c r="B54" s="291" t="s">
        <v>715</v>
      </c>
      <c r="D54" s="250" t="s">
        <v>536</v>
      </c>
      <c r="E54" s="249"/>
      <c r="F54" s="689"/>
      <c r="G54" s="402" t="s">
        <v>898</v>
      </c>
      <c r="H54" s="542" t="str">
        <f>'Table 5.2.2'!K63</f>
        <v/>
      </c>
      <c r="I54" s="417"/>
      <c r="J54" s="418"/>
      <c r="K54" s="555"/>
      <c r="L54" s="418"/>
      <c r="M54" s="417"/>
      <c r="N54" s="418"/>
      <c r="O54" s="417"/>
      <c r="P54" s="557"/>
      <c r="Q54" s="443"/>
      <c r="R54" s="443"/>
      <c r="S54" s="443"/>
      <c r="T54" s="414" t="str">
        <f t="shared" si="4"/>
        <v/>
      </c>
      <c r="U54" s="621" t="str">
        <f t="shared" si="0"/>
        <v/>
      </c>
      <c r="V54" s="626" t="str">
        <f t="shared" si="1"/>
        <v/>
      </c>
      <c r="W54" s="440" t="str">
        <f t="shared" si="2"/>
        <v/>
      </c>
      <c r="X54" s="310"/>
    </row>
    <row r="55" spans="2:24" x14ac:dyDescent="0.2">
      <c r="B55" s="291" t="s">
        <v>715</v>
      </c>
      <c r="D55" s="250" t="s">
        <v>538</v>
      </c>
      <c r="E55" s="249"/>
      <c r="F55" s="689"/>
      <c r="G55" s="402" t="s">
        <v>486</v>
      </c>
      <c r="H55" s="542" t="str">
        <f>IF('Table 5.2.2'!O63="","",'Table 5.2.2'!O63)</f>
        <v/>
      </c>
      <c r="I55" s="417"/>
      <c r="J55" s="418"/>
      <c r="K55" s="555"/>
      <c r="L55" s="418"/>
      <c r="M55" s="417"/>
      <c r="N55" s="418"/>
      <c r="O55" s="417"/>
      <c r="P55" s="557"/>
      <c r="Q55" s="443"/>
      <c r="R55" s="443"/>
      <c r="S55" s="443"/>
      <c r="T55" s="414" t="str">
        <f t="shared" si="4"/>
        <v/>
      </c>
      <c r="U55" s="621" t="str">
        <f t="shared" si="0"/>
        <v/>
      </c>
      <c r="V55" s="626" t="str">
        <f t="shared" si="1"/>
        <v/>
      </c>
      <c r="W55" s="440" t="str">
        <f t="shared" si="2"/>
        <v/>
      </c>
      <c r="X55" s="310"/>
    </row>
    <row r="56" spans="2:24" ht="13.5" thickBot="1" x14ac:dyDescent="0.25">
      <c r="B56" s="291" t="s">
        <v>715</v>
      </c>
      <c r="D56" s="251" t="s">
        <v>539</v>
      </c>
      <c r="E56" s="252"/>
      <c r="F56" s="690"/>
      <c r="G56" s="405" t="s">
        <v>881</v>
      </c>
      <c r="H56" s="543" t="str">
        <f>IF('Table 5.2.2'!P63="","",'Table 5.2.2'!P63)</f>
        <v/>
      </c>
      <c r="I56" s="417"/>
      <c r="J56" s="418"/>
      <c r="K56" s="555"/>
      <c r="L56" s="418"/>
      <c r="M56" s="417"/>
      <c r="N56" s="418"/>
      <c r="O56" s="417"/>
      <c r="P56" s="557"/>
      <c r="Q56" s="443"/>
      <c r="R56" s="443"/>
      <c r="S56" s="443"/>
      <c r="T56" s="414" t="str">
        <f t="shared" si="4"/>
        <v/>
      </c>
      <c r="U56" s="621" t="str">
        <f t="shared" si="0"/>
        <v/>
      </c>
      <c r="V56" s="626" t="str">
        <f t="shared" si="1"/>
        <v/>
      </c>
      <c r="W56" s="440" t="str">
        <f t="shared" si="2"/>
        <v/>
      </c>
      <c r="X56" s="310"/>
    </row>
    <row r="57" spans="2:24" ht="13.5" thickBot="1" x14ac:dyDescent="0.25">
      <c r="B57" s="291" t="s">
        <v>663</v>
      </c>
      <c r="D57" s="248" t="s">
        <v>533</v>
      </c>
      <c r="E57" s="253">
        <v>7</v>
      </c>
      <c r="F57" s="255"/>
      <c r="G57" s="603" t="s">
        <v>546</v>
      </c>
      <c r="H57" s="446">
        <f>IF('Table 3.2.2'!H65="","",'Table 3.2.2'!H65)</f>
        <v>4362.8136260000001</v>
      </c>
      <c r="I57" s="446" t="str">
        <f>IF('Table 3.2.2'!I65="","",'Table 3.2.2'!I65)</f>
        <v/>
      </c>
      <c r="J57" s="446">
        <f>IF('Table 3.2.2'!J65="","",'Table 3.2.2'!J65)</f>
        <v>0</v>
      </c>
      <c r="K57" s="446">
        <f>IF('Table 3.2.2'!K65="","",'Table 3.2.2'!K65)</f>
        <v>4362.8136260000001</v>
      </c>
      <c r="L57" s="446">
        <f>IF('Table 3.2.2'!L65="","",'Table 3.2.2'!L65)</f>
        <v>5.9926360000000001</v>
      </c>
      <c r="M57" s="446" t="str">
        <f>IF('Table 3.2.2'!M65="","",'Table 3.2.2'!M65)</f>
        <v/>
      </c>
      <c r="N57" s="446">
        <f>IF('Table 3.2.2'!N65="","",'Table 3.2.2'!N65)</f>
        <v>4356.8209900000002</v>
      </c>
      <c r="O57" s="446" t="str">
        <f>IF('Table 3.2.2'!O65="","",'Table 3.2.2'!O65)</f>
        <v/>
      </c>
      <c r="P57" s="446" t="str">
        <f>IF('Table 3.2.2'!P65="","",'Table 3.2.2'!P65)</f>
        <v/>
      </c>
      <c r="Q57" s="446" t="str">
        <f>IF('Table 3.2.2'!Q65="","",'Table 3.2.2'!Q65)</f>
        <v/>
      </c>
      <c r="R57" s="446" t="str">
        <f>IF('Table 3.2.2'!R65="","",'Table 3.2.2'!R65)</f>
        <v/>
      </c>
      <c r="S57" s="446" t="str">
        <f>IF('Table 3.2.2'!S65="","",'Table 3.2.2'!S65)</f>
        <v/>
      </c>
      <c r="T57" s="414" t="str">
        <f t="shared" si="4"/>
        <v/>
      </c>
      <c r="U57" s="621" t="str">
        <f t="shared" si="0"/>
        <v/>
      </c>
      <c r="V57" s="626" t="str">
        <f t="shared" si="1"/>
        <v/>
      </c>
      <c r="W57" s="440" t="str">
        <f t="shared" si="2"/>
        <v/>
      </c>
      <c r="X57" s="310"/>
    </row>
    <row r="58" spans="2:24" x14ac:dyDescent="0.2">
      <c r="B58" s="291" t="s">
        <v>663</v>
      </c>
      <c r="D58" s="250" t="s">
        <v>899</v>
      </c>
      <c r="E58" s="249"/>
      <c r="F58" s="688"/>
      <c r="G58" s="403" t="s">
        <v>896</v>
      </c>
      <c r="H58" s="540" t="str">
        <f>IF(AND('Table 5.2.2'!I65="",'Table 5.2.2'!J65="",'Table 5.2.2'!K65=""),"",IF(OR('Table 5.2.2'!I65="c",'Table 5.2.2'!J65="c",'Table 5.2.2'!K65="c"),"c",SUM('Table 5.2.2'!I65,'Table 5.2.2'!J65,'Table 5.2.2'!K65)))</f>
        <v/>
      </c>
      <c r="I58" s="417"/>
      <c r="J58" s="418"/>
      <c r="K58" s="554"/>
      <c r="L58" s="444"/>
      <c r="M58" s="541"/>
      <c r="N58" s="444"/>
      <c r="O58" s="541"/>
      <c r="P58" s="556"/>
      <c r="Q58" s="443"/>
      <c r="R58" s="443"/>
      <c r="S58" s="443"/>
      <c r="T58" s="414" t="str">
        <f t="shared" si="4"/>
        <v/>
      </c>
      <c r="U58" s="621" t="str">
        <f t="shared" si="0"/>
        <v/>
      </c>
      <c r="V58" s="626" t="str">
        <f t="shared" si="1"/>
        <v/>
      </c>
      <c r="W58" s="440" t="str">
        <f t="shared" si="2"/>
        <v/>
      </c>
      <c r="X58" s="310"/>
    </row>
    <row r="59" spans="2:24" x14ac:dyDescent="0.2">
      <c r="B59" s="291" t="s">
        <v>663</v>
      </c>
      <c r="D59" s="250" t="s">
        <v>900</v>
      </c>
      <c r="E59" s="249"/>
      <c r="F59" s="689"/>
      <c r="G59" s="402" t="s">
        <v>897</v>
      </c>
      <c r="H59" s="540" t="str">
        <f>IF(AND('Table 5.2.2'!I65="",'Table 5.2.2'!J65=""),"",IF(OR('Table 5.2.2'!I65="c",'Table 5.2.2'!J65="c"),"c",SUM('Table 5.2.2'!I65,'Table 5.2.2'!J65)))</f>
        <v/>
      </c>
      <c r="I59" s="417"/>
      <c r="J59" s="418"/>
      <c r="K59" s="555"/>
      <c r="L59" s="418"/>
      <c r="M59" s="417"/>
      <c r="N59" s="418"/>
      <c r="O59" s="417"/>
      <c r="P59" s="557"/>
      <c r="Q59" s="443"/>
      <c r="R59" s="443"/>
      <c r="S59" s="443"/>
      <c r="T59" s="414" t="str">
        <f t="shared" si="4"/>
        <v/>
      </c>
      <c r="U59" s="621" t="str">
        <f t="shared" si="0"/>
        <v/>
      </c>
      <c r="V59" s="626" t="str">
        <f t="shared" si="1"/>
        <v/>
      </c>
      <c r="W59" s="440" t="str">
        <f t="shared" si="2"/>
        <v/>
      </c>
      <c r="X59" s="310"/>
    </row>
    <row r="60" spans="2:24" x14ac:dyDescent="0.2">
      <c r="B60" s="291" t="s">
        <v>663</v>
      </c>
      <c r="D60" s="250" t="s">
        <v>536</v>
      </c>
      <c r="E60" s="249"/>
      <c r="F60" s="689"/>
      <c r="G60" s="402" t="s">
        <v>898</v>
      </c>
      <c r="H60" s="542" t="str">
        <f>'Table 5.2.2'!K65</f>
        <v/>
      </c>
      <c r="I60" s="417"/>
      <c r="J60" s="418"/>
      <c r="K60" s="555"/>
      <c r="L60" s="418"/>
      <c r="M60" s="417"/>
      <c r="N60" s="418"/>
      <c r="O60" s="417"/>
      <c r="P60" s="557"/>
      <c r="Q60" s="443"/>
      <c r="R60" s="443"/>
      <c r="S60" s="443"/>
      <c r="T60" s="414" t="str">
        <f t="shared" si="4"/>
        <v/>
      </c>
      <c r="U60" s="621" t="str">
        <f t="shared" si="0"/>
        <v/>
      </c>
      <c r="V60" s="626" t="str">
        <f t="shared" si="1"/>
        <v/>
      </c>
      <c r="W60" s="440" t="str">
        <f t="shared" si="2"/>
        <v/>
      </c>
      <c r="X60" s="310"/>
    </row>
    <row r="61" spans="2:24" x14ac:dyDescent="0.2">
      <c r="B61" s="291" t="s">
        <v>663</v>
      </c>
      <c r="D61" s="250" t="s">
        <v>538</v>
      </c>
      <c r="E61" s="249"/>
      <c r="F61" s="689"/>
      <c r="G61" s="402" t="s">
        <v>486</v>
      </c>
      <c r="H61" s="542" t="str">
        <f>IF('Table 5.2.2'!O65="","",'Table 5.2.2'!O65)</f>
        <v/>
      </c>
      <c r="I61" s="417"/>
      <c r="J61" s="418"/>
      <c r="K61" s="555"/>
      <c r="L61" s="418"/>
      <c r="M61" s="417"/>
      <c r="N61" s="418"/>
      <c r="O61" s="417"/>
      <c r="P61" s="557"/>
      <c r="Q61" s="443"/>
      <c r="R61" s="443"/>
      <c r="S61" s="443"/>
      <c r="T61" s="414" t="str">
        <f t="shared" si="4"/>
        <v/>
      </c>
      <c r="U61" s="621" t="str">
        <f t="shared" si="0"/>
        <v/>
      </c>
      <c r="V61" s="626" t="str">
        <f t="shared" si="1"/>
        <v/>
      </c>
      <c r="W61" s="440" t="str">
        <f t="shared" si="2"/>
        <v/>
      </c>
      <c r="X61" s="310"/>
    </row>
    <row r="62" spans="2:24" ht="13.5" thickBot="1" x14ac:dyDescent="0.25">
      <c r="B62" s="291" t="s">
        <v>663</v>
      </c>
      <c r="D62" s="251" t="s">
        <v>539</v>
      </c>
      <c r="E62" s="252"/>
      <c r="F62" s="690"/>
      <c r="G62" s="405" t="s">
        <v>881</v>
      </c>
      <c r="H62" s="543" t="str">
        <f>IF('Table 5.2.2'!P65="","",'Table 5.2.2'!P65)</f>
        <v/>
      </c>
      <c r="I62" s="417"/>
      <c r="J62" s="418"/>
      <c r="K62" s="555"/>
      <c r="L62" s="418"/>
      <c r="M62" s="417"/>
      <c r="N62" s="418"/>
      <c r="O62" s="417"/>
      <c r="P62" s="557"/>
      <c r="Q62" s="443"/>
      <c r="R62" s="443"/>
      <c r="S62" s="443"/>
      <c r="T62" s="414" t="str">
        <f t="shared" si="4"/>
        <v/>
      </c>
      <c r="U62" s="621" t="str">
        <f t="shared" si="0"/>
        <v/>
      </c>
      <c r="V62" s="626" t="str">
        <f t="shared" si="1"/>
        <v/>
      </c>
      <c r="W62" s="440" t="str">
        <f t="shared" si="2"/>
        <v/>
      </c>
      <c r="X62" s="310"/>
    </row>
    <row r="63" spans="2:24" ht="13.5" thickBot="1" x14ac:dyDescent="0.25">
      <c r="B63" s="291" t="s">
        <v>693</v>
      </c>
      <c r="D63" s="248" t="s">
        <v>533</v>
      </c>
      <c r="E63" s="253">
        <v>8</v>
      </c>
      <c r="F63" s="255"/>
      <c r="G63" s="603" t="s">
        <v>153</v>
      </c>
      <c r="H63" s="446">
        <f>IF('Table 3.2.2'!H96="","",'Table 3.2.2'!H96)</f>
        <v>28532.45463724</v>
      </c>
      <c r="I63" s="446" t="str">
        <f>IF('Table 3.2.2'!I96="","",'Table 3.2.2'!I96)</f>
        <v/>
      </c>
      <c r="J63" s="446">
        <f>IF('Table 3.2.2'!J96="","",'Table 3.2.2'!J96)</f>
        <v>8</v>
      </c>
      <c r="K63" s="446">
        <f>IF('Table 3.2.2'!K96="","",'Table 3.2.2'!K96)</f>
        <v>28524.45463724</v>
      </c>
      <c r="L63" s="446">
        <f>IF('Table 3.2.2'!L96="","",'Table 3.2.2'!L96)</f>
        <v>27.257134239999999</v>
      </c>
      <c r="M63" s="446" t="str">
        <f>IF('Table 3.2.2'!M96="","",'Table 3.2.2'!M96)</f>
        <v/>
      </c>
      <c r="N63" s="446">
        <f>IF('Table 3.2.2'!N96="","",'Table 3.2.2'!N96)</f>
        <v>28497.197502999999</v>
      </c>
      <c r="O63" s="446" t="str">
        <f>IF('Table 3.2.2'!O96="","",'Table 3.2.2'!O96)</f>
        <v/>
      </c>
      <c r="P63" s="446" t="str">
        <f>IF('Table 3.2.2'!P96="","",'Table 3.2.2'!P96)</f>
        <v/>
      </c>
      <c r="Q63" s="446" t="str">
        <f>IF('Table 3.2.2'!Q96="","",'Table 3.2.2'!Q96)</f>
        <v/>
      </c>
      <c r="R63" s="446" t="str">
        <f>IF('Table 3.2.2'!R96="","",'Table 3.2.2'!R96)</f>
        <v/>
      </c>
      <c r="S63" s="446" t="str">
        <f>IF('Table 3.2.2'!S96="","",'Table 3.2.2'!S96)</f>
        <v/>
      </c>
      <c r="T63" s="414" t="str">
        <f t="shared" si="4"/>
        <v/>
      </c>
      <c r="U63" s="621" t="str">
        <f t="shared" si="0"/>
        <v/>
      </c>
      <c r="V63" s="626" t="str">
        <f t="shared" si="1"/>
        <v/>
      </c>
      <c r="W63" s="440" t="str">
        <f t="shared" si="2"/>
        <v/>
      </c>
      <c r="X63" s="310"/>
    </row>
    <row r="64" spans="2:24" x14ac:dyDescent="0.2">
      <c r="B64" s="291" t="s">
        <v>693</v>
      </c>
      <c r="D64" s="250" t="s">
        <v>899</v>
      </c>
      <c r="E64" s="249"/>
      <c r="F64" s="688"/>
      <c r="G64" s="403" t="s">
        <v>896</v>
      </c>
      <c r="H64" s="540" t="str">
        <f>IF(AND('Table 5.2.2'!I96="",'Table 5.2.2'!J96="",'Table 5.2.2'!K96=""),"",IF(OR('Table 5.2.2'!I96="c",'Table 5.2.2'!J96="c",'Table 5.2.2'!K96="c"),"c",SUM('Table 5.2.2'!I96,'Table 5.2.2'!J96,'Table 5.2.2'!K96)))</f>
        <v/>
      </c>
      <c r="I64" s="417"/>
      <c r="J64" s="418"/>
      <c r="K64" s="554"/>
      <c r="L64" s="444"/>
      <c r="M64" s="541"/>
      <c r="N64" s="444"/>
      <c r="O64" s="541"/>
      <c r="P64" s="556"/>
      <c r="Q64" s="443"/>
      <c r="R64" s="443"/>
      <c r="S64" s="443"/>
      <c r="T64" s="414" t="str">
        <f t="shared" si="4"/>
        <v/>
      </c>
      <c r="U64" s="621" t="str">
        <f t="shared" si="0"/>
        <v/>
      </c>
      <c r="V64" s="626" t="str">
        <f t="shared" si="1"/>
        <v/>
      </c>
      <c r="W64" s="440" t="str">
        <f t="shared" si="2"/>
        <v/>
      </c>
      <c r="X64" s="310"/>
    </row>
    <row r="65" spans="2:24" x14ac:dyDescent="0.2">
      <c r="B65" s="291" t="s">
        <v>693</v>
      </c>
      <c r="D65" s="250" t="s">
        <v>900</v>
      </c>
      <c r="E65" s="249"/>
      <c r="F65" s="689"/>
      <c r="G65" s="402" t="s">
        <v>897</v>
      </c>
      <c r="H65" s="540" t="str">
        <f>IF(AND('Table 5.2.2'!I96="",'Table 5.2.2'!J96=""),"",IF(OR('Table 5.2.2'!I96="c",'Table 5.2.2'!J96="c"),"c",SUM('Table 5.2.2'!I96,'Table 5.2.2'!J96)))</f>
        <v/>
      </c>
      <c r="I65" s="417"/>
      <c r="J65" s="418"/>
      <c r="K65" s="555"/>
      <c r="L65" s="418"/>
      <c r="M65" s="417"/>
      <c r="N65" s="418"/>
      <c r="O65" s="417"/>
      <c r="P65" s="557"/>
      <c r="Q65" s="443"/>
      <c r="R65" s="443"/>
      <c r="S65" s="443"/>
      <c r="T65" s="414" t="str">
        <f t="shared" si="4"/>
        <v/>
      </c>
      <c r="U65" s="621" t="str">
        <f t="shared" si="0"/>
        <v/>
      </c>
      <c r="V65" s="626" t="str">
        <f t="shared" si="1"/>
        <v/>
      </c>
      <c r="W65" s="440" t="str">
        <f t="shared" si="2"/>
        <v/>
      </c>
      <c r="X65" s="310"/>
    </row>
    <row r="66" spans="2:24" x14ac:dyDescent="0.2">
      <c r="B66" s="291" t="s">
        <v>693</v>
      </c>
      <c r="D66" s="250" t="s">
        <v>536</v>
      </c>
      <c r="E66" s="249"/>
      <c r="F66" s="689"/>
      <c r="G66" s="402" t="s">
        <v>898</v>
      </c>
      <c r="H66" s="542" t="str">
        <f>'Table 5.2.2'!K96</f>
        <v/>
      </c>
      <c r="I66" s="417"/>
      <c r="J66" s="418"/>
      <c r="K66" s="555"/>
      <c r="L66" s="418"/>
      <c r="M66" s="417"/>
      <c r="N66" s="418"/>
      <c r="O66" s="417"/>
      <c r="P66" s="557"/>
      <c r="Q66" s="443"/>
      <c r="R66" s="443"/>
      <c r="S66" s="443"/>
      <c r="T66" s="414" t="str">
        <f t="shared" si="4"/>
        <v/>
      </c>
      <c r="U66" s="621" t="str">
        <f t="shared" si="0"/>
        <v/>
      </c>
      <c r="V66" s="626" t="str">
        <f t="shared" si="1"/>
        <v/>
      </c>
      <c r="W66" s="440" t="str">
        <f t="shared" si="2"/>
        <v/>
      </c>
      <c r="X66" s="310"/>
    </row>
    <row r="67" spans="2:24" x14ac:dyDescent="0.2">
      <c r="B67" s="291" t="s">
        <v>693</v>
      </c>
      <c r="D67" s="250" t="s">
        <v>538</v>
      </c>
      <c r="E67" s="249"/>
      <c r="F67" s="689"/>
      <c r="G67" s="402" t="s">
        <v>486</v>
      </c>
      <c r="H67" s="542" t="str">
        <f>IF('Table 5.2.2'!O96="","",'Table 5.2.2'!O96)</f>
        <v/>
      </c>
      <c r="I67" s="417"/>
      <c r="J67" s="418"/>
      <c r="K67" s="555"/>
      <c r="L67" s="418"/>
      <c r="M67" s="417"/>
      <c r="N67" s="418"/>
      <c r="O67" s="417"/>
      <c r="P67" s="557"/>
      <c r="Q67" s="443"/>
      <c r="R67" s="443"/>
      <c r="S67" s="443"/>
      <c r="T67" s="414" t="str">
        <f t="shared" si="4"/>
        <v/>
      </c>
      <c r="U67" s="621" t="str">
        <f t="shared" si="0"/>
        <v/>
      </c>
      <c r="V67" s="626" t="str">
        <f t="shared" si="1"/>
        <v/>
      </c>
      <c r="W67" s="440" t="str">
        <f t="shared" si="2"/>
        <v/>
      </c>
      <c r="X67" s="310"/>
    </row>
    <row r="68" spans="2:24" ht="13.5" thickBot="1" x14ac:dyDescent="0.25">
      <c r="B68" s="291" t="s">
        <v>693</v>
      </c>
      <c r="D68" s="251" t="s">
        <v>539</v>
      </c>
      <c r="E68" s="252"/>
      <c r="F68" s="690"/>
      <c r="G68" s="405" t="s">
        <v>881</v>
      </c>
      <c r="H68" s="543" t="str">
        <f>IF('Table 5.2.2'!P96="","",'Table 5.2.2'!P96)</f>
        <v/>
      </c>
      <c r="I68" s="417"/>
      <c r="J68" s="418"/>
      <c r="K68" s="555"/>
      <c r="L68" s="418"/>
      <c r="M68" s="417"/>
      <c r="N68" s="418"/>
      <c r="O68" s="417"/>
      <c r="P68" s="557"/>
      <c r="Q68" s="443"/>
      <c r="R68" s="443"/>
      <c r="S68" s="443"/>
      <c r="T68" s="414" t="str">
        <f t="shared" si="4"/>
        <v/>
      </c>
      <c r="U68" s="621" t="str">
        <f t="shared" si="0"/>
        <v/>
      </c>
      <c r="V68" s="626" t="str">
        <f t="shared" si="1"/>
        <v/>
      </c>
      <c r="W68" s="440" t="str">
        <f t="shared" si="2"/>
        <v/>
      </c>
      <c r="X68" s="310"/>
    </row>
    <row r="69" spans="2:24" ht="13.5" thickBot="1" x14ac:dyDescent="0.25">
      <c r="B69" s="291" t="s">
        <v>700</v>
      </c>
      <c r="D69" s="248" t="s">
        <v>533</v>
      </c>
      <c r="E69" s="253">
        <v>9</v>
      </c>
      <c r="F69" s="255"/>
      <c r="G69" s="603" t="s">
        <v>167</v>
      </c>
      <c r="H69" s="446">
        <f>IF('Table 3.2.2'!H$103="","",'Table 3.2.2'!H$103)</f>
        <v>26965.22937144</v>
      </c>
      <c r="I69" s="446" t="str">
        <f>IF('Table 3.2.2'!I$103="","",'Table 3.2.2'!I$103)</f>
        <v/>
      </c>
      <c r="J69" s="446">
        <f>IF('Table 3.2.2'!J$103="","",'Table 3.2.2'!J$103)</f>
        <v>898</v>
      </c>
      <c r="K69" s="446">
        <f>IF('Table 3.2.2'!K$103="","",'Table 3.2.2'!K$103)</f>
        <v>26067.22937144</v>
      </c>
      <c r="L69" s="446">
        <f>IF('Table 3.2.2'!L$103="","",'Table 3.2.2'!L$103)</f>
        <v>123.55480643999999</v>
      </c>
      <c r="M69" s="446" t="str">
        <f>IF('Table 3.2.2'!M$103="","",'Table 3.2.2'!M$103)</f>
        <v/>
      </c>
      <c r="N69" s="446">
        <f>IF('Table 3.2.2'!N$103="","",'Table 3.2.2'!N$103)</f>
        <v>25943.674565000001</v>
      </c>
      <c r="O69" s="446" t="str">
        <f>IF('Table 3.2.2'!O$103="","",'Table 3.2.2'!O$103)</f>
        <v/>
      </c>
      <c r="P69" s="446" t="str">
        <f>IF('Table 3.2.2'!P$103="","",'Table 3.2.2'!P$103)</f>
        <v/>
      </c>
      <c r="Q69" s="446" t="str">
        <f>IF('Table 3.2.2'!Q$103="","",'Table 3.2.2'!Q$103)</f>
        <v/>
      </c>
      <c r="R69" s="446" t="str">
        <f>IF('Table 3.2.2'!R$103="","",'Table 3.2.2'!R$103)</f>
        <v/>
      </c>
      <c r="S69" s="446" t="str">
        <f>IF('Table 3.2.2'!S$103="","",'Table 3.2.2'!S$103)</f>
        <v/>
      </c>
      <c r="T69" s="414" t="str">
        <f t="shared" si="4"/>
        <v/>
      </c>
      <c r="U69" s="621" t="str">
        <f t="shared" si="0"/>
        <v/>
      </c>
      <c r="V69" s="626" t="str">
        <f t="shared" si="1"/>
        <v/>
      </c>
      <c r="W69" s="440" t="str">
        <f t="shared" si="2"/>
        <v/>
      </c>
      <c r="X69" s="310"/>
    </row>
    <row r="70" spans="2:24" x14ac:dyDescent="0.2">
      <c r="B70" s="291" t="s">
        <v>700</v>
      </c>
      <c r="D70" s="250" t="s">
        <v>899</v>
      </c>
      <c r="E70" s="249"/>
      <c r="F70" s="688"/>
      <c r="G70" s="403" t="s">
        <v>896</v>
      </c>
      <c r="H70" s="540" t="str">
        <f>IF(AND('Table 5.2.2'!I103="",'Table 5.2.2'!J103="",'Table 5.2.2'!K103=""),"",IF(OR('Table 5.2.2'!I103="c",'Table 5.2.2'!J103="c",'Table 5.2.2'!K103="c"),"c",SUM('Table 5.2.2'!I103,'Table 5.2.2'!J103,'Table 5.2.2'!K103)))</f>
        <v/>
      </c>
      <c r="I70" s="417"/>
      <c r="J70" s="418"/>
      <c r="K70" s="554"/>
      <c r="L70" s="444"/>
      <c r="M70" s="541"/>
      <c r="N70" s="444"/>
      <c r="O70" s="541"/>
      <c r="P70" s="556"/>
      <c r="Q70" s="443"/>
      <c r="R70" s="443"/>
      <c r="S70" s="443"/>
      <c r="T70" s="414" t="str">
        <f t="shared" si="4"/>
        <v/>
      </c>
      <c r="U70" s="621" t="str">
        <f t="shared" si="0"/>
        <v/>
      </c>
      <c r="V70" s="626" t="str">
        <f t="shared" si="1"/>
        <v/>
      </c>
      <c r="W70" s="440" t="str">
        <f t="shared" si="2"/>
        <v/>
      </c>
      <c r="X70" s="310"/>
    </row>
    <row r="71" spans="2:24" x14ac:dyDescent="0.2">
      <c r="B71" s="291" t="s">
        <v>700</v>
      </c>
      <c r="D71" s="250" t="s">
        <v>900</v>
      </c>
      <c r="E71" s="249"/>
      <c r="F71" s="689"/>
      <c r="G71" s="402" t="s">
        <v>897</v>
      </c>
      <c r="H71" s="540" t="str">
        <f>IF(AND('Table 5.2.2'!I103="",'Table 5.2.2'!J103=""),"",IF(OR('Table 5.2.2'!I103="c",'Table 5.2.2'!J103="c"),"c",SUM('Table 5.2.2'!I103,'Table 5.2.2'!J103)))</f>
        <v/>
      </c>
      <c r="I71" s="417"/>
      <c r="J71" s="418"/>
      <c r="K71" s="555"/>
      <c r="L71" s="418"/>
      <c r="M71" s="417"/>
      <c r="N71" s="418"/>
      <c r="O71" s="417"/>
      <c r="P71" s="557"/>
      <c r="Q71" s="443"/>
      <c r="R71" s="443"/>
      <c r="S71" s="443"/>
      <c r="T71" s="414" t="str">
        <f t="shared" si="4"/>
        <v/>
      </c>
      <c r="U71" s="621" t="str">
        <f t="shared" si="0"/>
        <v/>
      </c>
      <c r="V71" s="626" t="str">
        <f t="shared" si="1"/>
        <v/>
      </c>
      <c r="W71" s="440" t="str">
        <f t="shared" si="2"/>
        <v/>
      </c>
      <c r="X71" s="310"/>
    </row>
    <row r="72" spans="2:24" x14ac:dyDescent="0.2">
      <c r="B72" s="291" t="s">
        <v>700</v>
      </c>
      <c r="D72" s="250" t="s">
        <v>536</v>
      </c>
      <c r="E72" s="249"/>
      <c r="F72" s="689"/>
      <c r="G72" s="402" t="s">
        <v>898</v>
      </c>
      <c r="H72" s="542" t="str">
        <f>'Table 5.2.2'!K103</f>
        <v/>
      </c>
      <c r="I72" s="417"/>
      <c r="J72" s="418"/>
      <c r="K72" s="555"/>
      <c r="L72" s="418"/>
      <c r="M72" s="417"/>
      <c r="N72" s="418"/>
      <c r="O72" s="417"/>
      <c r="P72" s="557"/>
      <c r="Q72" s="443"/>
      <c r="R72" s="443"/>
      <c r="S72" s="443"/>
      <c r="T72" s="414" t="str">
        <f t="shared" si="4"/>
        <v/>
      </c>
      <c r="U72" s="621" t="str">
        <f t="shared" si="0"/>
        <v/>
      </c>
      <c r="V72" s="626" t="str">
        <f t="shared" si="1"/>
        <v/>
      </c>
      <c r="W72" s="440" t="str">
        <f t="shared" si="2"/>
        <v/>
      </c>
      <c r="X72" s="310"/>
    </row>
    <row r="73" spans="2:24" x14ac:dyDescent="0.2">
      <c r="B73" s="291" t="s">
        <v>700</v>
      </c>
      <c r="D73" s="250" t="s">
        <v>538</v>
      </c>
      <c r="E73" s="249"/>
      <c r="F73" s="689"/>
      <c r="G73" s="402" t="s">
        <v>486</v>
      </c>
      <c r="H73" s="542" t="str">
        <f>IF('Table 5.2.2'!O103="","",'Table 5.2.2'!O103)</f>
        <v/>
      </c>
      <c r="I73" s="417"/>
      <c r="J73" s="418"/>
      <c r="K73" s="555"/>
      <c r="L73" s="418"/>
      <c r="M73" s="417"/>
      <c r="N73" s="418"/>
      <c r="O73" s="417"/>
      <c r="P73" s="557"/>
      <c r="Q73" s="443"/>
      <c r="R73" s="443"/>
      <c r="S73" s="443"/>
      <c r="T73" s="414" t="str">
        <f t="shared" si="4"/>
        <v/>
      </c>
      <c r="U73" s="621" t="str">
        <f t="shared" si="0"/>
        <v/>
      </c>
      <c r="V73" s="626" t="str">
        <f t="shared" si="1"/>
        <v/>
      </c>
      <c r="W73" s="440" t="str">
        <f t="shared" si="2"/>
        <v/>
      </c>
      <c r="X73" s="310"/>
    </row>
    <row r="74" spans="2:24" ht="13.5" thickBot="1" x14ac:dyDescent="0.25">
      <c r="B74" s="291" t="s">
        <v>700</v>
      </c>
      <c r="D74" s="251" t="s">
        <v>539</v>
      </c>
      <c r="E74" s="252"/>
      <c r="F74" s="690"/>
      <c r="G74" s="405" t="s">
        <v>881</v>
      </c>
      <c r="H74" s="543" t="str">
        <f>IF('Table 5.2.2'!P103="","",'Table 5.2.2'!P103)</f>
        <v/>
      </c>
      <c r="I74" s="417"/>
      <c r="J74" s="418"/>
      <c r="K74" s="555"/>
      <c r="L74" s="418"/>
      <c r="M74" s="417"/>
      <c r="N74" s="418"/>
      <c r="O74" s="417"/>
      <c r="P74" s="557"/>
      <c r="Q74" s="443"/>
      <c r="R74" s="443"/>
      <c r="S74" s="443"/>
      <c r="T74" s="414" t="str">
        <f t="shared" si="4"/>
        <v/>
      </c>
      <c r="U74" s="621" t="str">
        <f t="shared" si="0"/>
        <v/>
      </c>
      <c r="V74" s="626" t="str">
        <f t="shared" si="1"/>
        <v/>
      </c>
      <c r="W74" s="440" t="str">
        <f t="shared" si="2"/>
        <v/>
      </c>
      <c r="X74" s="310"/>
    </row>
    <row r="75" spans="2:24" ht="13.5" thickBot="1" x14ac:dyDescent="0.25">
      <c r="B75" s="291" t="s">
        <v>718</v>
      </c>
      <c r="D75" s="248" t="s">
        <v>533</v>
      </c>
      <c r="E75" s="253">
        <v>10</v>
      </c>
      <c r="F75" s="255"/>
      <c r="G75" s="603" t="s">
        <v>202</v>
      </c>
      <c r="H75" s="446">
        <f>IF('Table 3.2.2'!H$120="","",'Table 3.2.2'!H$120)</f>
        <v>68.561745999999999</v>
      </c>
      <c r="I75" s="446" t="str">
        <f>IF('Table 3.2.2'!I$120="","",'Table 3.2.2'!I$120)</f>
        <v/>
      </c>
      <c r="J75" s="446">
        <f>IF('Table 3.2.2'!J$120="","",'Table 3.2.2'!J$120)</f>
        <v>0</v>
      </c>
      <c r="K75" s="446">
        <f>IF('Table 3.2.2'!K$120="","",'Table 3.2.2'!K$120)</f>
        <v>68.561745999999999</v>
      </c>
      <c r="L75" s="446">
        <f>IF('Table 3.2.2'!L$120="","",'Table 3.2.2'!L$120)</f>
        <v>7.2467709999999999</v>
      </c>
      <c r="M75" s="446" t="str">
        <f>IF('Table 3.2.2'!M$120="","",'Table 3.2.2'!M$120)</f>
        <v/>
      </c>
      <c r="N75" s="446">
        <f>IF('Table 3.2.2'!N$120="","",'Table 3.2.2'!N$120)</f>
        <v>61.314974999999997</v>
      </c>
      <c r="O75" s="446" t="str">
        <f>IF('Table 3.2.2'!O$120="","",'Table 3.2.2'!O$120)</f>
        <v/>
      </c>
      <c r="P75" s="446" t="str">
        <f>IF('Table 3.2.2'!P$120="","",'Table 3.2.2'!P$120)</f>
        <v/>
      </c>
      <c r="Q75" s="446" t="str">
        <f>IF('Table 3.2.2'!Q$120="","",'Table 3.2.2'!Q$120)</f>
        <v/>
      </c>
      <c r="R75" s="446" t="str">
        <f>IF('Table 3.2.2'!R$120="","",'Table 3.2.2'!R$120)</f>
        <v/>
      </c>
      <c r="S75" s="446" t="str">
        <f>IF('Table 3.2.2'!S$120="","",'Table 3.2.2'!S$120)</f>
        <v/>
      </c>
      <c r="T75" s="414" t="str">
        <f t="shared" si="4"/>
        <v/>
      </c>
      <c r="U75" s="621" t="str">
        <f t="shared" si="0"/>
        <v/>
      </c>
      <c r="V75" s="626" t="str">
        <f t="shared" si="1"/>
        <v/>
      </c>
      <c r="W75" s="440" t="str">
        <f t="shared" si="2"/>
        <v/>
      </c>
      <c r="X75" s="310"/>
    </row>
    <row r="76" spans="2:24" x14ac:dyDescent="0.2">
      <c r="B76" s="291" t="s">
        <v>718</v>
      </c>
      <c r="D76" s="250" t="s">
        <v>899</v>
      </c>
      <c r="E76" s="249"/>
      <c r="F76" s="688"/>
      <c r="G76" s="403" t="s">
        <v>896</v>
      </c>
      <c r="H76" s="540" t="str">
        <f>IF(AND('Table 5.2.2'!I120="",'Table 5.2.2'!J120="",'Table 5.2.2'!K120=""),"",IF(OR('Table 5.2.2'!I120="c",'Table 5.2.2'!J120="c",'Table 5.2.2'!K120="c"),"c",SUM('Table 5.2.2'!I120,'Table 5.2.2'!J120,'Table 5.2.2'!K120)))</f>
        <v/>
      </c>
      <c r="I76" s="417"/>
      <c r="J76" s="418"/>
      <c r="K76" s="554"/>
      <c r="L76" s="444"/>
      <c r="M76" s="541"/>
      <c r="N76" s="444"/>
      <c r="O76" s="541"/>
      <c r="P76" s="556"/>
      <c r="Q76" s="443"/>
      <c r="R76" s="443"/>
      <c r="S76" s="443"/>
      <c r="T76" s="414" t="str">
        <f t="shared" si="4"/>
        <v/>
      </c>
      <c r="U76" s="621" t="str">
        <f t="shared" si="0"/>
        <v/>
      </c>
      <c r="V76" s="626" t="str">
        <f t="shared" si="1"/>
        <v/>
      </c>
      <c r="W76" s="440" t="str">
        <f t="shared" si="2"/>
        <v/>
      </c>
      <c r="X76" s="310"/>
    </row>
    <row r="77" spans="2:24" x14ac:dyDescent="0.2">
      <c r="B77" s="291" t="s">
        <v>718</v>
      </c>
      <c r="D77" s="250" t="s">
        <v>900</v>
      </c>
      <c r="E77" s="249"/>
      <c r="F77" s="689"/>
      <c r="G77" s="402" t="s">
        <v>897</v>
      </c>
      <c r="H77" s="540" t="str">
        <f>IF(AND('Table 5.2.2'!I120="",'Table 5.2.2'!J120=""),"",IF(OR('Table 5.2.2'!I120="c",'Table 5.2.2'!J120="c"),"c",SUM('Table 5.2.2'!I120,'Table 5.2.2'!J120)))</f>
        <v/>
      </c>
      <c r="I77" s="417"/>
      <c r="J77" s="418"/>
      <c r="K77" s="555"/>
      <c r="L77" s="418"/>
      <c r="M77" s="417"/>
      <c r="N77" s="418"/>
      <c r="O77" s="417"/>
      <c r="P77" s="557"/>
      <c r="Q77" s="443"/>
      <c r="R77" s="443"/>
      <c r="S77" s="443"/>
      <c r="T77" s="414" t="str">
        <f t="shared" si="4"/>
        <v/>
      </c>
      <c r="U77" s="621" t="str">
        <f t="shared" si="0"/>
        <v/>
      </c>
      <c r="V77" s="626" t="str">
        <f t="shared" si="1"/>
        <v/>
      </c>
      <c r="W77" s="440" t="str">
        <f t="shared" si="2"/>
        <v/>
      </c>
      <c r="X77" s="310"/>
    </row>
    <row r="78" spans="2:24" x14ac:dyDescent="0.2">
      <c r="B78" s="291" t="s">
        <v>718</v>
      </c>
      <c r="D78" s="250" t="s">
        <v>536</v>
      </c>
      <c r="E78" s="249"/>
      <c r="F78" s="689"/>
      <c r="G78" s="402" t="s">
        <v>898</v>
      </c>
      <c r="H78" s="542" t="str">
        <f>'Table 5.2.2'!K120</f>
        <v/>
      </c>
      <c r="I78" s="417"/>
      <c r="J78" s="418"/>
      <c r="K78" s="555"/>
      <c r="L78" s="418"/>
      <c r="M78" s="417"/>
      <c r="N78" s="418"/>
      <c r="O78" s="417"/>
      <c r="P78" s="557"/>
      <c r="Q78" s="443"/>
      <c r="R78" s="443"/>
      <c r="S78" s="443"/>
      <c r="T78" s="414" t="str">
        <f t="shared" si="4"/>
        <v/>
      </c>
      <c r="U78" s="621" t="str">
        <f t="shared" si="0"/>
        <v/>
      </c>
      <c r="V78" s="626" t="str">
        <f t="shared" si="1"/>
        <v/>
      </c>
      <c r="W78" s="440" t="str">
        <f t="shared" si="2"/>
        <v/>
      </c>
      <c r="X78" s="310"/>
    </row>
    <row r="79" spans="2:24" x14ac:dyDescent="0.2">
      <c r="B79" s="291" t="s">
        <v>718</v>
      </c>
      <c r="D79" s="250" t="s">
        <v>538</v>
      </c>
      <c r="E79" s="249"/>
      <c r="F79" s="689"/>
      <c r="G79" s="402" t="s">
        <v>486</v>
      </c>
      <c r="H79" s="542" t="str">
        <f>IF('Table 5.2.2'!O120="","",'Table 5.2.2'!O120)</f>
        <v/>
      </c>
      <c r="I79" s="417"/>
      <c r="J79" s="418"/>
      <c r="K79" s="555"/>
      <c r="L79" s="418"/>
      <c r="M79" s="417"/>
      <c r="N79" s="418"/>
      <c r="O79" s="417"/>
      <c r="P79" s="557"/>
      <c r="Q79" s="443"/>
      <c r="R79" s="443"/>
      <c r="S79" s="443"/>
      <c r="T79" s="414" t="str">
        <f t="shared" si="4"/>
        <v/>
      </c>
      <c r="U79" s="621" t="str">
        <f t="shared" si="0"/>
        <v/>
      </c>
      <c r="V79" s="626" t="str">
        <f t="shared" si="1"/>
        <v/>
      </c>
      <c r="W79" s="440" t="str">
        <f t="shared" si="2"/>
        <v/>
      </c>
      <c r="X79" s="310"/>
    </row>
    <row r="80" spans="2:24" ht="13.5" thickBot="1" x14ac:dyDescent="0.25">
      <c r="B80" s="291" t="s">
        <v>718</v>
      </c>
      <c r="D80" s="251" t="s">
        <v>539</v>
      </c>
      <c r="E80" s="252"/>
      <c r="F80" s="690"/>
      <c r="G80" s="405" t="s">
        <v>881</v>
      </c>
      <c r="H80" s="543" t="str">
        <f>IF('Table 5.2.2'!P120="","",'Table 5.2.2'!P120)</f>
        <v/>
      </c>
      <c r="I80" s="417"/>
      <c r="J80" s="418"/>
      <c r="K80" s="555"/>
      <c r="L80" s="418"/>
      <c r="M80" s="417"/>
      <c r="N80" s="418"/>
      <c r="O80" s="417"/>
      <c r="P80" s="557"/>
      <c r="Q80" s="443"/>
      <c r="R80" s="443"/>
      <c r="S80" s="443"/>
      <c r="T80" s="414" t="str">
        <f t="shared" si="4"/>
        <v/>
      </c>
      <c r="U80" s="621" t="str">
        <f t="shared" si="0"/>
        <v/>
      </c>
      <c r="V80" s="626" t="str">
        <f t="shared" si="1"/>
        <v/>
      </c>
      <c r="W80" s="440" t="str">
        <f t="shared" si="2"/>
        <v/>
      </c>
      <c r="X80" s="310"/>
    </row>
    <row r="81" spans="2:24" ht="13.5" thickBot="1" x14ac:dyDescent="0.25">
      <c r="B81" s="291" t="s">
        <v>722</v>
      </c>
      <c r="D81" s="248" t="s">
        <v>533</v>
      </c>
      <c r="E81" s="253">
        <v>11</v>
      </c>
      <c r="F81" s="255"/>
      <c r="G81" s="603" t="s">
        <v>210</v>
      </c>
      <c r="H81" s="446">
        <f>IF('Table 3.2.2'!H124="","",'Table 3.2.2'!H124)</f>
        <v>527.35976894999999</v>
      </c>
      <c r="I81" s="446" t="str">
        <f>IF('Table 3.2.2'!I124="","",'Table 3.2.2'!I124)</f>
        <v/>
      </c>
      <c r="J81" s="446">
        <f>IF('Table 3.2.2'!J124="","",'Table 3.2.2'!J124)</f>
        <v>0</v>
      </c>
      <c r="K81" s="446">
        <f>IF('Table 3.2.2'!K124="","",'Table 3.2.2'!K124)</f>
        <v>527.35976894999999</v>
      </c>
      <c r="L81" s="446">
        <f>IF('Table 3.2.2'!L124="","",'Table 3.2.2'!L124)</f>
        <v>195.11405794999999</v>
      </c>
      <c r="M81" s="446" t="str">
        <f>IF('Table 3.2.2'!M124="","",'Table 3.2.2'!M124)</f>
        <v/>
      </c>
      <c r="N81" s="446">
        <f>IF('Table 3.2.2'!N124="","",'Table 3.2.2'!N124)</f>
        <v>332.24571100000003</v>
      </c>
      <c r="O81" s="446" t="str">
        <f>IF('Table 3.2.2'!O124="","",'Table 3.2.2'!O124)</f>
        <v/>
      </c>
      <c r="P81" s="446" t="str">
        <f>IF('Table 3.2.2'!P124="","",'Table 3.2.2'!P124)</f>
        <v/>
      </c>
      <c r="Q81" s="446" t="str">
        <f>IF('Table 3.2.2'!Q124="","",'Table 3.2.2'!Q124)</f>
        <v/>
      </c>
      <c r="R81" s="446" t="str">
        <f>IF('Table 3.2.2'!R124="","",'Table 3.2.2'!R124)</f>
        <v/>
      </c>
      <c r="S81" s="446" t="str">
        <f>IF('Table 3.2.2'!S124="","",'Table 3.2.2'!S124)</f>
        <v/>
      </c>
      <c r="T81" s="414" t="str">
        <f t="shared" si="4"/>
        <v/>
      </c>
      <c r="U81" s="621" t="str">
        <f t="shared" si="0"/>
        <v/>
      </c>
      <c r="V81" s="626" t="str">
        <f t="shared" si="1"/>
        <v/>
      </c>
      <c r="W81" s="440" t="str">
        <f t="shared" si="2"/>
        <v/>
      </c>
      <c r="X81" s="310"/>
    </row>
    <row r="82" spans="2:24" x14ac:dyDescent="0.2">
      <c r="B82" s="291" t="s">
        <v>722</v>
      </c>
      <c r="D82" s="250" t="s">
        <v>899</v>
      </c>
      <c r="E82" s="249"/>
      <c r="F82" s="688"/>
      <c r="G82" s="403" t="s">
        <v>896</v>
      </c>
      <c r="H82" s="540" t="str">
        <f>IF(AND('Table 5.2.2'!I124="",'Table 5.2.2'!J124="",'Table 5.2.2'!K124=""),"",IF(OR('Table 5.2.2'!I124="c",'Table 5.2.2'!J124="c",'Table 5.2.2'!K124="c"),"c",SUM('Table 5.2.2'!I124,'Table 5.2.2'!J124,'Table 5.2.2'!K124)))</f>
        <v/>
      </c>
      <c r="I82" s="417"/>
      <c r="J82" s="418"/>
      <c r="K82" s="554"/>
      <c r="L82" s="444"/>
      <c r="M82" s="541"/>
      <c r="N82" s="444"/>
      <c r="O82" s="541"/>
      <c r="P82" s="556"/>
      <c r="Q82" s="443"/>
      <c r="R82" s="443"/>
      <c r="S82" s="443"/>
      <c r="T82" s="414" t="str">
        <f t="shared" si="4"/>
        <v/>
      </c>
      <c r="U82" s="621" t="str">
        <f t="shared" si="0"/>
        <v/>
      </c>
      <c r="V82" s="626" t="str">
        <f t="shared" si="1"/>
        <v/>
      </c>
      <c r="W82" s="440" t="str">
        <f t="shared" si="2"/>
        <v/>
      </c>
      <c r="X82" s="310"/>
    </row>
    <row r="83" spans="2:24" x14ac:dyDescent="0.2">
      <c r="B83" s="291" t="s">
        <v>722</v>
      </c>
      <c r="D83" s="250" t="s">
        <v>900</v>
      </c>
      <c r="E83" s="249"/>
      <c r="F83" s="689"/>
      <c r="G83" s="402" t="s">
        <v>897</v>
      </c>
      <c r="H83" s="540" t="str">
        <f>IF(AND('Table 5.2.2'!I124="",'Table 5.2.2'!J124=""),"",IF(OR('Table 5.2.2'!I124="c",'Table 5.2.2'!J124="c"),"c",SUM('Table 5.2.2'!I124,'Table 5.2.2'!J124)))</f>
        <v/>
      </c>
      <c r="I83" s="417"/>
      <c r="J83" s="418"/>
      <c r="K83" s="555"/>
      <c r="L83" s="418"/>
      <c r="M83" s="417"/>
      <c r="N83" s="418"/>
      <c r="O83" s="417"/>
      <c r="P83" s="557"/>
      <c r="Q83" s="443"/>
      <c r="R83" s="443"/>
      <c r="S83" s="443"/>
      <c r="T83" s="414" t="str">
        <f t="shared" si="4"/>
        <v/>
      </c>
      <c r="U83" s="621" t="str">
        <f t="shared" si="0"/>
        <v/>
      </c>
      <c r="V83" s="626" t="str">
        <f t="shared" si="1"/>
        <v/>
      </c>
      <c r="W83" s="440" t="str">
        <f t="shared" si="2"/>
        <v/>
      </c>
      <c r="X83" s="310"/>
    </row>
    <row r="84" spans="2:24" x14ac:dyDescent="0.2">
      <c r="B84" s="291" t="s">
        <v>722</v>
      </c>
      <c r="D84" s="250" t="s">
        <v>536</v>
      </c>
      <c r="E84" s="249"/>
      <c r="F84" s="689"/>
      <c r="G84" s="402" t="s">
        <v>898</v>
      </c>
      <c r="H84" s="542" t="str">
        <f>'Table 5.2.2'!K124</f>
        <v/>
      </c>
      <c r="I84" s="417"/>
      <c r="J84" s="418"/>
      <c r="K84" s="555"/>
      <c r="L84" s="418"/>
      <c r="M84" s="417"/>
      <c r="N84" s="418"/>
      <c r="O84" s="417"/>
      <c r="P84" s="557"/>
      <c r="Q84" s="443"/>
      <c r="R84" s="443"/>
      <c r="S84" s="443"/>
      <c r="T84" s="414" t="str">
        <f t="shared" si="4"/>
        <v/>
      </c>
      <c r="U84" s="621" t="str">
        <f t="shared" si="0"/>
        <v/>
      </c>
      <c r="V84" s="626" t="str">
        <f t="shared" si="1"/>
        <v/>
      </c>
      <c r="W84" s="440" t="str">
        <f t="shared" si="2"/>
        <v/>
      </c>
      <c r="X84" s="310"/>
    </row>
    <row r="85" spans="2:24" x14ac:dyDescent="0.2">
      <c r="B85" s="291" t="s">
        <v>722</v>
      </c>
      <c r="D85" s="250" t="s">
        <v>538</v>
      </c>
      <c r="E85" s="249"/>
      <c r="F85" s="689"/>
      <c r="G85" s="402" t="s">
        <v>486</v>
      </c>
      <c r="H85" s="542" t="str">
        <f>IF('Table 5.2.2'!O124="","",'Table 5.2.2'!O124)</f>
        <v/>
      </c>
      <c r="I85" s="417"/>
      <c r="J85" s="418"/>
      <c r="K85" s="555"/>
      <c r="L85" s="418"/>
      <c r="M85" s="417"/>
      <c r="N85" s="418"/>
      <c r="O85" s="417"/>
      <c r="P85" s="557"/>
      <c r="Q85" s="443"/>
      <c r="R85" s="443"/>
      <c r="S85" s="443"/>
      <c r="T85" s="414" t="str">
        <f t="shared" si="4"/>
        <v/>
      </c>
      <c r="U85" s="621" t="str">
        <f t="shared" si="0"/>
        <v/>
      </c>
      <c r="V85" s="626" t="str">
        <f t="shared" si="1"/>
        <v/>
      </c>
      <c r="W85" s="440" t="str">
        <f t="shared" si="2"/>
        <v/>
      </c>
      <c r="X85" s="310"/>
    </row>
    <row r="86" spans="2:24" ht="13.5" thickBot="1" x14ac:dyDescent="0.25">
      <c r="B86" s="291" t="s">
        <v>722</v>
      </c>
      <c r="D86" s="251" t="s">
        <v>539</v>
      </c>
      <c r="E86" s="252"/>
      <c r="F86" s="690"/>
      <c r="G86" s="405" t="s">
        <v>881</v>
      </c>
      <c r="H86" s="543" t="str">
        <f>IF('Table 5.2.2'!P124="","",'Table 5.2.2'!P124)</f>
        <v/>
      </c>
      <c r="I86" s="417"/>
      <c r="J86" s="418"/>
      <c r="K86" s="555"/>
      <c r="L86" s="418"/>
      <c r="M86" s="417"/>
      <c r="N86" s="418"/>
      <c r="O86" s="417"/>
      <c r="P86" s="557"/>
      <c r="Q86" s="443"/>
      <c r="R86" s="443"/>
      <c r="S86" s="443"/>
      <c r="T86" s="414" t="str">
        <f t="shared" si="4"/>
        <v/>
      </c>
      <c r="U86" s="621" t="str">
        <f t="shared" ref="U86:U149" si="5">IF(T86&lt;&gt;"","",IF(SUM(COUNTIF(I86:K86,"c"),COUNTIF(O86:P86,"c"))&gt;1,"",IF(OR(AND(H86="c",OR(I86="c",J86="c",K86="c",O86="c",P86="c")),AND(H86&lt;&gt;"",I86="c",J86="c",K86="c",O86="c",P86="c"),AND(H86&lt;&gt;"",I86="",J86="",K86="",O86="",P86="")),"",IF(ABS(SUM(I86:K86,O86:P86)-SUM(H86))&gt;0.9,SUM(I86:K86,O86:P86)-SUM(H86),""))))</f>
        <v/>
      </c>
      <c r="V86" s="626" t="str">
        <f t="shared" ref="V86:V149" si="6">IF(T86&lt;&gt;"","",IF(OR(AND(K86="c",OR(L86="c",N86="c",M86="c")),AND(K86&lt;&gt;"",L86="c",M86="c",N86="c"),AND(K86&lt;&gt;"",L86="",N86="",M86="")),"",IF(COUNTIF(L86:N86,"c")&gt;1,"",IF(ABS(SUM(L86:N86)-SUM(K86))&gt;0.9,SUM(L86:N86)-SUM(K86),""))))</f>
        <v/>
      </c>
      <c r="W86" s="440" t="str">
        <f t="shared" ref="W86:W149" si="7">IF(T86&lt;&gt;"","",IF(OR(AND(P86="c",OR(Q86="c",S86="c",R86="c")),AND(P86&lt;&gt;"",Q86="c",R86="c",S86="c"),AND(P86&lt;&gt;"",Q86="",S86="",R86="")),"",IF(COUNTIF(Q86:S86,"c")&gt;1,"",IF(ABS(SUM(Q86:S86)-SUM(P86))&gt;0.9,SUM(Q86:S86)-SUM(P86),""))))</f>
        <v/>
      </c>
      <c r="X86" s="310"/>
    </row>
    <row r="87" spans="2:24" ht="13.5" thickBot="1" x14ac:dyDescent="0.25">
      <c r="B87" s="291" t="s">
        <v>725</v>
      </c>
      <c r="D87" s="248" t="s">
        <v>533</v>
      </c>
      <c r="E87" s="253">
        <v>12</v>
      </c>
      <c r="F87" s="255"/>
      <c r="G87" s="603" t="s">
        <v>216</v>
      </c>
      <c r="H87" s="446">
        <f>IF('Table 3.2.2'!H127="","",'Table 3.2.2'!H127)</f>
        <v>15321.965075</v>
      </c>
      <c r="I87" s="446" t="str">
        <f>IF('Table 3.2.2'!I127="","",'Table 3.2.2'!I127)</f>
        <v/>
      </c>
      <c r="J87" s="446">
        <f>IF('Table 3.2.2'!J127="","",'Table 3.2.2'!J127)</f>
        <v>0</v>
      </c>
      <c r="K87" s="446">
        <f>IF('Table 3.2.2'!K127="","",'Table 3.2.2'!K127)</f>
        <v>15321.965075</v>
      </c>
      <c r="L87" s="446">
        <f>IF('Table 3.2.2'!L127="","",'Table 3.2.2'!L127)</f>
        <v>0</v>
      </c>
      <c r="M87" s="446" t="str">
        <f>IF('Table 3.2.2'!M127="","",'Table 3.2.2'!M127)</f>
        <v/>
      </c>
      <c r="N87" s="446">
        <f>IF('Table 3.2.2'!N127="","",'Table 3.2.2'!N127)</f>
        <v>15321.965075</v>
      </c>
      <c r="O87" s="446" t="str">
        <f>IF('Table 3.2.2'!O127="","",'Table 3.2.2'!O127)</f>
        <v/>
      </c>
      <c r="P87" s="446" t="str">
        <f>IF('Table 3.2.2'!P127="","",'Table 3.2.2'!P127)</f>
        <v/>
      </c>
      <c r="Q87" s="446" t="str">
        <f>IF('Table 3.2.2'!Q127="","",'Table 3.2.2'!Q127)</f>
        <v/>
      </c>
      <c r="R87" s="446" t="str">
        <f>IF('Table 3.2.2'!R127="","",'Table 3.2.2'!R127)</f>
        <v/>
      </c>
      <c r="S87" s="446" t="str">
        <f>IF('Table 3.2.2'!S127="","",'Table 3.2.2'!S127)</f>
        <v/>
      </c>
      <c r="T87" s="414" t="str">
        <f t="shared" si="4"/>
        <v/>
      </c>
      <c r="U87" s="621" t="str">
        <f t="shared" si="5"/>
        <v/>
      </c>
      <c r="V87" s="626" t="str">
        <f t="shared" si="6"/>
        <v/>
      </c>
      <c r="W87" s="440" t="str">
        <f t="shared" si="7"/>
        <v/>
      </c>
      <c r="X87" s="310"/>
    </row>
    <row r="88" spans="2:24" x14ac:dyDescent="0.2">
      <c r="B88" s="291" t="s">
        <v>725</v>
      </c>
      <c r="D88" s="250" t="s">
        <v>899</v>
      </c>
      <c r="E88" s="249"/>
      <c r="F88" s="688"/>
      <c r="G88" s="403" t="s">
        <v>896</v>
      </c>
      <c r="H88" s="540" t="str">
        <f>IF(AND('Table 5.2.2'!I127="",'Table 5.2.2'!J127="",'Table 5.2.2'!K127=""),"",IF(OR('Table 5.2.2'!I127="c",'Table 5.2.2'!J127="c",'Table 5.2.2'!K127="c"),"c",SUM('Table 5.2.2'!I127,'Table 5.2.2'!J127,'Table 5.2.2'!K127)))</f>
        <v/>
      </c>
      <c r="I88" s="417"/>
      <c r="J88" s="418"/>
      <c r="K88" s="554"/>
      <c r="L88" s="444"/>
      <c r="M88" s="541"/>
      <c r="N88" s="444"/>
      <c r="O88" s="541"/>
      <c r="P88" s="556"/>
      <c r="Q88" s="443"/>
      <c r="R88" s="443"/>
      <c r="S88" s="443"/>
      <c r="T88" s="414" t="str">
        <f t="shared" si="4"/>
        <v/>
      </c>
      <c r="U88" s="621" t="str">
        <f t="shared" si="5"/>
        <v/>
      </c>
      <c r="V88" s="626" t="str">
        <f t="shared" si="6"/>
        <v/>
      </c>
      <c r="W88" s="440" t="str">
        <f t="shared" si="7"/>
        <v/>
      </c>
      <c r="X88" s="310"/>
    </row>
    <row r="89" spans="2:24" x14ac:dyDescent="0.2">
      <c r="B89" s="291" t="s">
        <v>725</v>
      </c>
      <c r="D89" s="250" t="s">
        <v>900</v>
      </c>
      <c r="E89" s="249"/>
      <c r="F89" s="689"/>
      <c r="G89" s="402" t="s">
        <v>897</v>
      </c>
      <c r="H89" s="540" t="str">
        <f>IF(AND('Table 5.2.2'!I127="",'Table 5.2.2'!J127=""),"",IF(OR('Table 5.2.2'!I127="c",'Table 5.2.2'!J127="c"),"c",SUM('Table 5.2.2'!I127,'Table 5.2.2'!J127)))</f>
        <v/>
      </c>
      <c r="I89" s="417"/>
      <c r="J89" s="418"/>
      <c r="K89" s="555"/>
      <c r="L89" s="418"/>
      <c r="M89" s="417"/>
      <c r="N89" s="418"/>
      <c r="O89" s="417"/>
      <c r="P89" s="557"/>
      <c r="Q89" s="443"/>
      <c r="R89" s="443"/>
      <c r="S89" s="443"/>
      <c r="T89" s="414" t="str">
        <f t="shared" si="4"/>
        <v/>
      </c>
      <c r="U89" s="621" t="str">
        <f t="shared" si="5"/>
        <v/>
      </c>
      <c r="V89" s="626" t="str">
        <f t="shared" si="6"/>
        <v/>
      </c>
      <c r="W89" s="440" t="str">
        <f t="shared" si="7"/>
        <v/>
      </c>
      <c r="X89" s="310"/>
    </row>
    <row r="90" spans="2:24" x14ac:dyDescent="0.2">
      <c r="B90" s="291" t="s">
        <v>725</v>
      </c>
      <c r="D90" s="250" t="s">
        <v>536</v>
      </c>
      <c r="E90" s="249"/>
      <c r="F90" s="689"/>
      <c r="G90" s="402" t="s">
        <v>898</v>
      </c>
      <c r="H90" s="542" t="str">
        <f>'Table 5.2.2'!K127</f>
        <v/>
      </c>
      <c r="I90" s="417"/>
      <c r="J90" s="418"/>
      <c r="K90" s="555"/>
      <c r="L90" s="418"/>
      <c r="M90" s="417"/>
      <c r="N90" s="418"/>
      <c r="O90" s="417"/>
      <c r="P90" s="557"/>
      <c r="Q90" s="443"/>
      <c r="R90" s="443"/>
      <c r="S90" s="443"/>
      <c r="T90" s="414" t="str">
        <f t="shared" si="4"/>
        <v/>
      </c>
      <c r="U90" s="621" t="str">
        <f t="shared" si="5"/>
        <v/>
      </c>
      <c r="V90" s="626" t="str">
        <f t="shared" si="6"/>
        <v/>
      </c>
      <c r="W90" s="440" t="str">
        <f t="shared" si="7"/>
        <v/>
      </c>
      <c r="X90" s="310"/>
    </row>
    <row r="91" spans="2:24" x14ac:dyDescent="0.2">
      <c r="B91" s="291" t="s">
        <v>725</v>
      </c>
      <c r="D91" s="250" t="s">
        <v>538</v>
      </c>
      <c r="E91" s="249"/>
      <c r="F91" s="689"/>
      <c r="G91" s="402" t="s">
        <v>486</v>
      </c>
      <c r="H91" s="542" t="str">
        <f>IF('Table 5.2.2'!O127="","",'Table 5.2.2'!O127)</f>
        <v/>
      </c>
      <c r="I91" s="417"/>
      <c r="J91" s="418"/>
      <c r="K91" s="555"/>
      <c r="L91" s="418"/>
      <c r="M91" s="417"/>
      <c r="N91" s="418"/>
      <c r="O91" s="417"/>
      <c r="P91" s="557"/>
      <c r="Q91" s="443"/>
      <c r="R91" s="443"/>
      <c r="S91" s="443"/>
      <c r="T91" s="414" t="str">
        <f t="shared" si="4"/>
        <v/>
      </c>
      <c r="U91" s="621" t="str">
        <f t="shared" si="5"/>
        <v/>
      </c>
      <c r="V91" s="626" t="str">
        <f t="shared" si="6"/>
        <v/>
      </c>
      <c r="W91" s="440" t="str">
        <f t="shared" si="7"/>
        <v/>
      </c>
      <c r="X91" s="310"/>
    </row>
    <row r="92" spans="2:24" ht="13.5" thickBot="1" x14ac:dyDescent="0.25">
      <c r="B92" s="291" t="s">
        <v>725</v>
      </c>
      <c r="D92" s="251" t="s">
        <v>539</v>
      </c>
      <c r="E92" s="252"/>
      <c r="F92" s="690"/>
      <c r="G92" s="405" t="s">
        <v>881</v>
      </c>
      <c r="H92" s="543" t="str">
        <f>IF('Table 5.2.2'!P127="","",'Table 5.2.2'!P127)</f>
        <v/>
      </c>
      <c r="I92" s="417"/>
      <c r="J92" s="418"/>
      <c r="K92" s="555"/>
      <c r="L92" s="418"/>
      <c r="M92" s="417"/>
      <c r="N92" s="418"/>
      <c r="O92" s="417"/>
      <c r="P92" s="557"/>
      <c r="Q92" s="443"/>
      <c r="R92" s="443"/>
      <c r="S92" s="443"/>
      <c r="T92" s="414" t="str">
        <f t="shared" si="4"/>
        <v/>
      </c>
      <c r="U92" s="621" t="str">
        <f t="shared" si="5"/>
        <v/>
      </c>
      <c r="V92" s="626" t="str">
        <f t="shared" si="6"/>
        <v/>
      </c>
      <c r="W92" s="440" t="str">
        <f t="shared" si="7"/>
        <v/>
      </c>
      <c r="X92" s="310"/>
    </row>
    <row r="93" spans="2:24" ht="13.5" thickBot="1" x14ac:dyDescent="0.25">
      <c r="B93" s="291" t="s">
        <v>727</v>
      </c>
      <c r="D93" s="248" t="s">
        <v>533</v>
      </c>
      <c r="E93" s="253">
        <v>13</v>
      </c>
      <c r="F93" s="255"/>
      <c r="G93" s="603" t="s">
        <v>220</v>
      </c>
      <c r="H93" s="446">
        <f>IF('Table 3.2.2'!H129="","",'Table 3.2.2'!H129)</f>
        <v>27478.267658770001</v>
      </c>
      <c r="I93" s="446" t="str">
        <f>IF('Table 3.2.2'!I129="","",'Table 3.2.2'!I129)</f>
        <v/>
      </c>
      <c r="J93" s="446">
        <f>IF('Table 3.2.2'!J129="","",'Table 3.2.2'!J129)</f>
        <v>0</v>
      </c>
      <c r="K93" s="446">
        <f>IF('Table 3.2.2'!K129="","",'Table 3.2.2'!K129)</f>
        <v>27478.267658770001</v>
      </c>
      <c r="L93" s="446">
        <f>IF('Table 3.2.2'!L129="","",'Table 3.2.2'!L129)</f>
        <v>86.218665770000001</v>
      </c>
      <c r="M93" s="446" t="str">
        <f>IF('Table 3.2.2'!M129="","",'Table 3.2.2'!M129)</f>
        <v/>
      </c>
      <c r="N93" s="446">
        <f>IF('Table 3.2.2'!N129="","",'Table 3.2.2'!N129)</f>
        <v>27392.048993</v>
      </c>
      <c r="O93" s="446" t="str">
        <f>IF('Table 3.2.2'!O129="","",'Table 3.2.2'!O129)</f>
        <v/>
      </c>
      <c r="P93" s="446" t="str">
        <f>IF('Table 3.2.2'!P129="","",'Table 3.2.2'!P129)</f>
        <v/>
      </c>
      <c r="Q93" s="446" t="str">
        <f>IF('Table 3.2.2'!Q129="","",'Table 3.2.2'!Q129)</f>
        <v/>
      </c>
      <c r="R93" s="446" t="str">
        <f>IF('Table 3.2.2'!R129="","",'Table 3.2.2'!R129)</f>
        <v/>
      </c>
      <c r="S93" s="446" t="str">
        <f>IF('Table 3.2.2'!S129="","",'Table 3.2.2'!S129)</f>
        <v/>
      </c>
      <c r="T93" s="414" t="str">
        <f t="shared" ref="T93:T156" si="8">IF(AND(ISNUMBER(H93),SUM(COUNTIF(I93:K93,"c"),COUNTIF(O93:P93,"c"))=1),"Res Disc",IF(AND(H93="c",ISNUMBER(I93),ISNUMBER(J93),ISNUMBER(K93),ISNUMBER(O93),ISNUMBER(P93)),"Res Disc",IF(AND(COUNTIF(Q93:S93,"c")=1,ISNUMBER(P93)),"Res Disc",IF(AND(P93="c",ISNUMBER(Q93),ISNUMBER(R93),ISNUMBER(S93)),"Res Disc",IF(AND(K93="c",ISNUMBER(L93),ISNUMBER(M93),ISNUMBER(N93)),"Res Disc",IF(AND(ISNUMBER(K93),COUNTIF(L93:N93,"c")=1),"Res Disc",""))))))</f>
        <v/>
      </c>
      <c r="U93" s="621" t="str">
        <f t="shared" si="5"/>
        <v/>
      </c>
      <c r="V93" s="626" t="str">
        <f t="shared" si="6"/>
        <v/>
      </c>
      <c r="W93" s="440" t="str">
        <f t="shared" si="7"/>
        <v/>
      </c>
      <c r="X93" s="310"/>
    </row>
    <row r="94" spans="2:24" x14ac:dyDescent="0.2">
      <c r="B94" s="291" t="s">
        <v>727</v>
      </c>
      <c r="D94" s="250" t="s">
        <v>899</v>
      </c>
      <c r="E94" s="249"/>
      <c r="F94" s="688"/>
      <c r="G94" s="403" t="s">
        <v>896</v>
      </c>
      <c r="H94" s="540" t="str">
        <f>IF(AND('Table 5.2.2'!I129="",'Table 5.2.2'!J129="",'Table 5.2.2'!K129=""),"",IF(OR('Table 5.2.2'!I129="c",'Table 5.2.2'!J129="c",'Table 5.2.2'!K129="c"),"c",SUM('Table 5.2.2'!I129,'Table 5.2.2'!J129,'Table 5.2.2'!K129)))</f>
        <v/>
      </c>
      <c r="I94" s="417"/>
      <c r="J94" s="418"/>
      <c r="K94" s="554"/>
      <c r="L94" s="444"/>
      <c r="M94" s="541"/>
      <c r="N94" s="444"/>
      <c r="O94" s="541"/>
      <c r="P94" s="556"/>
      <c r="Q94" s="443"/>
      <c r="R94" s="443"/>
      <c r="S94" s="443"/>
      <c r="T94" s="414" t="str">
        <f t="shared" si="8"/>
        <v/>
      </c>
      <c r="U94" s="621" t="str">
        <f t="shared" si="5"/>
        <v/>
      </c>
      <c r="V94" s="626" t="str">
        <f t="shared" si="6"/>
        <v/>
      </c>
      <c r="W94" s="440" t="str">
        <f t="shared" si="7"/>
        <v/>
      </c>
      <c r="X94" s="310"/>
    </row>
    <row r="95" spans="2:24" x14ac:dyDescent="0.2">
      <c r="B95" s="291" t="s">
        <v>727</v>
      </c>
      <c r="D95" s="250" t="s">
        <v>900</v>
      </c>
      <c r="E95" s="249"/>
      <c r="F95" s="689"/>
      <c r="G95" s="402" t="s">
        <v>897</v>
      </c>
      <c r="H95" s="540" t="str">
        <f>IF(AND('Table 5.2.2'!I129="",'Table 5.2.2'!J129=""),"",IF(OR('Table 5.2.2'!I129="c",'Table 5.2.2'!J129="c"),"c",SUM('Table 5.2.2'!I129,'Table 5.2.2'!J129)))</f>
        <v/>
      </c>
      <c r="I95" s="417"/>
      <c r="J95" s="418"/>
      <c r="K95" s="555"/>
      <c r="L95" s="418"/>
      <c r="M95" s="417"/>
      <c r="N95" s="418"/>
      <c r="O95" s="417"/>
      <c r="P95" s="557"/>
      <c r="Q95" s="443"/>
      <c r="R95" s="443"/>
      <c r="S95" s="443"/>
      <c r="T95" s="414" t="str">
        <f t="shared" si="8"/>
        <v/>
      </c>
      <c r="U95" s="621" t="str">
        <f t="shared" si="5"/>
        <v/>
      </c>
      <c r="V95" s="626" t="str">
        <f t="shared" si="6"/>
        <v/>
      </c>
      <c r="W95" s="440" t="str">
        <f t="shared" si="7"/>
        <v/>
      </c>
      <c r="X95" s="310"/>
    </row>
    <row r="96" spans="2:24" x14ac:dyDescent="0.2">
      <c r="B96" s="291" t="s">
        <v>727</v>
      </c>
      <c r="D96" s="250" t="s">
        <v>536</v>
      </c>
      <c r="E96" s="249"/>
      <c r="F96" s="689"/>
      <c r="G96" s="402" t="s">
        <v>898</v>
      </c>
      <c r="H96" s="542" t="str">
        <f>'Table 5.2.2'!K129</f>
        <v/>
      </c>
      <c r="I96" s="417"/>
      <c r="J96" s="418"/>
      <c r="K96" s="555"/>
      <c r="L96" s="418"/>
      <c r="M96" s="417"/>
      <c r="N96" s="418"/>
      <c r="O96" s="417"/>
      <c r="P96" s="557"/>
      <c r="Q96" s="443"/>
      <c r="R96" s="443"/>
      <c r="S96" s="443"/>
      <c r="T96" s="414" t="str">
        <f t="shared" si="8"/>
        <v/>
      </c>
      <c r="U96" s="621" t="str">
        <f t="shared" si="5"/>
        <v/>
      </c>
      <c r="V96" s="626" t="str">
        <f t="shared" si="6"/>
        <v/>
      </c>
      <c r="W96" s="440" t="str">
        <f t="shared" si="7"/>
        <v/>
      </c>
      <c r="X96" s="310"/>
    </row>
    <row r="97" spans="2:24" x14ac:dyDescent="0.2">
      <c r="B97" s="291" t="s">
        <v>727</v>
      </c>
      <c r="D97" s="250" t="s">
        <v>538</v>
      </c>
      <c r="E97" s="249"/>
      <c r="F97" s="689"/>
      <c r="G97" s="402" t="s">
        <v>486</v>
      </c>
      <c r="H97" s="542" t="str">
        <f>IF('Table 5.2.2'!O129="","",'Table 5.2.2'!O129)</f>
        <v/>
      </c>
      <c r="I97" s="417"/>
      <c r="J97" s="418"/>
      <c r="K97" s="555"/>
      <c r="L97" s="418"/>
      <c r="M97" s="417"/>
      <c r="N97" s="418"/>
      <c r="O97" s="417"/>
      <c r="P97" s="557"/>
      <c r="Q97" s="443"/>
      <c r="R97" s="443"/>
      <c r="S97" s="443"/>
      <c r="T97" s="414" t="str">
        <f t="shared" si="8"/>
        <v/>
      </c>
      <c r="U97" s="621" t="str">
        <f t="shared" si="5"/>
        <v/>
      </c>
      <c r="V97" s="626" t="str">
        <f t="shared" si="6"/>
        <v/>
      </c>
      <c r="W97" s="440" t="str">
        <f t="shared" si="7"/>
        <v/>
      </c>
      <c r="X97" s="310"/>
    </row>
    <row r="98" spans="2:24" ht="13.5" thickBot="1" x14ac:dyDescent="0.25">
      <c r="B98" s="291" t="s">
        <v>727</v>
      </c>
      <c r="D98" s="251" t="s">
        <v>539</v>
      </c>
      <c r="E98" s="252"/>
      <c r="F98" s="690"/>
      <c r="G98" s="405" t="s">
        <v>881</v>
      </c>
      <c r="H98" s="543" t="str">
        <f>IF('Table 5.2.2'!P129="","",'Table 5.2.2'!P129)</f>
        <v/>
      </c>
      <c r="I98" s="417"/>
      <c r="J98" s="418"/>
      <c r="K98" s="555"/>
      <c r="L98" s="418"/>
      <c r="M98" s="417"/>
      <c r="N98" s="418"/>
      <c r="O98" s="417"/>
      <c r="P98" s="557"/>
      <c r="Q98" s="443"/>
      <c r="R98" s="443"/>
      <c r="S98" s="443"/>
      <c r="T98" s="414" t="str">
        <f t="shared" si="8"/>
        <v/>
      </c>
      <c r="U98" s="621" t="str">
        <f t="shared" si="5"/>
        <v/>
      </c>
      <c r="V98" s="626" t="str">
        <f t="shared" si="6"/>
        <v/>
      </c>
      <c r="W98" s="440" t="str">
        <f t="shared" si="7"/>
        <v/>
      </c>
      <c r="X98" s="310"/>
    </row>
    <row r="99" spans="2:24" ht="13.5" thickBot="1" x14ac:dyDescent="0.25">
      <c r="B99" s="291" t="s">
        <v>734</v>
      </c>
      <c r="D99" s="248" t="s">
        <v>533</v>
      </c>
      <c r="E99" s="253">
        <v>14</v>
      </c>
      <c r="F99" s="255"/>
      <c r="G99" s="603" t="s">
        <v>950</v>
      </c>
      <c r="H99" s="446">
        <f>IF('Table 3.2.2'!H136="","",'Table 3.2.2'!H136)</f>
        <v>386.404965</v>
      </c>
      <c r="I99" s="446" t="str">
        <f>IF('Table 3.2.2'!I136="","",'Table 3.2.2'!I136)</f>
        <v/>
      </c>
      <c r="J99" s="446">
        <f>IF('Table 3.2.2'!J136="","",'Table 3.2.2'!J136)</f>
        <v>0</v>
      </c>
      <c r="K99" s="446">
        <f>IF('Table 3.2.2'!K136="","",'Table 3.2.2'!K136)</f>
        <v>386.404965</v>
      </c>
      <c r="L99" s="446">
        <f>IF('Table 3.2.2'!L136="","",'Table 3.2.2'!L136)</f>
        <v>145.32988</v>
      </c>
      <c r="M99" s="446" t="str">
        <f>IF('Table 3.2.2'!M136="","",'Table 3.2.2'!M136)</f>
        <v/>
      </c>
      <c r="N99" s="446">
        <f>IF('Table 3.2.2'!N136="","",'Table 3.2.2'!N136)</f>
        <v>241.075085</v>
      </c>
      <c r="O99" s="446" t="str">
        <f>IF('Table 3.2.2'!O136="","",'Table 3.2.2'!O136)</f>
        <v/>
      </c>
      <c r="P99" s="446" t="str">
        <f>IF('Table 3.2.2'!P136="","",'Table 3.2.2'!P136)</f>
        <v/>
      </c>
      <c r="Q99" s="446" t="str">
        <f>IF('Table 3.2.2'!Q136="","",'Table 3.2.2'!Q136)</f>
        <v/>
      </c>
      <c r="R99" s="446" t="str">
        <f>IF('Table 3.2.2'!R136="","",'Table 3.2.2'!R136)</f>
        <v/>
      </c>
      <c r="S99" s="446" t="str">
        <f>IF('Table 3.2.2'!S136="","",'Table 3.2.2'!S136)</f>
        <v/>
      </c>
      <c r="T99" s="414" t="str">
        <f t="shared" si="8"/>
        <v/>
      </c>
      <c r="U99" s="621" t="str">
        <f t="shared" si="5"/>
        <v/>
      </c>
      <c r="V99" s="626" t="str">
        <f t="shared" si="6"/>
        <v/>
      </c>
      <c r="W99" s="440" t="str">
        <f t="shared" si="7"/>
        <v/>
      </c>
      <c r="X99" s="310"/>
    </row>
    <row r="100" spans="2:24" x14ac:dyDescent="0.2">
      <c r="B100" s="291" t="s">
        <v>734</v>
      </c>
      <c r="D100" s="250" t="s">
        <v>899</v>
      </c>
      <c r="E100" s="249"/>
      <c r="F100" s="688"/>
      <c r="G100" s="403" t="s">
        <v>896</v>
      </c>
      <c r="H100" s="540" t="str">
        <f>IF(AND('Table 5.2.2'!I136="",'Table 5.2.2'!J136="",'Table 5.2.2'!K136=""),"",IF(OR('Table 5.2.2'!I136="c",'Table 5.2.2'!J136="c",'Table 5.2.2'!K136="c"),"c",SUM('Table 5.2.2'!I136,'Table 5.2.2'!J136,'Table 5.2.2'!K136)))</f>
        <v/>
      </c>
      <c r="I100" s="417"/>
      <c r="J100" s="418"/>
      <c r="K100" s="554"/>
      <c r="L100" s="444"/>
      <c r="M100" s="541"/>
      <c r="N100" s="444"/>
      <c r="O100" s="541"/>
      <c r="P100" s="556"/>
      <c r="Q100" s="443"/>
      <c r="R100" s="443"/>
      <c r="S100" s="443"/>
      <c r="T100" s="414" t="str">
        <f t="shared" si="8"/>
        <v/>
      </c>
      <c r="U100" s="621" t="str">
        <f t="shared" si="5"/>
        <v/>
      </c>
      <c r="V100" s="626" t="str">
        <f t="shared" si="6"/>
        <v/>
      </c>
      <c r="W100" s="440" t="str">
        <f t="shared" si="7"/>
        <v/>
      </c>
      <c r="X100" s="310"/>
    </row>
    <row r="101" spans="2:24" x14ac:dyDescent="0.2">
      <c r="B101" s="291" t="s">
        <v>734</v>
      </c>
      <c r="D101" s="250" t="s">
        <v>900</v>
      </c>
      <c r="E101" s="249"/>
      <c r="F101" s="689"/>
      <c r="G101" s="402" t="s">
        <v>897</v>
      </c>
      <c r="H101" s="540" t="str">
        <f>IF(AND('Table 5.2.2'!I136="",'Table 5.2.2'!J136=""),"",IF(OR('Table 5.2.2'!I136="c",'Table 5.2.2'!J136="c"),"c",SUM('Table 5.2.2'!I136,'Table 5.2.2'!J136)))</f>
        <v/>
      </c>
      <c r="I101" s="417"/>
      <c r="J101" s="418"/>
      <c r="K101" s="555"/>
      <c r="L101" s="418"/>
      <c r="M101" s="417"/>
      <c r="N101" s="418"/>
      <c r="O101" s="417"/>
      <c r="P101" s="557"/>
      <c r="Q101" s="443"/>
      <c r="R101" s="443"/>
      <c r="S101" s="443"/>
      <c r="T101" s="414" t="str">
        <f t="shared" si="8"/>
        <v/>
      </c>
      <c r="U101" s="621" t="str">
        <f t="shared" si="5"/>
        <v/>
      </c>
      <c r="V101" s="626" t="str">
        <f t="shared" si="6"/>
        <v/>
      </c>
      <c r="W101" s="440" t="str">
        <f t="shared" si="7"/>
        <v/>
      </c>
      <c r="X101" s="310"/>
    </row>
    <row r="102" spans="2:24" x14ac:dyDescent="0.2">
      <c r="B102" s="291" t="s">
        <v>734</v>
      </c>
      <c r="D102" s="250" t="s">
        <v>536</v>
      </c>
      <c r="E102" s="249"/>
      <c r="F102" s="689"/>
      <c r="G102" s="402" t="s">
        <v>898</v>
      </c>
      <c r="H102" s="542" t="str">
        <f>'Table 5.2.2'!K136</f>
        <v/>
      </c>
      <c r="I102" s="417"/>
      <c r="J102" s="418"/>
      <c r="K102" s="555"/>
      <c r="L102" s="418"/>
      <c r="M102" s="417"/>
      <c r="N102" s="418"/>
      <c r="O102" s="417"/>
      <c r="P102" s="557"/>
      <c r="Q102" s="443"/>
      <c r="R102" s="443"/>
      <c r="S102" s="443"/>
      <c r="T102" s="414" t="str">
        <f t="shared" si="8"/>
        <v/>
      </c>
      <c r="U102" s="621" t="str">
        <f t="shared" si="5"/>
        <v/>
      </c>
      <c r="V102" s="626" t="str">
        <f t="shared" si="6"/>
        <v/>
      </c>
      <c r="W102" s="440" t="str">
        <f t="shared" si="7"/>
        <v/>
      </c>
      <c r="X102" s="310"/>
    </row>
    <row r="103" spans="2:24" x14ac:dyDescent="0.2">
      <c r="B103" s="291" t="s">
        <v>734</v>
      </c>
      <c r="D103" s="250" t="s">
        <v>538</v>
      </c>
      <c r="E103" s="249"/>
      <c r="F103" s="689"/>
      <c r="G103" s="402" t="s">
        <v>486</v>
      </c>
      <c r="H103" s="542" t="str">
        <f>IF('Table 5.2.2'!O136="","",'Table 5.2.2'!O136)</f>
        <v/>
      </c>
      <c r="I103" s="417"/>
      <c r="J103" s="418"/>
      <c r="K103" s="555"/>
      <c r="L103" s="418"/>
      <c r="M103" s="417"/>
      <c r="N103" s="418"/>
      <c r="O103" s="417"/>
      <c r="P103" s="557"/>
      <c r="Q103" s="443"/>
      <c r="R103" s="443"/>
      <c r="S103" s="443"/>
      <c r="T103" s="414" t="str">
        <f t="shared" si="8"/>
        <v/>
      </c>
      <c r="U103" s="621" t="str">
        <f t="shared" si="5"/>
        <v/>
      </c>
      <c r="V103" s="626" t="str">
        <f t="shared" si="6"/>
        <v/>
      </c>
      <c r="W103" s="440" t="str">
        <f t="shared" si="7"/>
        <v/>
      </c>
      <c r="X103" s="310"/>
    </row>
    <row r="104" spans="2:24" ht="13.5" thickBot="1" x14ac:dyDescent="0.25">
      <c r="B104" s="291" t="s">
        <v>734</v>
      </c>
      <c r="D104" s="251" t="s">
        <v>539</v>
      </c>
      <c r="E104" s="252"/>
      <c r="F104" s="690"/>
      <c r="G104" s="405" t="s">
        <v>881</v>
      </c>
      <c r="H104" s="543" t="str">
        <f>IF('Table 5.2.2'!P136="","",'Table 5.2.2'!P136)</f>
        <v/>
      </c>
      <c r="I104" s="417"/>
      <c r="J104" s="418"/>
      <c r="K104" s="555"/>
      <c r="L104" s="418"/>
      <c r="M104" s="417"/>
      <c r="N104" s="418"/>
      <c r="O104" s="417"/>
      <c r="P104" s="557"/>
      <c r="Q104" s="443"/>
      <c r="R104" s="443"/>
      <c r="S104" s="443"/>
      <c r="T104" s="414" t="str">
        <f t="shared" si="8"/>
        <v/>
      </c>
      <c r="U104" s="621" t="str">
        <f t="shared" si="5"/>
        <v/>
      </c>
      <c r="V104" s="626" t="str">
        <f t="shared" si="6"/>
        <v/>
      </c>
      <c r="W104" s="440" t="str">
        <f t="shared" si="7"/>
        <v/>
      </c>
      <c r="X104" s="310"/>
    </row>
    <row r="105" spans="2:24" ht="13.5" thickBot="1" x14ac:dyDescent="0.25">
      <c r="B105" s="291" t="s">
        <v>746</v>
      </c>
      <c r="D105" s="248" t="s">
        <v>533</v>
      </c>
      <c r="E105" s="253">
        <v>15</v>
      </c>
      <c r="F105" s="255"/>
      <c r="G105" s="603" t="s">
        <v>254</v>
      </c>
      <c r="H105" s="446">
        <f>IF('Table 3.2.2'!H148="","",'Table 3.2.2'!H148)</f>
        <v>1256.9845933199999</v>
      </c>
      <c r="I105" s="446" t="str">
        <f>IF('Table 3.2.2'!I148="","",'Table 3.2.2'!I148)</f>
        <v/>
      </c>
      <c r="J105" s="446">
        <f>IF('Table 3.2.2'!J148="","",'Table 3.2.2'!J148)</f>
        <v>30</v>
      </c>
      <c r="K105" s="446">
        <f>IF('Table 3.2.2'!K148="","",'Table 3.2.2'!K148)</f>
        <v>1226.9845933199999</v>
      </c>
      <c r="L105" s="446">
        <f>IF('Table 3.2.2'!L148="","",'Table 3.2.2'!L148)</f>
        <v>34.654365320000004</v>
      </c>
      <c r="M105" s="446" t="str">
        <f>IF('Table 3.2.2'!M148="","",'Table 3.2.2'!M148)</f>
        <v/>
      </c>
      <c r="N105" s="446">
        <f>IF('Table 3.2.2'!N148="","",'Table 3.2.2'!N148)</f>
        <v>1192.330228</v>
      </c>
      <c r="O105" s="446" t="str">
        <f>IF('Table 3.2.2'!O148="","",'Table 3.2.2'!O148)</f>
        <v/>
      </c>
      <c r="P105" s="446" t="str">
        <f>IF('Table 3.2.2'!P148="","",'Table 3.2.2'!P148)</f>
        <v/>
      </c>
      <c r="Q105" s="446" t="str">
        <f>IF('Table 3.2.2'!Q148="","",'Table 3.2.2'!Q148)</f>
        <v/>
      </c>
      <c r="R105" s="446" t="str">
        <f>IF('Table 3.2.2'!R148="","",'Table 3.2.2'!R148)</f>
        <v/>
      </c>
      <c r="S105" s="446" t="str">
        <f>IF('Table 3.2.2'!S148="","",'Table 3.2.2'!S148)</f>
        <v/>
      </c>
      <c r="T105" s="414" t="str">
        <f t="shared" si="8"/>
        <v/>
      </c>
      <c r="U105" s="621" t="str">
        <f t="shared" si="5"/>
        <v/>
      </c>
      <c r="V105" s="626" t="str">
        <f t="shared" si="6"/>
        <v/>
      </c>
      <c r="W105" s="440" t="str">
        <f t="shared" si="7"/>
        <v/>
      </c>
      <c r="X105" s="310"/>
    </row>
    <row r="106" spans="2:24" x14ac:dyDescent="0.2">
      <c r="B106" s="291" t="s">
        <v>746</v>
      </c>
      <c r="D106" s="250" t="s">
        <v>899</v>
      </c>
      <c r="E106" s="249"/>
      <c r="F106" s="688"/>
      <c r="G106" s="403" t="s">
        <v>896</v>
      </c>
      <c r="H106" s="540" t="str">
        <f>IF(AND('Table 5.2.2'!I148="",'Table 5.2.2'!J148="",'Table 5.2.2'!K148=""),"",IF(OR('Table 5.2.2'!I148="c",'Table 5.2.2'!J148="c",'Table 5.2.2'!K148="c"),"c",SUM('Table 5.2.2'!I148,'Table 5.2.2'!J148,'Table 5.2.2'!K148)))</f>
        <v/>
      </c>
      <c r="I106" s="417"/>
      <c r="J106" s="418"/>
      <c r="K106" s="554"/>
      <c r="L106" s="444"/>
      <c r="M106" s="541"/>
      <c r="N106" s="444"/>
      <c r="O106" s="541"/>
      <c r="P106" s="556"/>
      <c r="Q106" s="443"/>
      <c r="R106" s="443"/>
      <c r="S106" s="443"/>
      <c r="T106" s="414" t="str">
        <f t="shared" si="8"/>
        <v/>
      </c>
      <c r="U106" s="621" t="str">
        <f t="shared" si="5"/>
        <v/>
      </c>
      <c r="V106" s="626" t="str">
        <f t="shared" si="6"/>
        <v/>
      </c>
      <c r="W106" s="440" t="str">
        <f t="shared" si="7"/>
        <v/>
      </c>
      <c r="X106" s="310"/>
    </row>
    <row r="107" spans="2:24" x14ac:dyDescent="0.2">
      <c r="B107" s="291" t="s">
        <v>746</v>
      </c>
      <c r="D107" s="250" t="s">
        <v>900</v>
      </c>
      <c r="E107" s="249"/>
      <c r="F107" s="689"/>
      <c r="G107" s="402" t="s">
        <v>897</v>
      </c>
      <c r="H107" s="540" t="str">
        <f>IF(AND('Table 5.2.2'!I148="",'Table 5.2.2'!J148=""),"",IF(OR('Table 5.2.2'!I148="c",'Table 5.2.2'!J148="c"),"c",SUM('Table 5.2.2'!I148,'Table 5.2.2'!J148)))</f>
        <v/>
      </c>
      <c r="I107" s="417"/>
      <c r="J107" s="418"/>
      <c r="K107" s="555"/>
      <c r="L107" s="418"/>
      <c r="M107" s="417"/>
      <c r="N107" s="418"/>
      <c r="O107" s="417"/>
      <c r="P107" s="557"/>
      <c r="Q107" s="443"/>
      <c r="R107" s="443"/>
      <c r="S107" s="443"/>
      <c r="T107" s="414" t="str">
        <f t="shared" si="8"/>
        <v/>
      </c>
      <c r="U107" s="621" t="str">
        <f t="shared" si="5"/>
        <v/>
      </c>
      <c r="V107" s="626" t="str">
        <f t="shared" si="6"/>
        <v/>
      </c>
      <c r="W107" s="440" t="str">
        <f t="shared" si="7"/>
        <v/>
      </c>
      <c r="X107" s="310"/>
    </row>
    <row r="108" spans="2:24" x14ac:dyDescent="0.2">
      <c r="B108" s="291" t="s">
        <v>746</v>
      </c>
      <c r="D108" s="250" t="s">
        <v>536</v>
      </c>
      <c r="E108" s="249"/>
      <c r="F108" s="689"/>
      <c r="G108" s="402" t="s">
        <v>898</v>
      </c>
      <c r="H108" s="542" t="str">
        <f>'Table 5.2.2'!K148</f>
        <v/>
      </c>
      <c r="I108" s="417"/>
      <c r="J108" s="418"/>
      <c r="K108" s="555"/>
      <c r="L108" s="418"/>
      <c r="M108" s="417"/>
      <c r="N108" s="418"/>
      <c r="O108" s="417"/>
      <c r="P108" s="557"/>
      <c r="Q108" s="443"/>
      <c r="R108" s="443"/>
      <c r="S108" s="443"/>
      <c r="T108" s="414" t="str">
        <f t="shared" si="8"/>
        <v/>
      </c>
      <c r="U108" s="621" t="str">
        <f t="shared" si="5"/>
        <v/>
      </c>
      <c r="V108" s="626" t="str">
        <f t="shared" si="6"/>
        <v/>
      </c>
      <c r="W108" s="440" t="str">
        <f t="shared" si="7"/>
        <v/>
      </c>
      <c r="X108" s="310"/>
    </row>
    <row r="109" spans="2:24" x14ac:dyDescent="0.2">
      <c r="B109" s="291" t="s">
        <v>746</v>
      </c>
      <c r="D109" s="250" t="s">
        <v>538</v>
      </c>
      <c r="E109" s="249"/>
      <c r="F109" s="689"/>
      <c r="G109" s="402" t="s">
        <v>486</v>
      </c>
      <c r="H109" s="542" t="str">
        <f>IF('Table 5.2.2'!O148="","",'Table 5.2.2'!O148)</f>
        <v/>
      </c>
      <c r="I109" s="417"/>
      <c r="J109" s="418"/>
      <c r="K109" s="555"/>
      <c r="L109" s="418"/>
      <c r="M109" s="417"/>
      <c r="N109" s="418"/>
      <c r="O109" s="417"/>
      <c r="P109" s="557"/>
      <c r="Q109" s="443"/>
      <c r="R109" s="443"/>
      <c r="S109" s="443"/>
      <c r="T109" s="414" t="str">
        <f t="shared" si="8"/>
        <v/>
      </c>
      <c r="U109" s="621" t="str">
        <f t="shared" si="5"/>
        <v/>
      </c>
      <c r="V109" s="626" t="str">
        <f t="shared" si="6"/>
        <v/>
      </c>
      <c r="W109" s="440" t="str">
        <f t="shared" si="7"/>
        <v/>
      </c>
      <c r="X109" s="310"/>
    </row>
    <row r="110" spans="2:24" ht="13.5" thickBot="1" x14ac:dyDescent="0.25">
      <c r="B110" s="291" t="s">
        <v>746</v>
      </c>
      <c r="D110" s="251" t="s">
        <v>539</v>
      </c>
      <c r="E110" s="252"/>
      <c r="F110" s="690"/>
      <c r="G110" s="405" t="s">
        <v>881</v>
      </c>
      <c r="H110" s="543" t="str">
        <f>IF('Table 5.2.2'!P148="","",'Table 5.2.2'!P148)</f>
        <v/>
      </c>
      <c r="I110" s="417"/>
      <c r="J110" s="418"/>
      <c r="K110" s="555"/>
      <c r="L110" s="418"/>
      <c r="M110" s="417"/>
      <c r="N110" s="418"/>
      <c r="O110" s="417"/>
      <c r="P110" s="557"/>
      <c r="Q110" s="443"/>
      <c r="R110" s="443"/>
      <c r="S110" s="443"/>
      <c r="T110" s="414" t="str">
        <f t="shared" si="8"/>
        <v/>
      </c>
      <c r="U110" s="621" t="str">
        <f t="shared" si="5"/>
        <v/>
      </c>
      <c r="V110" s="626" t="str">
        <f t="shared" si="6"/>
        <v/>
      </c>
      <c r="W110" s="440" t="str">
        <f t="shared" si="7"/>
        <v/>
      </c>
      <c r="X110" s="310"/>
    </row>
    <row r="111" spans="2:24" ht="13.5" thickBot="1" x14ac:dyDescent="0.25">
      <c r="B111" s="291" t="s">
        <v>760</v>
      </c>
      <c r="D111" s="248" t="s">
        <v>533</v>
      </c>
      <c r="E111" s="253">
        <v>16</v>
      </c>
      <c r="F111" s="255"/>
      <c r="G111" s="603" t="s">
        <v>280</v>
      </c>
      <c r="H111" s="446">
        <f>IF('Table 3.2.2'!H160="","",'Table 3.2.2'!H160)</f>
        <v>49.717602510000006</v>
      </c>
      <c r="I111" s="446" t="str">
        <f>IF('Table 3.2.2'!I160="","",'Table 3.2.2'!I160)</f>
        <v/>
      </c>
      <c r="J111" s="446">
        <f>IF('Table 3.2.2'!J160="","",'Table 3.2.2'!J160)</f>
        <v>0</v>
      </c>
      <c r="K111" s="446">
        <f>IF('Table 3.2.2'!K160="","",'Table 3.2.2'!K160)</f>
        <v>49.717602510000006</v>
      </c>
      <c r="L111" s="446">
        <f>IF('Table 3.2.2'!L160="","",'Table 3.2.2'!L160)</f>
        <v>16.62585451</v>
      </c>
      <c r="M111" s="446" t="str">
        <f>IF('Table 3.2.2'!M160="","",'Table 3.2.2'!M160)</f>
        <v/>
      </c>
      <c r="N111" s="446">
        <f>IF('Table 3.2.2'!N160="","",'Table 3.2.2'!N160)</f>
        <v>33.091748000000003</v>
      </c>
      <c r="O111" s="446" t="str">
        <f>IF('Table 3.2.2'!O160="","",'Table 3.2.2'!O160)</f>
        <v/>
      </c>
      <c r="P111" s="446" t="str">
        <f>IF('Table 3.2.2'!P160="","",'Table 3.2.2'!P160)</f>
        <v/>
      </c>
      <c r="Q111" s="446" t="str">
        <f>IF('Table 3.2.2'!Q160="","",'Table 3.2.2'!Q160)</f>
        <v/>
      </c>
      <c r="R111" s="446" t="str">
        <f>IF('Table 3.2.2'!R160="","",'Table 3.2.2'!R160)</f>
        <v/>
      </c>
      <c r="S111" s="446" t="str">
        <f>IF('Table 3.2.2'!S160="","",'Table 3.2.2'!S160)</f>
        <v/>
      </c>
      <c r="T111" s="414" t="str">
        <f t="shared" si="8"/>
        <v/>
      </c>
      <c r="U111" s="621" t="str">
        <f t="shared" si="5"/>
        <v/>
      </c>
      <c r="V111" s="626" t="str">
        <f t="shared" si="6"/>
        <v/>
      </c>
      <c r="W111" s="440" t="str">
        <f t="shared" si="7"/>
        <v/>
      </c>
      <c r="X111" s="310"/>
    </row>
    <row r="112" spans="2:24" x14ac:dyDescent="0.2">
      <c r="B112" s="291" t="s">
        <v>760</v>
      </c>
      <c r="D112" s="250" t="s">
        <v>899</v>
      </c>
      <c r="E112" s="249"/>
      <c r="F112" s="688"/>
      <c r="G112" s="403" t="s">
        <v>896</v>
      </c>
      <c r="H112" s="540" t="str">
        <f>IF(AND('Table 5.2.2'!I160="",'Table 5.2.2'!J160="",'Table 5.2.2'!K160=""),"",IF(OR('Table 5.2.2'!I160="c",'Table 5.2.2'!J160="c",'Table 5.2.2'!K160="c"),"c",SUM('Table 5.2.2'!I160,'Table 5.2.2'!J160,'Table 5.2.2'!K160)))</f>
        <v/>
      </c>
      <c r="I112" s="417"/>
      <c r="J112" s="418"/>
      <c r="K112" s="554"/>
      <c r="L112" s="444"/>
      <c r="M112" s="541"/>
      <c r="N112" s="444"/>
      <c r="O112" s="541"/>
      <c r="P112" s="556"/>
      <c r="Q112" s="443"/>
      <c r="R112" s="443"/>
      <c r="S112" s="443"/>
      <c r="T112" s="414" t="str">
        <f t="shared" si="8"/>
        <v/>
      </c>
      <c r="U112" s="621" t="str">
        <f t="shared" si="5"/>
        <v/>
      </c>
      <c r="V112" s="626" t="str">
        <f t="shared" si="6"/>
        <v/>
      </c>
      <c r="W112" s="440" t="str">
        <f t="shared" si="7"/>
        <v/>
      </c>
      <c r="X112" s="310"/>
    </row>
    <row r="113" spans="2:24" x14ac:dyDescent="0.2">
      <c r="B113" s="291" t="s">
        <v>760</v>
      </c>
      <c r="D113" s="250" t="s">
        <v>900</v>
      </c>
      <c r="E113" s="249"/>
      <c r="F113" s="689"/>
      <c r="G113" s="402" t="s">
        <v>897</v>
      </c>
      <c r="H113" s="540" t="str">
        <f>IF(AND('Table 5.2.2'!I160="",'Table 5.2.2'!J160=""),"",IF(OR('Table 5.2.2'!I160="c",'Table 5.2.2'!J160="c"),"c",SUM('Table 5.2.2'!I160,'Table 5.2.2'!J160)))</f>
        <v/>
      </c>
      <c r="I113" s="417"/>
      <c r="J113" s="418"/>
      <c r="K113" s="555"/>
      <c r="L113" s="418"/>
      <c r="M113" s="417"/>
      <c r="N113" s="418"/>
      <c r="O113" s="417"/>
      <c r="P113" s="557"/>
      <c r="Q113" s="443"/>
      <c r="R113" s="443"/>
      <c r="S113" s="443"/>
      <c r="T113" s="414" t="str">
        <f t="shared" si="8"/>
        <v/>
      </c>
      <c r="U113" s="621" t="str">
        <f t="shared" si="5"/>
        <v/>
      </c>
      <c r="V113" s="626" t="str">
        <f t="shared" si="6"/>
        <v/>
      </c>
      <c r="W113" s="440" t="str">
        <f t="shared" si="7"/>
        <v/>
      </c>
      <c r="X113" s="310"/>
    </row>
    <row r="114" spans="2:24" x14ac:dyDescent="0.2">
      <c r="B114" s="291" t="s">
        <v>760</v>
      </c>
      <c r="D114" s="250" t="s">
        <v>536</v>
      </c>
      <c r="E114" s="249"/>
      <c r="F114" s="689"/>
      <c r="G114" s="402" t="s">
        <v>898</v>
      </c>
      <c r="H114" s="542" t="str">
        <f>'Table 5.2.2'!K160</f>
        <v/>
      </c>
      <c r="I114" s="417"/>
      <c r="J114" s="418"/>
      <c r="K114" s="555"/>
      <c r="L114" s="418"/>
      <c r="M114" s="417"/>
      <c r="N114" s="418"/>
      <c r="O114" s="417"/>
      <c r="P114" s="557"/>
      <c r="Q114" s="443"/>
      <c r="R114" s="443"/>
      <c r="S114" s="443"/>
      <c r="T114" s="414" t="str">
        <f t="shared" si="8"/>
        <v/>
      </c>
      <c r="U114" s="621" t="str">
        <f t="shared" si="5"/>
        <v/>
      </c>
      <c r="V114" s="626" t="str">
        <f t="shared" si="6"/>
        <v/>
      </c>
      <c r="W114" s="440" t="str">
        <f t="shared" si="7"/>
        <v/>
      </c>
      <c r="X114" s="310"/>
    </row>
    <row r="115" spans="2:24" x14ac:dyDescent="0.2">
      <c r="B115" s="291" t="s">
        <v>760</v>
      </c>
      <c r="D115" s="250" t="s">
        <v>538</v>
      </c>
      <c r="E115" s="249"/>
      <c r="F115" s="689"/>
      <c r="G115" s="402" t="s">
        <v>486</v>
      </c>
      <c r="H115" s="542" t="str">
        <f>IF('Table 5.2.2'!O160="","",'Table 5.2.2'!O160)</f>
        <v/>
      </c>
      <c r="I115" s="417"/>
      <c r="J115" s="418"/>
      <c r="K115" s="555"/>
      <c r="L115" s="418"/>
      <c r="M115" s="417"/>
      <c r="N115" s="418"/>
      <c r="O115" s="417"/>
      <c r="P115" s="557"/>
      <c r="Q115" s="443"/>
      <c r="R115" s="443"/>
      <c r="S115" s="443"/>
      <c r="T115" s="414" t="str">
        <f t="shared" si="8"/>
        <v/>
      </c>
      <c r="U115" s="621" t="str">
        <f t="shared" si="5"/>
        <v/>
      </c>
      <c r="V115" s="626" t="str">
        <f t="shared" si="6"/>
        <v/>
      </c>
      <c r="W115" s="440" t="str">
        <f t="shared" si="7"/>
        <v/>
      </c>
      <c r="X115" s="310"/>
    </row>
    <row r="116" spans="2:24" ht="13.5" thickBot="1" x14ac:dyDescent="0.25">
      <c r="B116" s="291" t="s">
        <v>760</v>
      </c>
      <c r="D116" s="251" t="s">
        <v>539</v>
      </c>
      <c r="E116" s="252"/>
      <c r="F116" s="690"/>
      <c r="G116" s="405" t="s">
        <v>881</v>
      </c>
      <c r="H116" s="543" t="str">
        <f>IF('Table 5.2.2'!P160="","",'Table 5.2.2'!P160)</f>
        <v/>
      </c>
      <c r="I116" s="417"/>
      <c r="J116" s="418"/>
      <c r="K116" s="555"/>
      <c r="L116" s="418"/>
      <c r="M116" s="417"/>
      <c r="N116" s="418"/>
      <c r="O116" s="417"/>
      <c r="P116" s="557"/>
      <c r="Q116" s="443"/>
      <c r="R116" s="443"/>
      <c r="S116" s="443"/>
      <c r="T116" s="414" t="str">
        <f t="shared" si="8"/>
        <v/>
      </c>
      <c r="U116" s="621" t="str">
        <f t="shared" si="5"/>
        <v/>
      </c>
      <c r="V116" s="626" t="str">
        <f t="shared" si="6"/>
        <v/>
      </c>
      <c r="W116" s="440" t="str">
        <f t="shared" si="7"/>
        <v/>
      </c>
      <c r="X116" s="310"/>
    </row>
    <row r="117" spans="2:24" ht="13.5" thickBot="1" x14ac:dyDescent="0.25">
      <c r="B117" s="291" t="s">
        <v>773</v>
      </c>
      <c r="D117" s="248" t="s">
        <v>533</v>
      </c>
      <c r="E117" s="253">
        <v>17</v>
      </c>
      <c r="F117" s="255"/>
      <c r="G117" s="603" t="s">
        <v>306</v>
      </c>
      <c r="H117" s="446">
        <f>IF('Table 3.2.2'!H173="","",'Table 3.2.2'!H173)</f>
        <v>70.041590049999996</v>
      </c>
      <c r="I117" s="446" t="str">
        <f>IF('Table 3.2.2'!I173="","",'Table 3.2.2'!I173)</f>
        <v/>
      </c>
      <c r="J117" s="446">
        <f>IF('Table 3.2.2'!J173="","",'Table 3.2.2'!J173)</f>
        <v>0</v>
      </c>
      <c r="K117" s="446">
        <f>IF('Table 3.2.2'!K173="","",'Table 3.2.2'!K173)</f>
        <v>70.041590049999996</v>
      </c>
      <c r="L117" s="446">
        <f>IF('Table 3.2.2'!L173="","",'Table 3.2.2'!L173)</f>
        <v>41.377922049999995</v>
      </c>
      <c r="M117" s="446" t="str">
        <f>IF('Table 3.2.2'!M173="","",'Table 3.2.2'!M173)</f>
        <v/>
      </c>
      <c r="N117" s="446">
        <f>IF('Table 3.2.2'!N173="","",'Table 3.2.2'!N173)</f>
        <v>28.663668000000001</v>
      </c>
      <c r="O117" s="446" t="str">
        <f>IF('Table 3.2.2'!O173="","",'Table 3.2.2'!O173)</f>
        <v/>
      </c>
      <c r="P117" s="446" t="str">
        <f>IF('Table 3.2.2'!P173="","",'Table 3.2.2'!P173)</f>
        <v/>
      </c>
      <c r="Q117" s="446" t="str">
        <f>IF('Table 3.2.2'!Q173="","",'Table 3.2.2'!Q173)</f>
        <v/>
      </c>
      <c r="R117" s="446" t="str">
        <f>IF('Table 3.2.2'!R173="","",'Table 3.2.2'!R173)</f>
        <v/>
      </c>
      <c r="S117" s="446" t="str">
        <f>IF('Table 3.2.2'!S173="","",'Table 3.2.2'!S173)</f>
        <v/>
      </c>
      <c r="T117" s="414" t="str">
        <f t="shared" si="8"/>
        <v/>
      </c>
      <c r="U117" s="621" t="str">
        <f t="shared" si="5"/>
        <v/>
      </c>
      <c r="V117" s="626" t="str">
        <f t="shared" si="6"/>
        <v/>
      </c>
      <c r="W117" s="440" t="str">
        <f t="shared" si="7"/>
        <v/>
      </c>
      <c r="X117" s="310"/>
    </row>
    <row r="118" spans="2:24" x14ac:dyDescent="0.2">
      <c r="B118" s="291" t="s">
        <v>773</v>
      </c>
      <c r="D118" s="250" t="s">
        <v>899</v>
      </c>
      <c r="E118" s="249"/>
      <c r="F118" s="688"/>
      <c r="G118" s="403" t="s">
        <v>896</v>
      </c>
      <c r="H118" s="540" t="str">
        <f>IF(AND('Table 5.2.2'!I173="",'Table 5.2.2'!J173="",'Table 5.2.2'!K173=""),"",IF(OR('Table 5.2.2'!I173="c",'Table 5.2.2'!J173="c",'Table 5.2.2'!K173="c"),"c",SUM('Table 5.2.2'!I173,'Table 5.2.2'!J173,'Table 5.2.2'!K173)))</f>
        <v/>
      </c>
      <c r="I118" s="417"/>
      <c r="J118" s="418"/>
      <c r="K118" s="554"/>
      <c r="L118" s="444"/>
      <c r="M118" s="541"/>
      <c r="N118" s="444"/>
      <c r="O118" s="541"/>
      <c r="P118" s="556"/>
      <c r="Q118" s="443"/>
      <c r="R118" s="443"/>
      <c r="S118" s="443"/>
      <c r="T118" s="414" t="str">
        <f t="shared" si="8"/>
        <v/>
      </c>
      <c r="U118" s="621" t="str">
        <f t="shared" si="5"/>
        <v/>
      </c>
      <c r="V118" s="626" t="str">
        <f t="shared" si="6"/>
        <v/>
      </c>
      <c r="W118" s="440" t="str">
        <f t="shared" si="7"/>
        <v/>
      </c>
      <c r="X118" s="310"/>
    </row>
    <row r="119" spans="2:24" x14ac:dyDescent="0.2">
      <c r="B119" s="291" t="s">
        <v>773</v>
      </c>
      <c r="D119" s="250" t="s">
        <v>900</v>
      </c>
      <c r="E119" s="249"/>
      <c r="F119" s="689"/>
      <c r="G119" s="402" t="s">
        <v>897</v>
      </c>
      <c r="H119" s="540" t="str">
        <f>IF(AND('Table 5.2.2'!I173="",'Table 5.2.2'!J173=""),"",IF(OR('Table 5.2.2'!I173="c",'Table 5.2.2'!J173="c"),"c",SUM('Table 5.2.2'!I173,'Table 5.2.2'!J173)))</f>
        <v/>
      </c>
      <c r="I119" s="417"/>
      <c r="J119" s="418"/>
      <c r="K119" s="555"/>
      <c r="L119" s="418"/>
      <c r="M119" s="417"/>
      <c r="N119" s="418"/>
      <c r="O119" s="417"/>
      <c r="P119" s="557"/>
      <c r="Q119" s="443"/>
      <c r="R119" s="443"/>
      <c r="S119" s="443"/>
      <c r="T119" s="414" t="str">
        <f t="shared" si="8"/>
        <v/>
      </c>
      <c r="U119" s="621" t="str">
        <f t="shared" si="5"/>
        <v/>
      </c>
      <c r="V119" s="626" t="str">
        <f t="shared" si="6"/>
        <v/>
      </c>
      <c r="W119" s="440" t="str">
        <f t="shared" si="7"/>
        <v/>
      </c>
      <c r="X119" s="310"/>
    </row>
    <row r="120" spans="2:24" x14ac:dyDescent="0.2">
      <c r="B120" s="291" t="s">
        <v>773</v>
      </c>
      <c r="D120" s="250" t="s">
        <v>536</v>
      </c>
      <c r="E120" s="249"/>
      <c r="F120" s="689"/>
      <c r="G120" s="402" t="s">
        <v>898</v>
      </c>
      <c r="H120" s="542" t="str">
        <f>'Table 5.2.2'!K173</f>
        <v/>
      </c>
      <c r="I120" s="417"/>
      <c r="J120" s="418"/>
      <c r="K120" s="555"/>
      <c r="L120" s="418"/>
      <c r="M120" s="417"/>
      <c r="N120" s="418"/>
      <c r="O120" s="417"/>
      <c r="P120" s="557"/>
      <c r="Q120" s="443"/>
      <c r="R120" s="443"/>
      <c r="S120" s="443"/>
      <c r="T120" s="414" t="str">
        <f t="shared" si="8"/>
        <v/>
      </c>
      <c r="U120" s="621" t="str">
        <f t="shared" si="5"/>
        <v/>
      </c>
      <c r="V120" s="626" t="str">
        <f t="shared" si="6"/>
        <v/>
      </c>
      <c r="W120" s="440" t="str">
        <f t="shared" si="7"/>
        <v/>
      </c>
      <c r="X120" s="310"/>
    </row>
    <row r="121" spans="2:24" x14ac:dyDescent="0.2">
      <c r="B121" s="291" t="s">
        <v>773</v>
      </c>
      <c r="D121" s="250" t="s">
        <v>538</v>
      </c>
      <c r="E121" s="249"/>
      <c r="F121" s="689"/>
      <c r="G121" s="402" t="s">
        <v>486</v>
      </c>
      <c r="H121" s="542" t="str">
        <f>IF('Table 5.2.2'!O173="","",'Table 5.2.2'!O173)</f>
        <v/>
      </c>
      <c r="I121" s="417"/>
      <c r="J121" s="418"/>
      <c r="K121" s="555"/>
      <c r="L121" s="418"/>
      <c r="M121" s="417"/>
      <c r="N121" s="418"/>
      <c r="O121" s="417"/>
      <c r="P121" s="557"/>
      <c r="Q121" s="443"/>
      <c r="R121" s="443"/>
      <c r="S121" s="443"/>
      <c r="T121" s="414" t="str">
        <f t="shared" si="8"/>
        <v/>
      </c>
      <c r="U121" s="621" t="str">
        <f t="shared" si="5"/>
        <v/>
      </c>
      <c r="V121" s="626" t="str">
        <f t="shared" si="6"/>
        <v/>
      </c>
      <c r="W121" s="440" t="str">
        <f t="shared" si="7"/>
        <v/>
      </c>
      <c r="X121" s="310"/>
    </row>
    <row r="122" spans="2:24" ht="13.5" thickBot="1" x14ac:dyDescent="0.25">
      <c r="B122" s="291" t="s">
        <v>773</v>
      </c>
      <c r="D122" s="251" t="s">
        <v>539</v>
      </c>
      <c r="E122" s="252"/>
      <c r="F122" s="690"/>
      <c r="G122" s="405" t="s">
        <v>881</v>
      </c>
      <c r="H122" s="543" t="str">
        <f>IF('Table 5.2.2'!P173="","",'Table 5.2.2'!P173)</f>
        <v/>
      </c>
      <c r="I122" s="417"/>
      <c r="J122" s="418"/>
      <c r="K122" s="555"/>
      <c r="L122" s="418"/>
      <c r="M122" s="417"/>
      <c r="N122" s="418"/>
      <c r="O122" s="417"/>
      <c r="P122" s="557"/>
      <c r="Q122" s="443"/>
      <c r="R122" s="443"/>
      <c r="S122" s="443"/>
      <c r="T122" s="414" t="str">
        <f t="shared" si="8"/>
        <v/>
      </c>
      <c r="U122" s="621" t="str">
        <f t="shared" si="5"/>
        <v/>
      </c>
      <c r="V122" s="626" t="str">
        <f t="shared" si="6"/>
        <v/>
      </c>
      <c r="W122" s="440" t="str">
        <f t="shared" si="7"/>
        <v/>
      </c>
      <c r="X122" s="310"/>
    </row>
    <row r="123" spans="2:24" ht="13.5" thickBot="1" x14ac:dyDescent="0.25">
      <c r="B123" s="291" t="s">
        <v>797</v>
      </c>
      <c r="D123" s="248" t="s">
        <v>533</v>
      </c>
      <c r="E123" s="253">
        <v>18</v>
      </c>
      <c r="F123" s="255"/>
      <c r="G123" s="603" t="s">
        <v>354</v>
      </c>
      <c r="H123" s="446">
        <f>IF('Table 3.2.2'!H198="","",'Table 3.2.2'!H198)</f>
        <v>66.870866359999994</v>
      </c>
      <c r="I123" s="446" t="str">
        <f>IF('Table 3.2.2'!I198="","",'Table 3.2.2'!I198)</f>
        <v/>
      </c>
      <c r="J123" s="446">
        <f>IF('Table 3.2.2'!J198="","",'Table 3.2.2'!J198)</f>
        <v>0</v>
      </c>
      <c r="K123" s="446">
        <f>IF('Table 3.2.2'!K198="","",'Table 3.2.2'!K198)</f>
        <v>66.870866359999994</v>
      </c>
      <c r="L123" s="446">
        <f>IF('Table 3.2.2'!L198="","",'Table 3.2.2'!L198)</f>
        <v>0.23908736</v>
      </c>
      <c r="M123" s="446" t="str">
        <f>IF('Table 3.2.2'!M198="","",'Table 3.2.2'!M198)</f>
        <v/>
      </c>
      <c r="N123" s="446">
        <f>IF('Table 3.2.2'!N198="","",'Table 3.2.2'!N198)</f>
        <v>66.631778999999995</v>
      </c>
      <c r="O123" s="446" t="str">
        <f>IF('Table 3.2.2'!O198="","",'Table 3.2.2'!O198)</f>
        <v/>
      </c>
      <c r="P123" s="446" t="str">
        <f>IF('Table 3.2.2'!P198="","",'Table 3.2.2'!P198)</f>
        <v/>
      </c>
      <c r="Q123" s="446" t="str">
        <f>IF('Table 3.2.2'!Q198="","",'Table 3.2.2'!Q198)</f>
        <v/>
      </c>
      <c r="R123" s="446" t="str">
        <f>IF('Table 3.2.2'!R198="","",'Table 3.2.2'!R198)</f>
        <v/>
      </c>
      <c r="S123" s="446" t="str">
        <f>IF('Table 3.2.2'!S198="","",'Table 3.2.2'!S198)</f>
        <v/>
      </c>
      <c r="T123" s="414" t="str">
        <f t="shared" si="8"/>
        <v/>
      </c>
      <c r="U123" s="621" t="str">
        <f t="shared" si="5"/>
        <v/>
      </c>
      <c r="V123" s="626" t="str">
        <f t="shared" si="6"/>
        <v/>
      </c>
      <c r="W123" s="440" t="str">
        <f t="shared" si="7"/>
        <v/>
      </c>
      <c r="X123" s="310"/>
    </row>
    <row r="124" spans="2:24" x14ac:dyDescent="0.2">
      <c r="B124" s="291" t="s">
        <v>797</v>
      </c>
      <c r="D124" s="250" t="s">
        <v>899</v>
      </c>
      <c r="E124" s="249"/>
      <c r="F124" s="688"/>
      <c r="G124" s="403" t="s">
        <v>896</v>
      </c>
      <c r="H124" s="540" t="str">
        <f>IF(AND('Table 5.2.2'!I198="",'Table 5.2.2'!J198="",'Table 5.2.2'!K198=""),"",IF(OR('Table 5.2.2'!I198="c",'Table 5.2.2'!J198="c",'Table 5.2.2'!K198="c"),"c",SUM('Table 5.2.2'!I198,'Table 5.2.2'!J198,'Table 5.2.2'!K198)))</f>
        <v/>
      </c>
      <c r="I124" s="417"/>
      <c r="J124" s="418"/>
      <c r="K124" s="554"/>
      <c r="L124" s="444"/>
      <c r="M124" s="541"/>
      <c r="N124" s="444"/>
      <c r="O124" s="541"/>
      <c r="P124" s="556"/>
      <c r="Q124" s="443"/>
      <c r="R124" s="443"/>
      <c r="S124" s="443"/>
      <c r="T124" s="414" t="str">
        <f t="shared" si="8"/>
        <v/>
      </c>
      <c r="U124" s="621" t="str">
        <f t="shared" si="5"/>
        <v/>
      </c>
      <c r="V124" s="626" t="str">
        <f t="shared" si="6"/>
        <v/>
      </c>
      <c r="W124" s="440" t="str">
        <f t="shared" si="7"/>
        <v/>
      </c>
      <c r="X124" s="310"/>
    </row>
    <row r="125" spans="2:24" x14ac:dyDescent="0.2">
      <c r="B125" s="291" t="s">
        <v>797</v>
      </c>
      <c r="D125" s="250" t="s">
        <v>900</v>
      </c>
      <c r="E125" s="249"/>
      <c r="F125" s="689"/>
      <c r="G125" s="402" t="s">
        <v>897</v>
      </c>
      <c r="H125" s="540" t="str">
        <f>IF(AND('Table 5.2.2'!I198="",'Table 5.2.2'!J198=""),"",IF(OR('Table 5.2.2'!I198="c",'Table 5.2.2'!J198="c"),"c",SUM('Table 5.2.2'!I198,'Table 5.2.2'!J198)))</f>
        <v/>
      </c>
      <c r="I125" s="417"/>
      <c r="J125" s="418"/>
      <c r="K125" s="555"/>
      <c r="L125" s="418"/>
      <c r="M125" s="417"/>
      <c r="N125" s="418"/>
      <c r="O125" s="417"/>
      <c r="P125" s="557"/>
      <c r="Q125" s="443"/>
      <c r="R125" s="443"/>
      <c r="S125" s="443"/>
      <c r="T125" s="414" t="str">
        <f t="shared" si="8"/>
        <v/>
      </c>
      <c r="U125" s="621" t="str">
        <f t="shared" si="5"/>
        <v/>
      </c>
      <c r="V125" s="626" t="str">
        <f t="shared" si="6"/>
        <v/>
      </c>
      <c r="W125" s="440" t="str">
        <f t="shared" si="7"/>
        <v/>
      </c>
      <c r="X125" s="310"/>
    </row>
    <row r="126" spans="2:24" x14ac:dyDescent="0.2">
      <c r="B126" s="291" t="s">
        <v>797</v>
      </c>
      <c r="D126" s="250" t="s">
        <v>536</v>
      </c>
      <c r="E126" s="249"/>
      <c r="F126" s="689"/>
      <c r="G126" s="402" t="s">
        <v>898</v>
      </c>
      <c r="H126" s="542" t="str">
        <f>'Table 5.2.2'!K198</f>
        <v/>
      </c>
      <c r="I126" s="417"/>
      <c r="J126" s="418"/>
      <c r="K126" s="555"/>
      <c r="L126" s="418"/>
      <c r="M126" s="417"/>
      <c r="N126" s="418"/>
      <c r="O126" s="417"/>
      <c r="P126" s="557"/>
      <c r="Q126" s="443"/>
      <c r="R126" s="443"/>
      <c r="S126" s="443"/>
      <c r="T126" s="414" t="str">
        <f t="shared" si="8"/>
        <v/>
      </c>
      <c r="U126" s="621" t="str">
        <f t="shared" si="5"/>
        <v/>
      </c>
      <c r="V126" s="626" t="str">
        <f t="shared" si="6"/>
        <v/>
      </c>
      <c r="W126" s="440" t="str">
        <f t="shared" si="7"/>
        <v/>
      </c>
      <c r="X126" s="310"/>
    </row>
    <row r="127" spans="2:24" x14ac:dyDescent="0.2">
      <c r="B127" s="291" t="s">
        <v>797</v>
      </c>
      <c r="D127" s="250" t="s">
        <v>538</v>
      </c>
      <c r="E127" s="249"/>
      <c r="F127" s="689"/>
      <c r="G127" s="402" t="s">
        <v>486</v>
      </c>
      <c r="H127" s="542" t="str">
        <f>IF('Table 5.2.2'!O198="","",'Table 5.2.2'!O198)</f>
        <v/>
      </c>
      <c r="I127" s="417"/>
      <c r="J127" s="418"/>
      <c r="K127" s="555"/>
      <c r="L127" s="418"/>
      <c r="M127" s="417"/>
      <c r="N127" s="418"/>
      <c r="O127" s="417"/>
      <c r="P127" s="557"/>
      <c r="Q127" s="443"/>
      <c r="R127" s="443"/>
      <c r="S127" s="443"/>
      <c r="T127" s="414" t="str">
        <f t="shared" si="8"/>
        <v/>
      </c>
      <c r="U127" s="621" t="str">
        <f t="shared" si="5"/>
        <v/>
      </c>
      <c r="V127" s="626" t="str">
        <f t="shared" si="6"/>
        <v/>
      </c>
      <c r="W127" s="440" t="str">
        <f t="shared" si="7"/>
        <v/>
      </c>
      <c r="X127" s="310"/>
    </row>
    <row r="128" spans="2:24" ht="13.5" thickBot="1" x14ac:dyDescent="0.25">
      <c r="B128" s="291" t="s">
        <v>797</v>
      </c>
      <c r="D128" s="251" t="s">
        <v>539</v>
      </c>
      <c r="E128" s="252"/>
      <c r="F128" s="690"/>
      <c r="G128" s="405" t="s">
        <v>881</v>
      </c>
      <c r="H128" s="543" t="str">
        <f>IF('Table 5.2.2'!P198="","",'Table 5.2.2'!P198)</f>
        <v/>
      </c>
      <c r="I128" s="417"/>
      <c r="J128" s="418"/>
      <c r="K128" s="555"/>
      <c r="L128" s="418"/>
      <c r="M128" s="417"/>
      <c r="N128" s="418"/>
      <c r="O128" s="417"/>
      <c r="P128" s="557"/>
      <c r="Q128" s="443"/>
      <c r="R128" s="443"/>
      <c r="S128" s="443"/>
      <c r="T128" s="414" t="str">
        <f t="shared" si="8"/>
        <v/>
      </c>
      <c r="U128" s="621" t="str">
        <f t="shared" si="5"/>
        <v/>
      </c>
      <c r="V128" s="626" t="str">
        <f t="shared" si="6"/>
        <v/>
      </c>
      <c r="W128" s="440" t="str">
        <f t="shared" si="7"/>
        <v/>
      </c>
      <c r="X128" s="310"/>
    </row>
    <row r="129" spans="2:24" ht="13.5" thickBot="1" x14ac:dyDescent="0.25">
      <c r="B129" s="291" t="s">
        <v>812</v>
      </c>
      <c r="D129" s="248" t="s">
        <v>533</v>
      </c>
      <c r="E129" s="253">
        <v>19</v>
      </c>
      <c r="F129" s="255"/>
      <c r="G129" s="603" t="s">
        <v>384</v>
      </c>
      <c r="H129" s="446">
        <f>IF('Table 3.2.2'!H208="","",'Table 3.2.2'!H208)</f>
        <v>1097.0219090000001</v>
      </c>
      <c r="I129" s="446" t="str">
        <f>IF('Table 3.2.2'!I208="","",'Table 3.2.2'!I208)</f>
        <v/>
      </c>
      <c r="J129" s="446">
        <f>IF('Table 3.2.2'!J208="","",'Table 3.2.2'!J208)</f>
        <v>0</v>
      </c>
      <c r="K129" s="446">
        <f>IF('Table 3.2.2'!K208="","",'Table 3.2.2'!K208)</f>
        <v>1097.0219090000001</v>
      </c>
      <c r="L129" s="446">
        <f>IF('Table 3.2.2'!L208="","",'Table 3.2.2'!L208)</f>
        <v>14.140592</v>
      </c>
      <c r="M129" s="446" t="str">
        <f>IF('Table 3.2.2'!M208="","",'Table 3.2.2'!M208)</f>
        <v/>
      </c>
      <c r="N129" s="446">
        <f>IF('Table 3.2.2'!N208="","",'Table 3.2.2'!N208)</f>
        <v>1082.8813170000001</v>
      </c>
      <c r="O129" s="446" t="str">
        <f>IF('Table 3.2.2'!O208="","",'Table 3.2.2'!O208)</f>
        <v/>
      </c>
      <c r="P129" s="446" t="str">
        <f>IF('Table 3.2.2'!P208="","",'Table 3.2.2'!P208)</f>
        <v/>
      </c>
      <c r="Q129" s="446" t="str">
        <f>IF('Table 3.2.2'!Q208="","",'Table 3.2.2'!Q208)</f>
        <v/>
      </c>
      <c r="R129" s="446" t="str">
        <f>IF('Table 3.2.2'!R208="","",'Table 3.2.2'!R208)</f>
        <v/>
      </c>
      <c r="S129" s="446" t="str">
        <f>IF('Table 3.2.2'!S208="","",'Table 3.2.2'!S208)</f>
        <v/>
      </c>
      <c r="T129" s="414" t="str">
        <f t="shared" si="8"/>
        <v/>
      </c>
      <c r="U129" s="621" t="str">
        <f t="shared" si="5"/>
        <v/>
      </c>
      <c r="V129" s="626" t="str">
        <f t="shared" si="6"/>
        <v/>
      </c>
      <c r="W129" s="440" t="str">
        <f t="shared" si="7"/>
        <v/>
      </c>
      <c r="X129" s="310"/>
    </row>
    <row r="130" spans="2:24" x14ac:dyDescent="0.2">
      <c r="B130" s="291" t="s">
        <v>812</v>
      </c>
      <c r="D130" s="250" t="s">
        <v>899</v>
      </c>
      <c r="E130" s="249"/>
      <c r="F130" s="688"/>
      <c r="G130" s="403" t="s">
        <v>896</v>
      </c>
      <c r="H130" s="540" t="str">
        <f>IF(AND('Table 5.2.2'!I208="",'Table 5.2.2'!J208="",'Table 5.2.2'!K208=""),"",IF(OR('Table 5.2.2'!I208="c",'Table 5.2.2'!J208="c",'Table 5.2.2'!K208="c"),"c",SUM('Table 5.2.2'!I208,'Table 5.2.2'!J208,'Table 5.2.2'!K208)))</f>
        <v/>
      </c>
      <c r="I130" s="417"/>
      <c r="J130" s="418"/>
      <c r="K130" s="554"/>
      <c r="L130" s="444"/>
      <c r="M130" s="541"/>
      <c r="N130" s="444"/>
      <c r="O130" s="541"/>
      <c r="P130" s="556"/>
      <c r="Q130" s="443"/>
      <c r="R130" s="443"/>
      <c r="S130" s="443"/>
      <c r="T130" s="414" t="str">
        <f t="shared" si="8"/>
        <v/>
      </c>
      <c r="U130" s="621" t="str">
        <f t="shared" si="5"/>
        <v/>
      </c>
      <c r="V130" s="626" t="str">
        <f t="shared" si="6"/>
        <v/>
      </c>
      <c r="W130" s="440" t="str">
        <f t="shared" si="7"/>
        <v/>
      </c>
      <c r="X130" s="310"/>
    </row>
    <row r="131" spans="2:24" x14ac:dyDescent="0.2">
      <c r="B131" s="291" t="s">
        <v>812</v>
      </c>
      <c r="D131" s="250" t="s">
        <v>900</v>
      </c>
      <c r="E131" s="249"/>
      <c r="F131" s="689"/>
      <c r="G131" s="402" t="s">
        <v>897</v>
      </c>
      <c r="H131" s="540" t="str">
        <f>IF(AND('Table 5.2.2'!I208="",'Table 5.2.2'!J208=""),"",IF(OR('Table 5.2.2'!I208="c",'Table 5.2.2'!J208="c"),"c",SUM('Table 5.2.2'!I208,'Table 5.2.2'!J208)))</f>
        <v/>
      </c>
      <c r="I131" s="417"/>
      <c r="J131" s="418"/>
      <c r="K131" s="555"/>
      <c r="L131" s="418"/>
      <c r="M131" s="417"/>
      <c r="N131" s="418"/>
      <c r="O131" s="417"/>
      <c r="P131" s="557"/>
      <c r="Q131" s="443"/>
      <c r="R131" s="443"/>
      <c r="S131" s="443"/>
      <c r="T131" s="414" t="str">
        <f t="shared" si="8"/>
        <v/>
      </c>
      <c r="U131" s="621" t="str">
        <f t="shared" si="5"/>
        <v/>
      </c>
      <c r="V131" s="626" t="str">
        <f t="shared" si="6"/>
        <v/>
      </c>
      <c r="W131" s="440" t="str">
        <f t="shared" si="7"/>
        <v/>
      </c>
      <c r="X131" s="310"/>
    </row>
    <row r="132" spans="2:24" x14ac:dyDescent="0.2">
      <c r="B132" s="291" t="s">
        <v>812</v>
      </c>
      <c r="D132" s="250" t="s">
        <v>536</v>
      </c>
      <c r="E132" s="249"/>
      <c r="F132" s="689"/>
      <c r="G132" s="402" t="s">
        <v>898</v>
      </c>
      <c r="H132" s="542" t="str">
        <f>'Table 5.2.2'!K208</f>
        <v/>
      </c>
      <c r="I132" s="417"/>
      <c r="J132" s="418"/>
      <c r="K132" s="555"/>
      <c r="L132" s="418"/>
      <c r="M132" s="417"/>
      <c r="N132" s="418"/>
      <c r="O132" s="417"/>
      <c r="P132" s="557"/>
      <c r="Q132" s="443"/>
      <c r="R132" s="443"/>
      <c r="S132" s="443"/>
      <c r="T132" s="414" t="str">
        <f t="shared" si="8"/>
        <v/>
      </c>
      <c r="U132" s="621" t="str">
        <f t="shared" si="5"/>
        <v/>
      </c>
      <c r="V132" s="626" t="str">
        <f t="shared" si="6"/>
        <v/>
      </c>
      <c r="W132" s="440" t="str">
        <f t="shared" si="7"/>
        <v/>
      </c>
      <c r="X132" s="310"/>
    </row>
    <row r="133" spans="2:24" x14ac:dyDescent="0.2">
      <c r="B133" s="291" t="s">
        <v>812</v>
      </c>
      <c r="D133" s="250" t="s">
        <v>538</v>
      </c>
      <c r="E133" s="249"/>
      <c r="F133" s="689"/>
      <c r="G133" s="402" t="s">
        <v>486</v>
      </c>
      <c r="H133" s="542" t="str">
        <f>IF('Table 5.2.2'!O208="","",'Table 5.2.2'!O208)</f>
        <v/>
      </c>
      <c r="I133" s="417"/>
      <c r="J133" s="418"/>
      <c r="K133" s="555"/>
      <c r="L133" s="418"/>
      <c r="M133" s="417"/>
      <c r="N133" s="418"/>
      <c r="O133" s="417"/>
      <c r="P133" s="557"/>
      <c r="Q133" s="443"/>
      <c r="R133" s="443"/>
      <c r="S133" s="443"/>
      <c r="T133" s="414" t="str">
        <f t="shared" si="8"/>
        <v/>
      </c>
      <c r="U133" s="621" t="str">
        <f t="shared" si="5"/>
        <v/>
      </c>
      <c r="V133" s="626" t="str">
        <f t="shared" si="6"/>
        <v/>
      </c>
      <c r="W133" s="440" t="str">
        <f t="shared" si="7"/>
        <v/>
      </c>
      <c r="X133" s="310"/>
    </row>
    <row r="134" spans="2:24" ht="13.5" thickBot="1" x14ac:dyDescent="0.25">
      <c r="B134" s="291" t="s">
        <v>812</v>
      </c>
      <c r="D134" s="251" t="s">
        <v>539</v>
      </c>
      <c r="E134" s="252"/>
      <c r="F134" s="690"/>
      <c r="G134" s="405" t="s">
        <v>881</v>
      </c>
      <c r="H134" s="543" t="str">
        <f>IF('Table 5.2.2'!P208="","",'Table 5.2.2'!P208)</f>
        <v/>
      </c>
      <c r="I134" s="417"/>
      <c r="J134" s="418"/>
      <c r="K134" s="555"/>
      <c r="L134" s="418"/>
      <c r="M134" s="417"/>
      <c r="N134" s="418"/>
      <c r="O134" s="417"/>
      <c r="P134" s="557"/>
      <c r="Q134" s="443"/>
      <c r="R134" s="443"/>
      <c r="S134" s="443"/>
      <c r="T134" s="414" t="str">
        <f t="shared" si="8"/>
        <v/>
      </c>
      <c r="U134" s="621" t="str">
        <f t="shared" si="5"/>
        <v/>
      </c>
      <c r="V134" s="626" t="str">
        <f t="shared" si="6"/>
        <v/>
      </c>
      <c r="W134" s="440" t="str">
        <f t="shared" si="7"/>
        <v/>
      </c>
      <c r="X134" s="310"/>
    </row>
    <row r="135" spans="2:24" ht="13.5" thickBot="1" x14ac:dyDescent="0.25">
      <c r="B135" s="291" t="s">
        <v>820</v>
      </c>
      <c r="D135" s="248" t="s">
        <v>533</v>
      </c>
      <c r="E135" s="253">
        <v>20</v>
      </c>
      <c r="F135" s="255"/>
      <c r="G135" s="603" t="s">
        <v>396</v>
      </c>
      <c r="H135" s="446">
        <f>IF('Table 3.2.2'!H216="","",'Table 3.2.2'!H216)</f>
        <v>3478.0111100400004</v>
      </c>
      <c r="I135" s="446" t="str">
        <f>IF('Table 3.2.2'!I216="","",'Table 3.2.2'!I216)</f>
        <v/>
      </c>
      <c r="J135" s="446">
        <f>IF('Table 3.2.2'!J216="","",'Table 3.2.2'!J216)</f>
        <v>0</v>
      </c>
      <c r="K135" s="446">
        <f>IF('Table 3.2.2'!K216="","",'Table 3.2.2'!K216)</f>
        <v>3478.0111100400004</v>
      </c>
      <c r="L135" s="446">
        <f>IF('Table 3.2.2'!L216="","",'Table 3.2.2'!L216)</f>
        <v>0.36773203999999998</v>
      </c>
      <c r="M135" s="446" t="str">
        <f>IF('Table 3.2.2'!M216="","",'Table 3.2.2'!M216)</f>
        <v/>
      </c>
      <c r="N135" s="446">
        <f>IF('Table 3.2.2'!N216="","",'Table 3.2.2'!N216)</f>
        <v>3477.6433780000002</v>
      </c>
      <c r="O135" s="446" t="str">
        <f>IF('Table 3.2.2'!O216="","",'Table 3.2.2'!O216)</f>
        <v/>
      </c>
      <c r="P135" s="446" t="str">
        <f>IF('Table 3.2.2'!P216="","",'Table 3.2.2'!P216)</f>
        <v/>
      </c>
      <c r="Q135" s="446" t="str">
        <f>IF('Table 3.2.2'!Q216="","",'Table 3.2.2'!Q216)</f>
        <v/>
      </c>
      <c r="R135" s="446" t="str">
        <f>IF('Table 3.2.2'!R216="","",'Table 3.2.2'!R216)</f>
        <v/>
      </c>
      <c r="S135" s="446" t="str">
        <f>IF('Table 3.2.2'!S216="","",'Table 3.2.2'!S216)</f>
        <v/>
      </c>
      <c r="T135" s="414" t="str">
        <f t="shared" si="8"/>
        <v/>
      </c>
      <c r="U135" s="621" t="str">
        <f t="shared" si="5"/>
        <v/>
      </c>
      <c r="V135" s="626" t="str">
        <f t="shared" si="6"/>
        <v/>
      </c>
      <c r="W135" s="440" t="str">
        <f t="shared" si="7"/>
        <v/>
      </c>
      <c r="X135" s="310"/>
    </row>
    <row r="136" spans="2:24" x14ac:dyDescent="0.2">
      <c r="B136" s="291" t="s">
        <v>820</v>
      </c>
      <c r="D136" s="250" t="s">
        <v>899</v>
      </c>
      <c r="E136" s="249"/>
      <c r="F136" s="688"/>
      <c r="G136" s="403" t="s">
        <v>896</v>
      </c>
      <c r="H136" s="540" t="str">
        <f>IF(AND('Table 5.2.2'!I216="",'Table 5.2.2'!J216="",'Table 5.2.2'!K216=""),"",IF(OR('Table 5.2.2'!I216="c",'Table 5.2.2'!J216="c",'Table 5.2.2'!K216="c"),"c",SUM('Table 5.2.2'!I216,'Table 5.2.2'!J216,'Table 5.2.2'!K216)))</f>
        <v/>
      </c>
      <c r="I136" s="417"/>
      <c r="J136" s="418"/>
      <c r="K136" s="554"/>
      <c r="L136" s="444"/>
      <c r="M136" s="541"/>
      <c r="N136" s="444"/>
      <c r="O136" s="541"/>
      <c r="P136" s="556"/>
      <c r="Q136" s="443"/>
      <c r="R136" s="443"/>
      <c r="S136" s="443"/>
      <c r="T136" s="414" t="str">
        <f t="shared" si="8"/>
        <v/>
      </c>
      <c r="U136" s="621" t="str">
        <f t="shared" si="5"/>
        <v/>
      </c>
      <c r="V136" s="626" t="str">
        <f t="shared" si="6"/>
        <v/>
      </c>
      <c r="W136" s="440" t="str">
        <f t="shared" si="7"/>
        <v/>
      </c>
      <c r="X136" s="310"/>
    </row>
    <row r="137" spans="2:24" x14ac:dyDescent="0.2">
      <c r="B137" s="291" t="s">
        <v>820</v>
      </c>
      <c r="D137" s="250" t="s">
        <v>900</v>
      </c>
      <c r="E137" s="249"/>
      <c r="F137" s="689"/>
      <c r="G137" s="402" t="s">
        <v>897</v>
      </c>
      <c r="H137" s="540" t="str">
        <f>IF(AND('Table 5.2.2'!I216="",'Table 5.2.2'!J216=""),"",IF(OR('Table 5.2.2'!I216="c",'Table 5.2.2'!J216="c"),"c",SUM('Table 5.2.2'!I216,'Table 5.2.2'!J216)))</f>
        <v/>
      </c>
      <c r="I137" s="417"/>
      <c r="J137" s="418"/>
      <c r="K137" s="555"/>
      <c r="L137" s="418"/>
      <c r="M137" s="417"/>
      <c r="N137" s="418"/>
      <c r="O137" s="417"/>
      <c r="P137" s="557"/>
      <c r="Q137" s="443"/>
      <c r="R137" s="443"/>
      <c r="S137" s="443"/>
      <c r="T137" s="414" t="str">
        <f t="shared" si="8"/>
        <v/>
      </c>
      <c r="U137" s="621" t="str">
        <f t="shared" si="5"/>
        <v/>
      </c>
      <c r="V137" s="626" t="str">
        <f t="shared" si="6"/>
        <v/>
      </c>
      <c r="W137" s="440" t="str">
        <f t="shared" si="7"/>
        <v/>
      </c>
      <c r="X137" s="310"/>
    </row>
    <row r="138" spans="2:24" x14ac:dyDescent="0.2">
      <c r="B138" s="291" t="s">
        <v>820</v>
      </c>
      <c r="D138" s="250" t="s">
        <v>536</v>
      </c>
      <c r="E138" s="249"/>
      <c r="F138" s="689"/>
      <c r="G138" s="402" t="s">
        <v>898</v>
      </c>
      <c r="H138" s="542" t="str">
        <f>'Table 5.2.2'!K216</f>
        <v/>
      </c>
      <c r="I138" s="417"/>
      <c r="J138" s="418"/>
      <c r="K138" s="555"/>
      <c r="L138" s="418"/>
      <c r="M138" s="417"/>
      <c r="N138" s="418"/>
      <c r="O138" s="417"/>
      <c r="P138" s="557"/>
      <c r="Q138" s="443"/>
      <c r="R138" s="443"/>
      <c r="S138" s="443"/>
      <c r="T138" s="414" t="str">
        <f t="shared" si="8"/>
        <v/>
      </c>
      <c r="U138" s="621" t="str">
        <f t="shared" si="5"/>
        <v/>
      </c>
      <c r="V138" s="626" t="str">
        <f t="shared" si="6"/>
        <v/>
      </c>
      <c r="W138" s="440" t="str">
        <f t="shared" si="7"/>
        <v/>
      </c>
      <c r="X138" s="310"/>
    </row>
    <row r="139" spans="2:24" x14ac:dyDescent="0.2">
      <c r="B139" s="291" t="s">
        <v>820</v>
      </c>
      <c r="D139" s="250" t="s">
        <v>538</v>
      </c>
      <c r="E139" s="249"/>
      <c r="F139" s="689"/>
      <c r="G139" s="402" t="s">
        <v>486</v>
      </c>
      <c r="H139" s="542" t="str">
        <f>IF('Table 5.2.2'!O216="","",'Table 5.2.2'!O216)</f>
        <v/>
      </c>
      <c r="I139" s="417"/>
      <c r="J139" s="418"/>
      <c r="K139" s="555"/>
      <c r="L139" s="418"/>
      <c r="M139" s="417"/>
      <c r="N139" s="418"/>
      <c r="O139" s="417"/>
      <c r="P139" s="557"/>
      <c r="Q139" s="443"/>
      <c r="R139" s="443"/>
      <c r="S139" s="443"/>
      <c r="T139" s="414" t="str">
        <f t="shared" si="8"/>
        <v/>
      </c>
      <c r="U139" s="621" t="str">
        <f t="shared" si="5"/>
        <v/>
      </c>
      <c r="V139" s="626" t="str">
        <f t="shared" si="6"/>
        <v/>
      </c>
      <c r="W139" s="440" t="str">
        <f t="shared" si="7"/>
        <v/>
      </c>
      <c r="X139" s="310"/>
    </row>
    <row r="140" spans="2:24" ht="13.5" thickBot="1" x14ac:dyDescent="0.25">
      <c r="B140" s="291" t="s">
        <v>820</v>
      </c>
      <c r="D140" s="251" t="s">
        <v>539</v>
      </c>
      <c r="E140" s="252"/>
      <c r="F140" s="690"/>
      <c r="G140" s="405" t="s">
        <v>881</v>
      </c>
      <c r="H140" s="543" t="str">
        <f>IF('Table 5.2.2'!P216="","",'Table 5.2.2'!P216)</f>
        <v/>
      </c>
      <c r="I140" s="417"/>
      <c r="J140" s="418"/>
      <c r="K140" s="555"/>
      <c r="L140" s="418"/>
      <c r="M140" s="417"/>
      <c r="N140" s="418"/>
      <c r="O140" s="417"/>
      <c r="P140" s="557"/>
      <c r="Q140" s="443"/>
      <c r="R140" s="443"/>
      <c r="S140" s="443"/>
      <c r="T140" s="414" t="str">
        <f t="shared" si="8"/>
        <v/>
      </c>
      <c r="U140" s="621" t="str">
        <f t="shared" si="5"/>
        <v/>
      </c>
      <c r="V140" s="626" t="str">
        <f t="shared" si="6"/>
        <v/>
      </c>
      <c r="W140" s="440" t="str">
        <f t="shared" si="7"/>
        <v/>
      </c>
      <c r="X140" s="310"/>
    </row>
    <row r="141" spans="2:24" ht="13.5" thickBot="1" x14ac:dyDescent="0.25">
      <c r="B141" s="291" t="s">
        <v>825</v>
      </c>
      <c r="D141" s="248" t="s">
        <v>533</v>
      </c>
      <c r="E141" s="253">
        <v>21</v>
      </c>
      <c r="F141" s="255"/>
      <c r="G141" s="603" t="s">
        <v>405</v>
      </c>
      <c r="H141" s="446">
        <f>IF('Table 3.2.2'!H225="","",'Table 3.2.2'!H225)</f>
        <v>268.35996599999999</v>
      </c>
      <c r="I141" s="446" t="str">
        <f>IF('Table 3.2.2'!I225="","",'Table 3.2.2'!I225)</f>
        <v/>
      </c>
      <c r="J141" s="446">
        <f>IF('Table 3.2.2'!J225="","",'Table 3.2.2'!J225)</f>
        <v>10</v>
      </c>
      <c r="K141" s="446">
        <f>IF('Table 3.2.2'!K225="","",'Table 3.2.2'!K225)</f>
        <v>258.35996599999999</v>
      </c>
      <c r="L141" s="446">
        <f>IF('Table 3.2.2'!L225="","",'Table 3.2.2'!L225)</f>
        <v>76.158056999999999</v>
      </c>
      <c r="M141" s="446" t="str">
        <f>IF('Table 3.2.2'!M225="","",'Table 3.2.2'!M225)</f>
        <v/>
      </c>
      <c r="N141" s="446">
        <f>IF('Table 3.2.2'!N225="","",'Table 3.2.2'!N225)</f>
        <v>182.201909</v>
      </c>
      <c r="O141" s="446" t="str">
        <f>IF('Table 3.2.2'!O225="","",'Table 3.2.2'!O225)</f>
        <v/>
      </c>
      <c r="P141" s="446" t="str">
        <f>IF('Table 3.2.2'!P225="","",'Table 3.2.2'!P225)</f>
        <v/>
      </c>
      <c r="Q141" s="446" t="str">
        <f>IF('Table 3.2.2'!Q225="","",'Table 3.2.2'!Q225)</f>
        <v/>
      </c>
      <c r="R141" s="446" t="str">
        <f>IF('Table 3.2.2'!R225="","",'Table 3.2.2'!R225)</f>
        <v/>
      </c>
      <c r="S141" s="446" t="str">
        <f>IF('Table 3.2.2'!S225="","",'Table 3.2.2'!S225)</f>
        <v/>
      </c>
      <c r="T141" s="414" t="str">
        <f t="shared" si="8"/>
        <v/>
      </c>
      <c r="U141" s="621" t="str">
        <f t="shared" si="5"/>
        <v/>
      </c>
      <c r="V141" s="626" t="str">
        <f t="shared" si="6"/>
        <v/>
      </c>
      <c r="W141" s="440" t="str">
        <f t="shared" si="7"/>
        <v/>
      </c>
      <c r="X141" s="310"/>
    </row>
    <row r="142" spans="2:24" x14ac:dyDescent="0.2">
      <c r="B142" s="291" t="s">
        <v>825</v>
      </c>
      <c r="D142" s="250" t="s">
        <v>899</v>
      </c>
      <c r="E142" s="249"/>
      <c r="F142" s="688"/>
      <c r="G142" s="403" t="s">
        <v>896</v>
      </c>
      <c r="H142" s="540" t="str">
        <f>IF(AND('Table 5.2.2'!I225="",'Table 5.2.2'!J225="",'Table 5.2.2'!K225=""),"",IF(OR('Table 5.2.2'!I225="c",'Table 5.2.2'!J225="c",'Table 5.2.2'!K225="c"),"c",SUM('Table 5.2.2'!I225,'Table 5.2.2'!J225,'Table 5.2.2'!K225)))</f>
        <v/>
      </c>
      <c r="I142" s="417"/>
      <c r="J142" s="418"/>
      <c r="K142" s="554"/>
      <c r="L142" s="444"/>
      <c r="M142" s="541"/>
      <c r="N142" s="444"/>
      <c r="O142" s="541"/>
      <c r="P142" s="556"/>
      <c r="Q142" s="443"/>
      <c r="R142" s="443"/>
      <c r="S142" s="443"/>
      <c r="T142" s="414" t="str">
        <f t="shared" si="8"/>
        <v/>
      </c>
      <c r="U142" s="621" t="str">
        <f t="shared" si="5"/>
        <v/>
      </c>
      <c r="V142" s="626" t="str">
        <f t="shared" si="6"/>
        <v/>
      </c>
      <c r="W142" s="440" t="str">
        <f t="shared" si="7"/>
        <v/>
      </c>
      <c r="X142" s="310"/>
    </row>
    <row r="143" spans="2:24" x14ac:dyDescent="0.2">
      <c r="B143" s="291" t="s">
        <v>825</v>
      </c>
      <c r="D143" s="250" t="s">
        <v>900</v>
      </c>
      <c r="E143" s="249"/>
      <c r="F143" s="689"/>
      <c r="G143" s="402" t="s">
        <v>897</v>
      </c>
      <c r="H143" s="540" t="str">
        <f>IF(AND('Table 5.2.2'!I225="",'Table 5.2.2'!J225=""),"",IF(OR('Table 5.2.2'!I225="c",'Table 5.2.2'!J225="c"),"c",SUM('Table 5.2.2'!I225,'Table 5.2.2'!J225)))</f>
        <v/>
      </c>
      <c r="I143" s="417"/>
      <c r="J143" s="418"/>
      <c r="K143" s="555"/>
      <c r="L143" s="418"/>
      <c r="M143" s="417"/>
      <c r="N143" s="418"/>
      <c r="O143" s="417"/>
      <c r="P143" s="557"/>
      <c r="Q143" s="443"/>
      <c r="R143" s="443"/>
      <c r="S143" s="443"/>
      <c r="T143" s="414" t="str">
        <f t="shared" si="8"/>
        <v/>
      </c>
      <c r="U143" s="621" t="str">
        <f t="shared" si="5"/>
        <v/>
      </c>
      <c r="V143" s="626" t="str">
        <f t="shared" si="6"/>
        <v/>
      </c>
      <c r="W143" s="440" t="str">
        <f t="shared" si="7"/>
        <v/>
      </c>
      <c r="X143" s="310"/>
    </row>
    <row r="144" spans="2:24" x14ac:dyDescent="0.2">
      <c r="B144" s="291" t="s">
        <v>825</v>
      </c>
      <c r="D144" s="250" t="s">
        <v>536</v>
      </c>
      <c r="E144" s="249"/>
      <c r="F144" s="689"/>
      <c r="G144" s="402" t="s">
        <v>898</v>
      </c>
      <c r="H144" s="542" t="str">
        <f>'Table 5.2.2'!K225</f>
        <v/>
      </c>
      <c r="I144" s="417"/>
      <c r="J144" s="418"/>
      <c r="K144" s="555"/>
      <c r="L144" s="418"/>
      <c r="M144" s="417"/>
      <c r="N144" s="418"/>
      <c r="O144" s="417"/>
      <c r="P144" s="557"/>
      <c r="Q144" s="443"/>
      <c r="R144" s="443"/>
      <c r="S144" s="443"/>
      <c r="T144" s="414" t="str">
        <f t="shared" si="8"/>
        <v/>
      </c>
      <c r="U144" s="621" t="str">
        <f t="shared" si="5"/>
        <v/>
      </c>
      <c r="V144" s="626" t="str">
        <f t="shared" si="6"/>
        <v/>
      </c>
      <c r="W144" s="440" t="str">
        <f t="shared" si="7"/>
        <v/>
      </c>
      <c r="X144" s="310"/>
    </row>
    <row r="145" spans="2:24" x14ac:dyDescent="0.2">
      <c r="B145" s="291" t="s">
        <v>825</v>
      </c>
      <c r="D145" s="250" t="s">
        <v>538</v>
      </c>
      <c r="E145" s="249"/>
      <c r="F145" s="689"/>
      <c r="G145" s="402" t="s">
        <v>486</v>
      </c>
      <c r="H145" s="542" t="str">
        <f>IF('Table 5.2.2'!O225="","",'Table 5.2.2'!O225)</f>
        <v/>
      </c>
      <c r="I145" s="417"/>
      <c r="J145" s="418"/>
      <c r="K145" s="555"/>
      <c r="L145" s="418"/>
      <c r="M145" s="417"/>
      <c r="N145" s="418"/>
      <c r="O145" s="417"/>
      <c r="P145" s="557"/>
      <c r="Q145" s="443"/>
      <c r="R145" s="443"/>
      <c r="S145" s="443"/>
      <c r="T145" s="414" t="str">
        <f t="shared" si="8"/>
        <v/>
      </c>
      <c r="U145" s="621" t="str">
        <f t="shared" si="5"/>
        <v/>
      </c>
      <c r="V145" s="626" t="str">
        <f t="shared" si="6"/>
        <v/>
      </c>
      <c r="W145" s="440" t="str">
        <f t="shared" si="7"/>
        <v/>
      </c>
      <c r="X145" s="310"/>
    </row>
    <row r="146" spans="2:24" ht="13.5" thickBot="1" x14ac:dyDescent="0.25">
      <c r="B146" s="291" t="s">
        <v>825</v>
      </c>
      <c r="D146" s="251" t="s">
        <v>539</v>
      </c>
      <c r="E146" s="252"/>
      <c r="F146" s="690"/>
      <c r="G146" s="405" t="s">
        <v>881</v>
      </c>
      <c r="H146" s="543" t="str">
        <f>IF('Table 5.2.2'!P225="","",'Table 5.2.2'!P225)</f>
        <v/>
      </c>
      <c r="I146" s="417"/>
      <c r="J146" s="418"/>
      <c r="K146" s="555"/>
      <c r="L146" s="418"/>
      <c r="M146" s="417"/>
      <c r="N146" s="418"/>
      <c r="O146" s="417"/>
      <c r="P146" s="557"/>
      <c r="Q146" s="443"/>
      <c r="R146" s="443"/>
      <c r="S146" s="443"/>
      <c r="T146" s="414" t="str">
        <f t="shared" si="8"/>
        <v/>
      </c>
      <c r="U146" s="621" t="str">
        <f t="shared" si="5"/>
        <v/>
      </c>
      <c r="V146" s="626" t="str">
        <f t="shared" si="6"/>
        <v/>
      </c>
      <c r="W146" s="440" t="str">
        <f t="shared" si="7"/>
        <v/>
      </c>
      <c r="X146" s="310"/>
    </row>
    <row r="147" spans="2:24" ht="13.5" thickBot="1" x14ac:dyDescent="0.25">
      <c r="B147" s="291" t="s">
        <v>826</v>
      </c>
      <c r="D147" s="248" t="s">
        <v>533</v>
      </c>
      <c r="E147" s="253">
        <v>22</v>
      </c>
      <c r="F147" s="255"/>
      <c r="G147" s="603" t="s">
        <v>407</v>
      </c>
      <c r="H147" s="446">
        <f>IF('Table 3.2.2'!H226="","",'Table 3.2.2'!H226)</f>
        <v>81.574269030000011</v>
      </c>
      <c r="I147" s="446" t="str">
        <f>IF('Table 3.2.2'!I226="","",'Table 3.2.2'!I226)</f>
        <v/>
      </c>
      <c r="J147" s="446">
        <f>IF('Table 3.2.2'!J226="","",'Table 3.2.2'!J226)</f>
        <v>0</v>
      </c>
      <c r="K147" s="446">
        <f>IF('Table 3.2.2'!K226="","",'Table 3.2.2'!K226)</f>
        <v>81.574269030000011</v>
      </c>
      <c r="L147" s="446">
        <f>IF('Table 3.2.2'!L226="","",'Table 3.2.2'!L226)</f>
        <v>18.744814030000001</v>
      </c>
      <c r="M147" s="446" t="str">
        <f>IF('Table 3.2.2'!M226="","",'Table 3.2.2'!M226)</f>
        <v/>
      </c>
      <c r="N147" s="446">
        <f>IF('Table 3.2.2'!N226="","",'Table 3.2.2'!N226)</f>
        <v>62.829455000000003</v>
      </c>
      <c r="O147" s="446" t="str">
        <f>IF('Table 3.2.2'!O226="","",'Table 3.2.2'!O226)</f>
        <v/>
      </c>
      <c r="P147" s="446" t="str">
        <f>IF('Table 3.2.2'!P226="","",'Table 3.2.2'!P226)</f>
        <v/>
      </c>
      <c r="Q147" s="446" t="str">
        <f>IF('Table 3.2.2'!Q226="","",'Table 3.2.2'!Q226)</f>
        <v/>
      </c>
      <c r="R147" s="446" t="str">
        <f>IF('Table 3.2.2'!R226="","",'Table 3.2.2'!R226)</f>
        <v/>
      </c>
      <c r="S147" s="446" t="str">
        <f>IF('Table 3.2.2'!S226="","",'Table 3.2.2'!S226)</f>
        <v/>
      </c>
      <c r="T147" s="414" t="str">
        <f t="shared" si="8"/>
        <v/>
      </c>
      <c r="U147" s="621" t="str">
        <f t="shared" si="5"/>
        <v/>
      </c>
      <c r="V147" s="626" t="str">
        <f t="shared" si="6"/>
        <v/>
      </c>
      <c r="W147" s="440" t="str">
        <f t="shared" si="7"/>
        <v/>
      </c>
      <c r="X147" s="310"/>
    </row>
    <row r="148" spans="2:24" x14ac:dyDescent="0.2">
      <c r="B148" s="291" t="s">
        <v>826</v>
      </c>
      <c r="D148" s="250" t="s">
        <v>899</v>
      </c>
      <c r="E148" s="249"/>
      <c r="F148" s="688"/>
      <c r="G148" s="403" t="s">
        <v>896</v>
      </c>
      <c r="H148" s="540" t="str">
        <f>IF(AND('Table 5.2.2'!I226="",'Table 5.2.2'!J226="",'Table 5.2.2'!K226=""),"",IF(OR('Table 5.2.2'!I226="c",'Table 5.2.2'!J226="c",'Table 5.2.2'!K226="c"),"c",SUM('Table 5.2.2'!I226,'Table 5.2.2'!J226,'Table 5.2.2'!K226)))</f>
        <v/>
      </c>
      <c r="I148" s="417"/>
      <c r="J148" s="418"/>
      <c r="K148" s="554"/>
      <c r="L148" s="444"/>
      <c r="M148" s="541"/>
      <c r="N148" s="444"/>
      <c r="O148" s="541"/>
      <c r="P148" s="556"/>
      <c r="Q148" s="443"/>
      <c r="R148" s="443"/>
      <c r="S148" s="443"/>
      <c r="T148" s="414" t="str">
        <f t="shared" si="8"/>
        <v/>
      </c>
      <c r="U148" s="621" t="str">
        <f t="shared" si="5"/>
        <v/>
      </c>
      <c r="V148" s="626" t="str">
        <f t="shared" si="6"/>
        <v/>
      </c>
      <c r="W148" s="440" t="str">
        <f t="shared" si="7"/>
        <v/>
      </c>
      <c r="X148" s="310"/>
    </row>
    <row r="149" spans="2:24" x14ac:dyDescent="0.2">
      <c r="B149" s="291" t="s">
        <v>826</v>
      </c>
      <c r="D149" s="250" t="s">
        <v>900</v>
      </c>
      <c r="E149" s="249"/>
      <c r="F149" s="689"/>
      <c r="G149" s="402" t="s">
        <v>897</v>
      </c>
      <c r="H149" s="540" t="str">
        <f>IF(AND('Table 5.2.2'!I226="",'Table 5.2.2'!J226=""),"",IF(OR('Table 5.2.2'!I226="c",'Table 5.2.2'!J226="c"),"c",SUM('Table 5.2.2'!I226,'Table 5.2.2'!J226)))</f>
        <v/>
      </c>
      <c r="I149" s="417"/>
      <c r="J149" s="418"/>
      <c r="K149" s="555"/>
      <c r="L149" s="418"/>
      <c r="M149" s="417"/>
      <c r="N149" s="418"/>
      <c r="O149" s="417"/>
      <c r="P149" s="557"/>
      <c r="Q149" s="443"/>
      <c r="R149" s="443"/>
      <c r="S149" s="443"/>
      <c r="T149" s="414" t="str">
        <f t="shared" si="8"/>
        <v/>
      </c>
      <c r="U149" s="621" t="str">
        <f t="shared" si="5"/>
        <v/>
      </c>
      <c r="V149" s="626" t="str">
        <f t="shared" si="6"/>
        <v/>
      </c>
      <c r="W149" s="440" t="str">
        <f t="shared" si="7"/>
        <v/>
      </c>
      <c r="X149" s="310"/>
    </row>
    <row r="150" spans="2:24" x14ac:dyDescent="0.2">
      <c r="B150" s="291" t="s">
        <v>826</v>
      </c>
      <c r="D150" s="250" t="s">
        <v>536</v>
      </c>
      <c r="E150" s="249"/>
      <c r="F150" s="689"/>
      <c r="G150" s="402" t="s">
        <v>898</v>
      </c>
      <c r="H150" s="542" t="str">
        <f>'Table 5.2.2'!K226</f>
        <v/>
      </c>
      <c r="I150" s="417"/>
      <c r="J150" s="418"/>
      <c r="K150" s="555"/>
      <c r="L150" s="418"/>
      <c r="M150" s="417"/>
      <c r="N150" s="418"/>
      <c r="O150" s="417"/>
      <c r="P150" s="557"/>
      <c r="Q150" s="443"/>
      <c r="R150" s="443"/>
      <c r="S150" s="443"/>
      <c r="T150" s="414" t="str">
        <f t="shared" si="8"/>
        <v/>
      </c>
      <c r="U150" s="621" t="str">
        <f t="shared" ref="U150:U173" si="9">IF(T150&lt;&gt;"","",IF(SUM(COUNTIF(I150:K150,"c"),COUNTIF(O150:P150,"c"))&gt;1,"",IF(OR(AND(H150="c",OR(I150="c",J150="c",K150="c",O150="c",P150="c")),AND(H150&lt;&gt;"",I150="c",J150="c",K150="c",O150="c",P150="c"),AND(H150&lt;&gt;"",I150="",J150="",K150="",O150="",P150="")),"",IF(ABS(SUM(I150:K150,O150:P150)-SUM(H150))&gt;0.9,SUM(I150:K150,O150:P150)-SUM(H150),""))))</f>
        <v/>
      </c>
      <c r="V150" s="626" t="str">
        <f t="shared" ref="V150:V173" si="10">IF(T150&lt;&gt;"","",IF(OR(AND(K150="c",OR(L150="c",N150="c",M150="c")),AND(K150&lt;&gt;"",L150="c",M150="c",N150="c"),AND(K150&lt;&gt;"",L150="",N150="",M150="")),"",IF(COUNTIF(L150:N150,"c")&gt;1,"",IF(ABS(SUM(L150:N150)-SUM(K150))&gt;0.9,SUM(L150:N150)-SUM(K150),""))))</f>
        <v/>
      </c>
      <c r="W150" s="440" t="str">
        <f t="shared" ref="W150:W173" si="11">IF(T150&lt;&gt;"","",IF(OR(AND(P150="c",OR(Q150="c",S150="c",R150="c")),AND(P150&lt;&gt;"",Q150="c",R150="c",S150="c"),AND(P150&lt;&gt;"",Q150="",S150="",R150="")),"",IF(COUNTIF(Q150:S150,"c")&gt;1,"",IF(ABS(SUM(Q150:S150)-SUM(P150))&gt;0.9,SUM(Q150:S150)-SUM(P150),""))))</f>
        <v/>
      </c>
      <c r="X150" s="310"/>
    </row>
    <row r="151" spans="2:24" x14ac:dyDescent="0.2">
      <c r="B151" s="291" t="s">
        <v>826</v>
      </c>
      <c r="D151" s="250" t="s">
        <v>538</v>
      </c>
      <c r="E151" s="249"/>
      <c r="F151" s="689"/>
      <c r="G151" s="402" t="s">
        <v>486</v>
      </c>
      <c r="H151" s="542" t="str">
        <f>IF('Table 5.2.2'!O226="","",'Table 5.2.2'!O226)</f>
        <v/>
      </c>
      <c r="I151" s="417"/>
      <c r="J151" s="418"/>
      <c r="K151" s="555"/>
      <c r="L151" s="418"/>
      <c r="M151" s="417"/>
      <c r="N151" s="418"/>
      <c r="O151" s="417"/>
      <c r="P151" s="557"/>
      <c r="Q151" s="443"/>
      <c r="R151" s="443"/>
      <c r="S151" s="443"/>
      <c r="T151" s="414" t="str">
        <f t="shared" si="8"/>
        <v/>
      </c>
      <c r="U151" s="621" t="str">
        <f t="shared" si="9"/>
        <v/>
      </c>
      <c r="V151" s="626" t="str">
        <f t="shared" si="10"/>
        <v/>
      </c>
      <c r="W151" s="440" t="str">
        <f t="shared" si="11"/>
        <v/>
      </c>
      <c r="X151" s="310"/>
    </row>
    <row r="152" spans="2:24" ht="13.5" thickBot="1" x14ac:dyDescent="0.25">
      <c r="B152" s="291" t="s">
        <v>826</v>
      </c>
      <c r="D152" s="251" t="s">
        <v>539</v>
      </c>
      <c r="E152" s="252"/>
      <c r="F152" s="690"/>
      <c r="G152" s="405" t="s">
        <v>881</v>
      </c>
      <c r="H152" s="543" t="str">
        <f>IF('Table 5.2.2'!P226="","",'Table 5.2.2'!P226)</f>
        <v/>
      </c>
      <c r="I152" s="417"/>
      <c r="J152" s="418"/>
      <c r="K152" s="555"/>
      <c r="L152" s="418"/>
      <c r="M152" s="417"/>
      <c r="N152" s="418"/>
      <c r="O152" s="417"/>
      <c r="P152" s="557"/>
      <c r="Q152" s="443"/>
      <c r="R152" s="443"/>
      <c r="S152" s="443"/>
      <c r="T152" s="414" t="str">
        <f t="shared" si="8"/>
        <v/>
      </c>
      <c r="U152" s="621" t="str">
        <f t="shared" si="9"/>
        <v/>
      </c>
      <c r="V152" s="626" t="str">
        <f t="shared" si="10"/>
        <v/>
      </c>
      <c r="W152" s="440" t="str">
        <f t="shared" si="11"/>
        <v/>
      </c>
      <c r="X152" s="310"/>
    </row>
    <row r="153" spans="2:24" ht="13.5" thickBot="1" x14ac:dyDescent="0.25">
      <c r="B153" s="291" t="s">
        <v>837</v>
      </c>
      <c r="D153" s="248" t="s">
        <v>533</v>
      </c>
      <c r="E153" s="253">
        <v>23</v>
      </c>
      <c r="F153" s="255"/>
      <c r="G153" s="603" t="s">
        <v>430</v>
      </c>
      <c r="H153" s="446">
        <f>IF('Table 3.2.2'!H238="","",'Table 3.2.2'!H238)</f>
        <v>85.637591059999991</v>
      </c>
      <c r="I153" s="446" t="str">
        <f>IF('Table 3.2.2'!I238="","",'Table 3.2.2'!I238)</f>
        <v/>
      </c>
      <c r="J153" s="446">
        <f>IF('Table 3.2.2'!J238="","",'Table 3.2.2'!J238)</f>
        <v>0</v>
      </c>
      <c r="K153" s="446">
        <f>IF('Table 3.2.2'!K238="","",'Table 3.2.2'!K238)</f>
        <v>85.637591060000005</v>
      </c>
      <c r="L153" s="446">
        <f>IF('Table 3.2.2'!L238="","",'Table 3.2.2'!L238)</f>
        <v>-58.538960940000003</v>
      </c>
      <c r="M153" s="446">
        <f>IF('Table 3.2.2'!M238="","",'Table 3.2.2'!M238)</f>
        <v>62.510209000000003</v>
      </c>
      <c r="N153" s="446">
        <f>IF('Table 3.2.2'!N238="","",'Table 3.2.2'!N238)</f>
        <v>81.666342999999998</v>
      </c>
      <c r="O153" s="446" t="str">
        <f>IF('Table 3.2.2'!O238="","",'Table 3.2.2'!O238)</f>
        <v/>
      </c>
      <c r="P153" s="446" t="str">
        <f>IF('Table 3.2.2'!P238="","",'Table 3.2.2'!P238)</f>
        <v/>
      </c>
      <c r="Q153" s="446" t="str">
        <f>IF('Table 3.2.2'!Q238="","",'Table 3.2.2'!Q238)</f>
        <v/>
      </c>
      <c r="R153" s="446" t="str">
        <f>IF('Table 3.2.2'!R238="","",'Table 3.2.2'!R238)</f>
        <v/>
      </c>
      <c r="S153" s="446" t="str">
        <f>IF('Table 3.2.2'!S238="","",'Table 3.2.2'!S238)</f>
        <v/>
      </c>
      <c r="T153" s="414" t="str">
        <f t="shared" si="8"/>
        <v/>
      </c>
      <c r="U153" s="621" t="str">
        <f t="shared" si="9"/>
        <v/>
      </c>
      <c r="V153" s="626" t="str">
        <f t="shared" si="10"/>
        <v/>
      </c>
      <c r="W153" s="440" t="str">
        <f t="shared" si="11"/>
        <v/>
      </c>
      <c r="X153" s="310"/>
    </row>
    <row r="154" spans="2:24" x14ac:dyDescent="0.2">
      <c r="B154" s="291" t="s">
        <v>837</v>
      </c>
      <c r="D154" s="250" t="s">
        <v>899</v>
      </c>
      <c r="E154" s="249"/>
      <c r="F154" s="688"/>
      <c r="G154" s="403" t="s">
        <v>896</v>
      </c>
      <c r="H154" s="540" t="str">
        <f>IF(AND('Table 5.2.2'!I238="",'Table 5.2.2'!J238="",'Table 5.2.2'!K238=""),"",IF(OR('Table 5.2.2'!I238="c",'Table 5.2.2'!J238="c",'Table 5.2.2'!K238="c"),"c",SUM('Table 5.2.2'!I238,'Table 5.2.2'!J238,'Table 5.2.2'!K238)))</f>
        <v/>
      </c>
      <c r="I154" s="417"/>
      <c r="J154" s="418"/>
      <c r="K154" s="554"/>
      <c r="L154" s="444"/>
      <c r="M154" s="541"/>
      <c r="N154" s="444"/>
      <c r="O154" s="541"/>
      <c r="P154" s="556"/>
      <c r="Q154" s="443"/>
      <c r="R154" s="443"/>
      <c r="S154" s="443"/>
      <c r="T154" s="414" t="str">
        <f t="shared" si="8"/>
        <v/>
      </c>
      <c r="U154" s="621" t="str">
        <f t="shared" si="9"/>
        <v/>
      </c>
      <c r="V154" s="626" t="str">
        <f t="shared" si="10"/>
        <v/>
      </c>
      <c r="W154" s="440" t="str">
        <f t="shared" si="11"/>
        <v/>
      </c>
      <c r="X154" s="310"/>
    </row>
    <row r="155" spans="2:24" x14ac:dyDescent="0.2">
      <c r="B155" s="291" t="s">
        <v>837</v>
      </c>
      <c r="D155" s="250" t="s">
        <v>900</v>
      </c>
      <c r="E155" s="249"/>
      <c r="F155" s="689"/>
      <c r="G155" s="402" t="s">
        <v>897</v>
      </c>
      <c r="H155" s="540" t="str">
        <f>IF(AND('Table 5.2.2'!I238="",'Table 5.2.2'!J238=""),"",IF(OR('Table 5.2.2'!I238="c",'Table 5.2.2'!J238="c"),"c",SUM('Table 5.2.2'!I238,'Table 5.2.2'!J238)))</f>
        <v/>
      </c>
      <c r="I155" s="417"/>
      <c r="J155" s="418"/>
      <c r="K155" s="555"/>
      <c r="L155" s="418"/>
      <c r="M155" s="417"/>
      <c r="N155" s="418"/>
      <c r="O155" s="417"/>
      <c r="P155" s="557"/>
      <c r="Q155" s="443"/>
      <c r="R155" s="443"/>
      <c r="S155" s="443"/>
      <c r="T155" s="414" t="str">
        <f t="shared" si="8"/>
        <v/>
      </c>
      <c r="U155" s="621" t="str">
        <f t="shared" si="9"/>
        <v/>
      </c>
      <c r="V155" s="626" t="str">
        <f t="shared" si="10"/>
        <v/>
      </c>
      <c r="W155" s="440" t="str">
        <f t="shared" si="11"/>
        <v/>
      </c>
      <c r="X155" s="310"/>
    </row>
    <row r="156" spans="2:24" x14ac:dyDescent="0.2">
      <c r="B156" s="291" t="s">
        <v>837</v>
      </c>
      <c r="D156" s="250" t="s">
        <v>536</v>
      </c>
      <c r="E156" s="249"/>
      <c r="F156" s="689"/>
      <c r="G156" s="402" t="s">
        <v>898</v>
      </c>
      <c r="H156" s="542" t="str">
        <f>'Table 5.2.2'!K238</f>
        <v/>
      </c>
      <c r="I156" s="417"/>
      <c r="J156" s="418"/>
      <c r="K156" s="555"/>
      <c r="L156" s="418"/>
      <c r="M156" s="417"/>
      <c r="N156" s="418"/>
      <c r="O156" s="417"/>
      <c r="P156" s="557"/>
      <c r="Q156" s="443"/>
      <c r="R156" s="443"/>
      <c r="S156" s="443"/>
      <c r="T156" s="414" t="str">
        <f t="shared" si="8"/>
        <v/>
      </c>
      <c r="U156" s="621" t="str">
        <f t="shared" si="9"/>
        <v/>
      </c>
      <c r="V156" s="626" t="str">
        <f t="shared" si="10"/>
        <v/>
      </c>
      <c r="W156" s="440" t="str">
        <f t="shared" si="11"/>
        <v/>
      </c>
      <c r="X156" s="310"/>
    </row>
    <row r="157" spans="2:24" x14ac:dyDescent="0.2">
      <c r="B157" s="291" t="s">
        <v>837</v>
      </c>
      <c r="D157" s="250" t="s">
        <v>538</v>
      </c>
      <c r="E157" s="249"/>
      <c r="F157" s="689"/>
      <c r="G157" s="402" t="s">
        <v>486</v>
      </c>
      <c r="H157" s="542" t="str">
        <f>IF('Table 5.2.2'!O238="","",'Table 5.2.2'!O238)</f>
        <v/>
      </c>
      <c r="I157" s="417"/>
      <c r="J157" s="418"/>
      <c r="K157" s="555"/>
      <c r="L157" s="418"/>
      <c r="M157" s="417"/>
      <c r="N157" s="418"/>
      <c r="O157" s="417"/>
      <c r="P157" s="557"/>
      <c r="Q157" s="443"/>
      <c r="R157" s="443"/>
      <c r="S157" s="443"/>
      <c r="T157" s="414" t="str">
        <f t="shared" ref="T157:T173" si="12">IF(AND(ISNUMBER(H157),SUM(COUNTIF(I157:K157,"c"),COUNTIF(O157:P157,"c"))=1),"Res Disc",IF(AND(H157="c",ISNUMBER(I157),ISNUMBER(J157),ISNUMBER(K157),ISNUMBER(O157),ISNUMBER(P157)),"Res Disc",IF(AND(COUNTIF(Q157:S157,"c")=1,ISNUMBER(P157)),"Res Disc",IF(AND(P157="c",ISNUMBER(Q157),ISNUMBER(R157),ISNUMBER(S157)),"Res Disc",IF(AND(K157="c",ISNUMBER(L157),ISNUMBER(M157),ISNUMBER(N157)),"Res Disc",IF(AND(ISNUMBER(K157),COUNTIF(L157:N157,"c")=1),"Res Disc",""))))))</f>
        <v/>
      </c>
      <c r="U157" s="621" t="str">
        <f t="shared" si="9"/>
        <v/>
      </c>
      <c r="V157" s="626" t="str">
        <f t="shared" si="10"/>
        <v/>
      </c>
      <c r="W157" s="440" t="str">
        <f t="shared" si="11"/>
        <v/>
      </c>
      <c r="X157" s="310"/>
    </row>
    <row r="158" spans="2:24" ht="13.5" thickBot="1" x14ac:dyDescent="0.25">
      <c r="B158" s="291" t="s">
        <v>837</v>
      </c>
      <c r="D158" s="251" t="s">
        <v>539</v>
      </c>
      <c r="E158" s="252"/>
      <c r="F158" s="690"/>
      <c r="G158" s="405" t="s">
        <v>881</v>
      </c>
      <c r="H158" s="543" t="str">
        <f>IF('Table 5.2.2'!P238="","",'Table 5.2.2'!P238)</f>
        <v/>
      </c>
      <c r="I158" s="417"/>
      <c r="J158" s="418"/>
      <c r="K158" s="555"/>
      <c r="L158" s="418"/>
      <c r="M158" s="417"/>
      <c r="N158" s="418"/>
      <c r="O158" s="417"/>
      <c r="P158" s="557"/>
      <c r="Q158" s="443"/>
      <c r="R158" s="443"/>
      <c r="S158" s="443"/>
      <c r="T158" s="414" t="str">
        <f t="shared" si="12"/>
        <v/>
      </c>
      <c r="U158" s="621" t="str">
        <f t="shared" si="9"/>
        <v/>
      </c>
      <c r="V158" s="626" t="str">
        <f t="shared" si="10"/>
        <v/>
      </c>
      <c r="W158" s="440" t="str">
        <f t="shared" si="11"/>
        <v/>
      </c>
      <c r="X158" s="310"/>
    </row>
    <row r="159" spans="2:24" ht="13.5" thickBot="1" x14ac:dyDescent="0.25">
      <c r="B159" s="291" t="s">
        <v>844</v>
      </c>
      <c r="D159" s="248" t="s">
        <v>533</v>
      </c>
      <c r="E159" s="253">
        <v>24</v>
      </c>
      <c r="F159" s="255"/>
      <c r="G159" s="603" t="s">
        <v>444</v>
      </c>
      <c r="H159" s="446">
        <f>IF('Table 3.2.2'!H245="","",'Table 3.2.2'!H245)</f>
        <v>13609.608187039999</v>
      </c>
      <c r="I159" s="446" t="str">
        <f>IF('Table 3.2.2'!I245="","",'Table 3.2.2'!I245)</f>
        <v/>
      </c>
      <c r="J159" s="446">
        <f>IF('Table 3.2.2'!J245="","",'Table 3.2.2'!J245)</f>
        <v>1485</v>
      </c>
      <c r="K159" s="446">
        <f>IF('Table 3.2.2'!K245="","",'Table 3.2.2'!K245)</f>
        <v>12124.608187039999</v>
      </c>
      <c r="L159" s="446">
        <f>IF('Table 3.2.2'!L245="","",'Table 3.2.2'!L245)</f>
        <v>40.82679804</v>
      </c>
      <c r="M159" s="446" t="str">
        <f>IF('Table 3.2.2'!M245="","",'Table 3.2.2'!M245)</f>
        <v/>
      </c>
      <c r="N159" s="446">
        <f>IF('Table 3.2.2'!N245="","",'Table 3.2.2'!N245)</f>
        <v>12083.781389</v>
      </c>
      <c r="O159" s="446" t="str">
        <f>IF('Table 3.2.2'!O245="","",'Table 3.2.2'!O245)</f>
        <v/>
      </c>
      <c r="P159" s="446" t="str">
        <f>IF('Table 3.2.2'!P245="","",'Table 3.2.2'!P245)</f>
        <v/>
      </c>
      <c r="Q159" s="446" t="str">
        <f>IF('Table 3.2.2'!Q245="","",'Table 3.2.2'!Q245)</f>
        <v/>
      </c>
      <c r="R159" s="446" t="str">
        <f>IF('Table 3.2.2'!R245="","",'Table 3.2.2'!R245)</f>
        <v/>
      </c>
      <c r="S159" s="446" t="str">
        <f>IF('Table 3.2.2'!S245="","",'Table 3.2.2'!S245)</f>
        <v/>
      </c>
      <c r="T159" s="414" t="str">
        <f t="shared" si="12"/>
        <v/>
      </c>
      <c r="U159" s="621" t="str">
        <f t="shared" si="9"/>
        <v/>
      </c>
      <c r="V159" s="626" t="str">
        <f t="shared" si="10"/>
        <v/>
      </c>
      <c r="W159" s="440" t="str">
        <f t="shared" si="11"/>
        <v/>
      </c>
      <c r="X159" s="310"/>
    </row>
    <row r="160" spans="2:24" x14ac:dyDescent="0.2">
      <c r="B160" s="291" t="s">
        <v>844</v>
      </c>
      <c r="D160" s="250" t="s">
        <v>899</v>
      </c>
      <c r="E160" s="249"/>
      <c r="F160" s="688"/>
      <c r="G160" s="403" t="s">
        <v>896</v>
      </c>
      <c r="H160" s="540" t="str">
        <f>IF(AND('Table 5.2.2'!I245="",'Table 5.2.2'!J245="",'Table 5.2.2'!K245=""),"",IF(OR('Table 5.2.2'!I245="c",'Table 5.2.2'!J245="c",'Table 5.2.2'!K245="c"),"c",SUM('Table 5.2.2'!I245,'Table 5.2.2'!J245,'Table 5.2.2'!K245)))</f>
        <v/>
      </c>
      <c r="I160" s="417"/>
      <c r="J160" s="418"/>
      <c r="K160" s="554"/>
      <c r="L160" s="444"/>
      <c r="M160" s="541"/>
      <c r="N160" s="444"/>
      <c r="O160" s="541"/>
      <c r="P160" s="556"/>
      <c r="Q160" s="443"/>
      <c r="R160" s="443"/>
      <c r="S160" s="443"/>
      <c r="T160" s="414" t="str">
        <f t="shared" si="12"/>
        <v/>
      </c>
      <c r="U160" s="621" t="str">
        <f t="shared" si="9"/>
        <v/>
      </c>
      <c r="V160" s="626" t="str">
        <f t="shared" si="10"/>
        <v/>
      </c>
      <c r="W160" s="440" t="str">
        <f t="shared" si="11"/>
        <v/>
      </c>
      <c r="X160" s="310"/>
    </row>
    <row r="161" spans="1:24" x14ac:dyDescent="0.2">
      <c r="B161" s="291" t="s">
        <v>844</v>
      </c>
      <c r="D161" s="250" t="s">
        <v>900</v>
      </c>
      <c r="E161" s="249"/>
      <c r="F161" s="689"/>
      <c r="G161" s="402" t="s">
        <v>897</v>
      </c>
      <c r="H161" s="540" t="str">
        <f>IF(AND('Table 5.2.2'!I245="",'Table 5.2.2'!J245=""),"",IF(OR('Table 5.2.2'!I245="c",'Table 5.2.2'!J245="c"),"c",SUM('Table 5.2.2'!I245,'Table 5.2.2'!J245)))</f>
        <v/>
      </c>
      <c r="I161" s="417"/>
      <c r="J161" s="418"/>
      <c r="K161" s="555"/>
      <c r="L161" s="418"/>
      <c r="M161" s="417"/>
      <c r="N161" s="418"/>
      <c r="O161" s="417"/>
      <c r="P161" s="557"/>
      <c r="Q161" s="443"/>
      <c r="R161" s="443"/>
      <c r="S161" s="443"/>
      <c r="T161" s="414" t="str">
        <f t="shared" si="12"/>
        <v/>
      </c>
      <c r="U161" s="621" t="str">
        <f t="shared" si="9"/>
        <v/>
      </c>
      <c r="V161" s="626" t="str">
        <f t="shared" si="10"/>
        <v/>
      </c>
      <c r="W161" s="440" t="str">
        <f t="shared" si="11"/>
        <v/>
      </c>
      <c r="X161" s="310"/>
    </row>
    <row r="162" spans="1:24" x14ac:dyDescent="0.2">
      <c r="B162" s="291" t="s">
        <v>844</v>
      </c>
      <c r="D162" s="250" t="s">
        <v>536</v>
      </c>
      <c r="E162" s="249"/>
      <c r="F162" s="689"/>
      <c r="G162" s="402" t="s">
        <v>898</v>
      </c>
      <c r="H162" s="542" t="str">
        <f>'Table 5.2.2'!K245</f>
        <v/>
      </c>
      <c r="I162" s="417"/>
      <c r="J162" s="418"/>
      <c r="K162" s="555"/>
      <c r="L162" s="418"/>
      <c r="M162" s="417"/>
      <c r="N162" s="418"/>
      <c r="O162" s="417"/>
      <c r="P162" s="557"/>
      <c r="Q162" s="443"/>
      <c r="R162" s="443"/>
      <c r="S162" s="443"/>
      <c r="T162" s="414" t="str">
        <f t="shared" si="12"/>
        <v/>
      </c>
      <c r="U162" s="621" t="str">
        <f t="shared" si="9"/>
        <v/>
      </c>
      <c r="V162" s="626" t="str">
        <f t="shared" si="10"/>
        <v/>
      </c>
      <c r="W162" s="440" t="str">
        <f t="shared" si="11"/>
        <v/>
      </c>
      <c r="X162" s="310"/>
    </row>
    <row r="163" spans="1:24" x14ac:dyDescent="0.2">
      <c r="B163" s="291" t="s">
        <v>844</v>
      </c>
      <c r="D163" s="250" t="s">
        <v>538</v>
      </c>
      <c r="E163" s="249"/>
      <c r="F163" s="689"/>
      <c r="G163" s="402" t="s">
        <v>486</v>
      </c>
      <c r="H163" s="542" t="str">
        <f>IF('Table 5.2.2'!O245="","",'Table 5.2.2'!O245)</f>
        <v/>
      </c>
      <c r="I163" s="417"/>
      <c r="J163" s="418"/>
      <c r="K163" s="555"/>
      <c r="L163" s="418"/>
      <c r="M163" s="417"/>
      <c r="N163" s="418"/>
      <c r="O163" s="417"/>
      <c r="P163" s="557"/>
      <c r="Q163" s="443"/>
      <c r="R163" s="443"/>
      <c r="S163" s="443"/>
      <c r="T163" s="414" t="str">
        <f t="shared" si="12"/>
        <v/>
      </c>
      <c r="U163" s="621" t="str">
        <f t="shared" si="9"/>
        <v/>
      </c>
      <c r="V163" s="626" t="str">
        <f t="shared" si="10"/>
        <v/>
      </c>
      <c r="W163" s="440" t="str">
        <f t="shared" si="11"/>
        <v/>
      </c>
      <c r="X163" s="310"/>
    </row>
    <row r="164" spans="1:24" ht="13.5" thickBot="1" x14ac:dyDescent="0.25">
      <c r="B164" s="291" t="s">
        <v>844</v>
      </c>
      <c r="D164" s="251" t="s">
        <v>539</v>
      </c>
      <c r="E164" s="252"/>
      <c r="F164" s="690"/>
      <c r="G164" s="405" t="s">
        <v>881</v>
      </c>
      <c r="H164" s="543" t="str">
        <f>IF('Table 5.2.2'!P245="","",'Table 5.2.2'!P245)</f>
        <v/>
      </c>
      <c r="I164" s="417"/>
      <c r="J164" s="418"/>
      <c r="K164" s="555"/>
      <c r="L164" s="418"/>
      <c r="M164" s="417"/>
      <c r="N164" s="418"/>
      <c r="O164" s="417"/>
      <c r="P164" s="557"/>
      <c r="Q164" s="443"/>
      <c r="R164" s="443"/>
      <c r="S164" s="443"/>
      <c r="T164" s="414" t="str">
        <f t="shared" si="12"/>
        <v/>
      </c>
      <c r="U164" s="621" t="str">
        <f t="shared" si="9"/>
        <v/>
      </c>
      <c r="V164" s="626" t="str">
        <f t="shared" si="10"/>
        <v/>
      </c>
      <c r="W164" s="440" t="str">
        <f t="shared" si="11"/>
        <v/>
      </c>
      <c r="X164" s="310"/>
    </row>
    <row r="165" spans="1:24" ht="13.5" thickBot="1" x14ac:dyDescent="0.25">
      <c r="B165" s="291" t="s">
        <v>845</v>
      </c>
      <c r="D165" s="248" t="s">
        <v>533</v>
      </c>
      <c r="E165" s="253">
        <v>25</v>
      </c>
      <c r="F165" s="255"/>
      <c r="G165" s="603" t="s">
        <v>446</v>
      </c>
      <c r="H165" s="446">
        <f>IF('Table 3.2.2'!H246="","",'Table 3.2.2'!H246)</f>
        <v>162991.23998831</v>
      </c>
      <c r="I165" s="446" t="str">
        <f>IF('Table 3.2.2'!I246="","",'Table 3.2.2'!I246)</f>
        <v/>
      </c>
      <c r="J165" s="446">
        <f>IF('Table 3.2.2'!J246="","",'Table 3.2.2'!J246)</f>
        <v>1560</v>
      </c>
      <c r="K165" s="446">
        <f>IF('Table 3.2.2'!K246="","",'Table 3.2.2'!K246)</f>
        <v>161431.27998831001</v>
      </c>
      <c r="L165" s="446">
        <f>IF('Table 3.2.2'!L246="","",'Table 3.2.2'!L246)</f>
        <v>3141.82763931</v>
      </c>
      <c r="M165" s="446" t="str">
        <f>IF('Table 3.2.2'!M246="","",'Table 3.2.2'!M246)</f>
        <v/>
      </c>
      <c r="N165" s="446">
        <f>IF('Table 3.2.2'!N246="","",'Table 3.2.2'!N246)</f>
        <v>158289.452349</v>
      </c>
      <c r="O165" s="446" t="str">
        <f>IF('Table 3.2.2'!O246="","",'Table 3.2.2'!O246)</f>
        <v/>
      </c>
      <c r="P165" s="446" t="str">
        <f>IF('Table 3.2.2'!P246="","",'Table 3.2.2'!P246)</f>
        <v/>
      </c>
      <c r="Q165" s="446" t="str">
        <f>IF('Table 3.2.2'!Q246="","",'Table 3.2.2'!Q246)</f>
        <v/>
      </c>
      <c r="R165" s="446" t="str">
        <f>IF('Table 3.2.2'!R246="","",'Table 3.2.2'!R246)</f>
        <v/>
      </c>
      <c r="S165" s="446" t="str">
        <f>IF('Table 3.2.2'!S246="","",'Table 3.2.2'!S246)</f>
        <v/>
      </c>
      <c r="T165" s="414" t="str">
        <f t="shared" si="12"/>
        <v/>
      </c>
      <c r="U165" s="621" t="str">
        <f t="shared" si="9"/>
        <v/>
      </c>
      <c r="V165" s="626" t="str">
        <f t="shared" si="10"/>
        <v/>
      </c>
      <c r="W165" s="440" t="str">
        <f t="shared" si="11"/>
        <v/>
      </c>
      <c r="X165" s="310"/>
    </row>
    <row r="166" spans="1:24" x14ac:dyDescent="0.2">
      <c r="B166" s="291" t="s">
        <v>845</v>
      </c>
      <c r="D166" s="250" t="s">
        <v>899</v>
      </c>
      <c r="E166" s="249"/>
      <c r="F166" s="688"/>
      <c r="G166" s="403" t="s">
        <v>896</v>
      </c>
      <c r="H166" s="540" t="str">
        <f>IF(AND('Table 5.2.2'!I246="",'Table 5.2.2'!J246="",'Table 5.2.2'!K246=""),"",IF(OR('Table 5.2.2'!I246="c",'Table 5.2.2'!J246="c",'Table 5.2.2'!K246="c"),"c",SUM('Table 5.2.2'!I246,'Table 5.2.2'!J246,'Table 5.2.2'!K246)))</f>
        <v/>
      </c>
      <c r="I166" s="417"/>
      <c r="J166" s="418"/>
      <c r="K166" s="554"/>
      <c r="L166" s="444"/>
      <c r="M166" s="541"/>
      <c r="N166" s="444"/>
      <c r="O166" s="541"/>
      <c r="P166" s="556"/>
      <c r="Q166" s="443"/>
      <c r="R166" s="443"/>
      <c r="S166" s="443"/>
      <c r="T166" s="414" t="str">
        <f t="shared" si="12"/>
        <v/>
      </c>
      <c r="U166" s="621" t="str">
        <f t="shared" si="9"/>
        <v/>
      </c>
      <c r="V166" s="626" t="str">
        <f t="shared" si="10"/>
        <v/>
      </c>
      <c r="W166" s="440" t="str">
        <f t="shared" si="11"/>
        <v/>
      </c>
      <c r="X166" s="310"/>
    </row>
    <row r="167" spans="1:24" x14ac:dyDescent="0.2">
      <c r="B167" s="291" t="s">
        <v>845</v>
      </c>
      <c r="D167" s="250" t="s">
        <v>900</v>
      </c>
      <c r="E167" s="249"/>
      <c r="F167" s="689"/>
      <c r="G167" s="402" t="s">
        <v>897</v>
      </c>
      <c r="H167" s="540" t="str">
        <f>IF(AND('Table 5.2.2'!I246="",'Table 5.2.2'!J246=""),"",IF(OR('Table 5.2.2'!I246="c",'Table 5.2.2'!J246="c"),"c",SUM('Table 5.2.2'!I246,'Table 5.2.2'!J246)))</f>
        <v/>
      </c>
      <c r="I167" s="417"/>
      <c r="J167" s="418"/>
      <c r="K167" s="555"/>
      <c r="L167" s="418"/>
      <c r="M167" s="417"/>
      <c r="N167" s="418"/>
      <c r="O167" s="417"/>
      <c r="P167" s="557"/>
      <c r="Q167" s="443"/>
      <c r="R167" s="443"/>
      <c r="S167" s="443"/>
      <c r="T167" s="414" t="str">
        <f t="shared" si="12"/>
        <v/>
      </c>
      <c r="U167" s="621" t="str">
        <f t="shared" si="9"/>
        <v/>
      </c>
      <c r="V167" s="626" t="str">
        <f t="shared" si="10"/>
        <v/>
      </c>
      <c r="W167" s="440" t="str">
        <f t="shared" si="11"/>
        <v/>
      </c>
      <c r="X167" s="310"/>
    </row>
    <row r="168" spans="1:24" x14ac:dyDescent="0.2">
      <c r="B168" s="291" t="s">
        <v>845</v>
      </c>
      <c r="D168" s="250" t="s">
        <v>536</v>
      </c>
      <c r="E168" s="249"/>
      <c r="F168" s="689"/>
      <c r="G168" s="402" t="s">
        <v>898</v>
      </c>
      <c r="H168" s="542" t="str">
        <f>'Table 5.2.2'!K246</f>
        <v/>
      </c>
      <c r="I168" s="417"/>
      <c r="J168" s="418"/>
      <c r="K168" s="555"/>
      <c r="L168" s="418"/>
      <c r="M168" s="417"/>
      <c r="N168" s="418"/>
      <c r="O168" s="417"/>
      <c r="P168" s="557"/>
      <c r="Q168" s="443"/>
      <c r="R168" s="443"/>
      <c r="S168" s="443"/>
      <c r="T168" s="414" t="str">
        <f t="shared" si="12"/>
        <v/>
      </c>
      <c r="U168" s="621" t="str">
        <f t="shared" si="9"/>
        <v/>
      </c>
      <c r="V168" s="626" t="str">
        <f t="shared" si="10"/>
        <v/>
      </c>
      <c r="W168" s="440" t="str">
        <f t="shared" si="11"/>
        <v/>
      </c>
      <c r="X168" s="310"/>
    </row>
    <row r="169" spans="1:24" x14ac:dyDescent="0.2">
      <c r="B169" s="291" t="s">
        <v>845</v>
      </c>
      <c r="D169" s="250" t="s">
        <v>538</v>
      </c>
      <c r="E169" s="249"/>
      <c r="F169" s="689"/>
      <c r="G169" s="402" t="s">
        <v>486</v>
      </c>
      <c r="H169" s="542" t="str">
        <f>IF('Table 5.2.2'!O246="","",'Table 5.2.2'!O246)</f>
        <v/>
      </c>
      <c r="I169" s="417"/>
      <c r="J169" s="418"/>
      <c r="K169" s="555"/>
      <c r="L169" s="418"/>
      <c r="M169" s="417"/>
      <c r="N169" s="418"/>
      <c r="O169" s="417"/>
      <c r="P169" s="557"/>
      <c r="Q169" s="443"/>
      <c r="R169" s="443"/>
      <c r="S169" s="443"/>
      <c r="T169" s="414" t="str">
        <f t="shared" si="12"/>
        <v/>
      </c>
      <c r="U169" s="621" t="str">
        <f t="shared" si="9"/>
        <v/>
      </c>
      <c r="V169" s="626" t="str">
        <f t="shared" si="10"/>
        <v/>
      </c>
      <c r="W169" s="440" t="str">
        <f t="shared" si="11"/>
        <v/>
      </c>
      <c r="X169" s="310"/>
    </row>
    <row r="170" spans="1:24" ht="13.5" thickBot="1" x14ac:dyDescent="0.25">
      <c r="B170" s="291" t="s">
        <v>845</v>
      </c>
      <c r="D170" s="251" t="s">
        <v>539</v>
      </c>
      <c r="E170" s="252"/>
      <c r="F170" s="690"/>
      <c r="G170" s="405" t="s">
        <v>881</v>
      </c>
      <c r="H170" s="543" t="str">
        <f>IF('Table 5.2.2'!P246="","",'Table 5.2.2'!P246)</f>
        <v/>
      </c>
      <c r="I170" s="461"/>
      <c r="J170" s="424"/>
      <c r="K170" s="558"/>
      <c r="L170" s="424"/>
      <c r="M170" s="461"/>
      <c r="N170" s="424"/>
      <c r="O170" s="461"/>
      <c r="P170" s="559"/>
      <c r="Q170" s="544"/>
      <c r="R170" s="544"/>
      <c r="S170" s="544"/>
      <c r="T170" s="414" t="str">
        <f t="shared" si="12"/>
        <v/>
      </c>
      <c r="U170" s="621" t="str">
        <f t="shared" si="9"/>
        <v/>
      </c>
      <c r="V170" s="626" t="str">
        <f t="shared" si="10"/>
        <v/>
      </c>
      <c r="W170" s="440" t="str">
        <f t="shared" si="11"/>
        <v/>
      </c>
      <c r="X170" s="310"/>
    </row>
    <row r="171" spans="1:24" ht="13.5" thickBot="1" x14ac:dyDescent="0.25">
      <c r="B171" s="604" t="s">
        <v>919</v>
      </c>
      <c r="C171" s="254"/>
      <c r="D171" s="248" t="s">
        <v>533</v>
      </c>
      <c r="E171" s="560"/>
      <c r="F171" s="255"/>
      <c r="G171" s="406" t="s">
        <v>548</v>
      </c>
      <c r="H171" s="610">
        <f>5664.7-1851</f>
        <v>3813.7</v>
      </c>
      <c r="I171" s="611">
        <v>0</v>
      </c>
      <c r="J171" s="612">
        <f>160-31</f>
        <v>129</v>
      </c>
      <c r="K171" s="611">
        <f>5504.6-1819.9</f>
        <v>3684.7000000000003</v>
      </c>
      <c r="L171" s="612">
        <f>563.4-332.6</f>
        <v>230.79999999999995</v>
      </c>
      <c r="M171" s="611">
        <v>57.3</v>
      </c>
      <c r="N171" s="612">
        <f>4883.9-1487.3</f>
        <v>3396.5999999999995</v>
      </c>
      <c r="O171" s="611"/>
      <c r="P171" s="612"/>
      <c r="Q171" s="613"/>
      <c r="R171" s="613"/>
      <c r="S171" s="612"/>
      <c r="T171" s="480" t="str">
        <f t="shared" si="12"/>
        <v/>
      </c>
      <c r="U171" s="622" t="str">
        <f t="shared" si="9"/>
        <v/>
      </c>
      <c r="V171" s="627" t="str">
        <f t="shared" si="10"/>
        <v/>
      </c>
      <c r="W171" s="441" t="str">
        <f t="shared" si="11"/>
        <v/>
      </c>
      <c r="X171" s="310"/>
    </row>
    <row r="172" spans="1:24" ht="18" customHeight="1" x14ac:dyDescent="0.2">
      <c r="A172" s="567"/>
      <c r="B172" s="562" t="s">
        <v>862</v>
      </c>
      <c r="C172" s="567"/>
      <c r="D172" s="568" t="s">
        <v>533</v>
      </c>
      <c r="E172" s="564"/>
      <c r="F172" s="565"/>
      <c r="G172" s="566" t="s">
        <v>478</v>
      </c>
      <c r="H172" s="549">
        <f>IF('Table 3.2.2'!H264="","",'Table 3.2.2'!H264)</f>
        <v>301770.90000000002</v>
      </c>
      <c r="I172" s="549" t="str">
        <f>IF('Table 3.2.2'!I264="","",'Table 3.2.2'!I264)</f>
        <v/>
      </c>
      <c r="J172" s="549">
        <f>IF('Table 3.2.2'!J264="","",'Table 3.2.2'!J264)</f>
        <v>5173</v>
      </c>
      <c r="K172" s="549">
        <f>IF('Table 3.2.2'!K264="","",'Table 3.2.2'!K264)</f>
        <v>296597.95</v>
      </c>
      <c r="L172" s="549">
        <f>IF('Table 3.2.2'!L264="","",'Table 3.2.2'!L264)</f>
        <v>4674.0499999999993</v>
      </c>
      <c r="M172" s="549">
        <f>IF('Table 3.2.2'!M264="","",'Table 3.2.2'!M264)</f>
        <v>122.4</v>
      </c>
      <c r="N172" s="549">
        <f>IF('Table 3.2.2'!N264="","",'Table 3.2.2'!N264)</f>
        <v>291801.5</v>
      </c>
      <c r="O172" s="549" t="str">
        <f>IF('Table 3.2.2'!O264="","",'Table 3.2.2'!O264)</f>
        <v/>
      </c>
      <c r="P172" s="549" t="str">
        <f>IF('Table 3.2.2'!P264="","",'Table 3.2.2'!P264)</f>
        <v/>
      </c>
      <c r="Q172" s="549" t="str">
        <f>IF('Table 3.2.2'!Q264="","",'Table 3.2.2'!Q264)</f>
        <v/>
      </c>
      <c r="R172" s="549" t="str">
        <f>IF('Table 3.2.2'!R264="","",'Table 3.2.2'!R264)</f>
        <v/>
      </c>
      <c r="S172" s="549" t="str">
        <f>IF('Table 3.2.2'!S264="","",'Table 3.2.2'!S264)</f>
        <v/>
      </c>
      <c r="T172" s="552" t="str">
        <f t="shared" si="12"/>
        <v/>
      </c>
      <c r="U172" s="628" t="str">
        <f t="shared" si="9"/>
        <v/>
      </c>
      <c r="V172" s="629" t="str">
        <f t="shared" si="10"/>
        <v/>
      </c>
      <c r="W172" s="553" t="str">
        <f t="shared" si="11"/>
        <v/>
      </c>
      <c r="X172" s="310"/>
    </row>
    <row r="173" spans="1:24" s="291" customFormat="1" x14ac:dyDescent="0.2">
      <c r="B173" s="211"/>
      <c r="D173" s="256"/>
      <c r="E173" s="292"/>
      <c r="F173" s="292"/>
      <c r="G173" s="292" t="s">
        <v>872</v>
      </c>
      <c r="H173" s="415">
        <f>(SUM(H21,H27,H33,H39,H45,H57,H51,H63,H69,H75,H81,H87,H93,H105,H111,H117,H123,H129,H99,H135,H141,H147,H153,H159,H165,H171,))</f>
        <v>301770.93486073002</v>
      </c>
      <c r="I173" s="415">
        <f t="shared" ref="I173:S173" si="13">(SUM(I21,I27,I33,I39,I45,I57,I51,I63,I69,I75,I81,I87,I93,I105,I111,I117,I123,I129,I99,I135,I141,I147,I153,I159,I165,I171,))</f>
        <v>0</v>
      </c>
      <c r="J173" s="415">
        <f t="shared" si="13"/>
        <v>5173</v>
      </c>
      <c r="K173" s="415">
        <f t="shared" si="13"/>
        <v>296597.97486073006</v>
      </c>
      <c r="L173" s="415">
        <f t="shared" si="13"/>
        <v>4674.0664917300001</v>
      </c>
      <c r="M173" s="415">
        <f t="shared" si="13"/>
        <v>122.370835</v>
      </c>
      <c r="N173" s="415">
        <f t="shared" si="13"/>
        <v>291801.537534</v>
      </c>
      <c r="O173" s="415">
        <f t="shared" si="13"/>
        <v>0</v>
      </c>
      <c r="P173" s="415">
        <f t="shared" si="13"/>
        <v>0</v>
      </c>
      <c r="Q173" s="415">
        <f t="shared" si="13"/>
        <v>0</v>
      </c>
      <c r="R173" s="415">
        <f t="shared" si="13"/>
        <v>0</v>
      </c>
      <c r="S173" s="415">
        <f t="shared" si="13"/>
        <v>0</v>
      </c>
      <c r="T173" s="550" t="str">
        <f t="shared" si="12"/>
        <v/>
      </c>
      <c r="U173" s="621" t="str">
        <f t="shared" si="9"/>
        <v/>
      </c>
      <c r="V173" s="626" t="str">
        <f t="shared" si="10"/>
        <v/>
      </c>
      <c r="W173" s="551" t="str">
        <f t="shared" si="11"/>
        <v/>
      </c>
      <c r="X173" s="310"/>
    </row>
    <row r="174" spans="1:24" ht="24.95" customHeight="1" x14ac:dyDescent="0.2">
      <c r="D174" s="257"/>
      <c r="E174" s="257"/>
      <c r="F174" s="69"/>
      <c r="G174" s="538" t="s">
        <v>596</v>
      </c>
      <c r="H174" s="430">
        <f>IF(COUNTIF(H27:H171,"c")=1,"Res Disc",SUM(H172)-SUM(H173))</f>
        <v>-3.4860729996580631E-2</v>
      </c>
      <c r="I174" s="430">
        <f t="shared" ref="I174:S174" si="14">IF(COUNTIF(I27:I171,"c")=1,"Res Disc",SUM(I172)-SUM(I173))</f>
        <v>0</v>
      </c>
      <c r="J174" s="430">
        <f t="shared" si="14"/>
        <v>0</v>
      </c>
      <c r="K174" s="430">
        <f t="shared" si="14"/>
        <v>-2.4860730045475066E-2</v>
      </c>
      <c r="L174" s="430">
        <f t="shared" si="14"/>
        <v>-1.649173000078008E-2</v>
      </c>
      <c r="M174" s="430">
        <f t="shared" si="14"/>
        <v>2.9165000000006103E-2</v>
      </c>
      <c r="N174" s="430">
        <f t="shared" si="14"/>
        <v>-3.7534000002779067E-2</v>
      </c>
      <c r="O174" s="430">
        <f t="shared" si="14"/>
        <v>0</v>
      </c>
      <c r="P174" s="430">
        <f t="shared" si="14"/>
        <v>0</v>
      </c>
      <c r="Q174" s="430">
        <f t="shared" si="14"/>
        <v>0</v>
      </c>
      <c r="R174" s="430">
        <f t="shared" si="14"/>
        <v>0</v>
      </c>
      <c r="S174" s="430">
        <f t="shared" si="14"/>
        <v>0</v>
      </c>
      <c r="T174" s="546"/>
      <c r="U174" s="451"/>
      <c r="V174" s="451"/>
      <c r="W174" s="547"/>
      <c r="X174" s="310"/>
    </row>
    <row r="175" spans="1:24" x14ac:dyDescent="0.2">
      <c r="E175" s="310"/>
      <c r="F175" s="310"/>
      <c r="G175" s="310"/>
      <c r="H175" s="310"/>
      <c r="I175" s="310"/>
      <c r="J175" s="310"/>
      <c r="K175" s="310"/>
      <c r="L175" s="310"/>
      <c r="M175" s="310"/>
      <c r="N175" s="310"/>
      <c r="O175" s="310"/>
      <c r="P175" s="310"/>
      <c r="Q175" s="310"/>
      <c r="R175" s="310"/>
      <c r="S175" s="310"/>
      <c r="T175" s="310"/>
      <c r="U175" s="310"/>
      <c r="V175" s="310"/>
      <c r="W175" s="310"/>
      <c r="X175" s="310"/>
    </row>
    <row r="176" spans="1:24" ht="12.75" customHeight="1" x14ac:dyDescent="0.2">
      <c r="E176" s="310"/>
      <c r="F176" s="407"/>
      <c r="G176" s="703" t="s">
        <v>550</v>
      </c>
      <c r="H176" s="703"/>
      <c r="I176" s="703"/>
      <c r="J176" s="703"/>
      <c r="K176" s="703"/>
      <c r="L176" s="703"/>
      <c r="M176" s="703"/>
      <c r="N176" s="703"/>
      <c r="O176" s="703"/>
      <c r="P176" s="407"/>
      <c r="Q176" s="323"/>
      <c r="R176" s="323"/>
      <c r="S176" s="323"/>
      <c r="T176" s="310"/>
      <c r="U176" s="310"/>
      <c r="V176" s="310"/>
      <c r="W176" s="310"/>
      <c r="X176" s="310"/>
    </row>
    <row r="177" spans="5:24" ht="12.75" customHeight="1" x14ac:dyDescent="0.2">
      <c r="E177" s="310"/>
      <c r="F177" s="397"/>
      <c r="G177" s="703" t="s">
        <v>551</v>
      </c>
      <c r="H177" s="703"/>
      <c r="I177" s="703"/>
      <c r="J177" s="703"/>
      <c r="K177" s="703"/>
      <c r="L177" s="703"/>
      <c r="M177" s="703"/>
      <c r="N177" s="703"/>
      <c r="O177" s="703"/>
      <c r="P177" s="397"/>
      <c r="Q177" s="323"/>
      <c r="R177" s="323"/>
      <c r="S177" s="323"/>
      <c r="T177" s="310"/>
      <c r="U177" s="310"/>
      <c r="V177" s="310"/>
      <c r="W177" s="310"/>
      <c r="X177" s="310"/>
    </row>
    <row r="178" spans="5:24" x14ac:dyDescent="0.2">
      <c r="E178" s="310"/>
      <c r="F178" s="395"/>
      <c r="G178" s="702" t="s">
        <v>552</v>
      </c>
      <c r="H178" s="702"/>
      <c r="I178" s="702"/>
      <c r="J178" s="702"/>
      <c r="K178" s="702"/>
      <c r="L178" s="702"/>
      <c r="M178" s="702"/>
      <c r="N178" s="702"/>
      <c r="O178" s="702"/>
      <c r="P178" s="396"/>
      <c r="Q178" s="323"/>
      <c r="R178" s="323"/>
      <c r="S178" s="323"/>
      <c r="T178" s="310"/>
      <c r="U178" s="310"/>
      <c r="V178" s="310"/>
      <c r="W178" s="310"/>
      <c r="X178" s="310"/>
    </row>
    <row r="179" spans="5:24" x14ac:dyDescent="0.2">
      <c r="E179" s="310"/>
      <c r="F179" s="395"/>
      <c r="G179" s="702" t="s">
        <v>883</v>
      </c>
      <c r="H179" s="702"/>
      <c r="I179" s="702"/>
      <c r="J179" s="702"/>
      <c r="K179" s="702"/>
      <c r="L179" s="702"/>
      <c r="M179" s="702"/>
      <c r="N179" s="702"/>
      <c r="O179" s="702"/>
      <c r="P179" s="396"/>
      <c r="Q179" s="323"/>
      <c r="R179" s="323"/>
      <c r="S179" s="323"/>
      <c r="T179" s="310"/>
      <c r="U179" s="310"/>
      <c r="V179" s="310"/>
      <c r="W179" s="310"/>
      <c r="X179" s="310"/>
    </row>
    <row r="180" spans="5:24" x14ac:dyDescent="0.2">
      <c r="E180" s="310"/>
      <c r="F180" s="682"/>
      <c r="G180" s="687"/>
      <c r="H180" s="687"/>
      <c r="I180" s="687"/>
      <c r="J180" s="687"/>
      <c r="K180" s="687"/>
      <c r="L180" s="687"/>
      <c r="M180" s="687"/>
      <c r="N180" s="687"/>
      <c r="O180" s="687"/>
      <c r="P180" s="687"/>
      <c r="Q180" s="323"/>
      <c r="R180" s="323"/>
      <c r="S180" s="323"/>
      <c r="T180" s="310"/>
      <c r="U180" s="310"/>
      <c r="V180" s="310"/>
      <c r="W180" s="310"/>
      <c r="X180" s="310"/>
    </row>
  </sheetData>
  <sheetProtection password="8F7D" sheet="1" objects="1" scenarios="1" formatCells="0" formatColumns="0" formatRows="0"/>
  <mergeCells count="42">
    <mergeCell ref="T14:T16"/>
    <mergeCell ref="U14:U16"/>
    <mergeCell ref="V14:V16"/>
    <mergeCell ref="W14:W16"/>
    <mergeCell ref="E4:F4"/>
    <mergeCell ref="E7:F7"/>
    <mergeCell ref="Q15:S15"/>
    <mergeCell ref="J15:J16"/>
    <mergeCell ref="O15:O16"/>
    <mergeCell ref="P15:P16"/>
    <mergeCell ref="F76:F80"/>
    <mergeCell ref="F142:F146"/>
    <mergeCell ref="F112:F116"/>
    <mergeCell ref="F118:F122"/>
    <mergeCell ref="F124:F128"/>
    <mergeCell ref="F130:F134"/>
    <mergeCell ref="F136:F140"/>
    <mergeCell ref="F82:F86"/>
    <mergeCell ref="F88:F92"/>
    <mergeCell ref="F94:F98"/>
    <mergeCell ref="F100:F104"/>
    <mergeCell ref="F106:F110"/>
    <mergeCell ref="F46:F50"/>
    <mergeCell ref="F52:F56"/>
    <mergeCell ref="F58:F62"/>
    <mergeCell ref="F64:F68"/>
    <mergeCell ref="F70:F74"/>
    <mergeCell ref="F28:F32"/>
    <mergeCell ref="F34:F38"/>
    <mergeCell ref="G14:G15"/>
    <mergeCell ref="F40:F44"/>
    <mergeCell ref="I15:I16"/>
    <mergeCell ref="F22:F26"/>
    <mergeCell ref="G179:O179"/>
    <mergeCell ref="F180:P180"/>
    <mergeCell ref="F148:F152"/>
    <mergeCell ref="F154:F158"/>
    <mergeCell ref="F160:F164"/>
    <mergeCell ref="F166:F170"/>
    <mergeCell ref="G176:O176"/>
    <mergeCell ref="G177:O177"/>
    <mergeCell ref="G178:O178"/>
  </mergeCells>
  <conditionalFormatting sqref="T27:W173">
    <cfRule type="notContainsBlanks" dxfId="11" priority="6">
      <formula>LEN(TRIM(T27))&gt;0</formula>
    </cfRule>
  </conditionalFormatting>
  <conditionalFormatting sqref="H174:S174">
    <cfRule type="cellIs" dxfId="10" priority="5" operator="notBetween">
      <formula>-1</formula>
      <formula>1</formula>
    </cfRule>
  </conditionalFormatting>
  <conditionalFormatting sqref="T21:W26">
    <cfRule type="notContainsBlanks" dxfId="9" priority="4">
      <formula>LEN(TRIM(T21))&gt;0</formula>
    </cfRule>
  </conditionalFormatting>
  <conditionalFormatting sqref="T26:W173">
    <cfRule type="notContainsBlanks" dxfId="8" priority="3">
      <formula>LEN(TRIM(T26))&gt;0</formula>
    </cfRule>
  </conditionalFormatting>
  <conditionalFormatting sqref="H174:S174">
    <cfRule type="cellIs" dxfId="7" priority="2" operator="notBetween">
      <formula>-1</formula>
      <formula>1</formula>
    </cfRule>
  </conditionalFormatting>
  <conditionalFormatting sqref="T21:W26">
    <cfRule type="notContainsBlanks" dxfId="6" priority="1">
      <formula>LEN(TRIM(T21))&gt;0</formula>
    </cfRule>
  </conditionalFormatting>
  <pageMargins left="0.7" right="0.7" top="0.75" bottom="0.75" header="0.3" footer="0.3"/>
  <pageSetup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tabColor rgb="FF99FFCC"/>
  </sheetPr>
  <dimension ref="A1:S274"/>
  <sheetViews>
    <sheetView topLeftCell="E1" zoomScale="90" zoomScaleNormal="90" workbookViewId="0">
      <pane ySplit="20" topLeftCell="A111" activePane="bottomLeft" state="frozen"/>
      <selection activeCell="G136" sqref="G136"/>
      <selection pane="bottomLeft" activeCell="I59" sqref="I59"/>
    </sheetView>
  </sheetViews>
  <sheetFormatPr defaultColWidth="9.33203125" defaultRowHeight="12.75" zeroHeight="1" x14ac:dyDescent="0.2"/>
  <cols>
    <col min="1" max="1" width="6.6640625" style="259" hidden="1" customWidth="1"/>
    <col min="2" max="2" width="14.83203125" style="259" hidden="1" customWidth="1"/>
    <col min="3" max="3" width="11" style="259" hidden="1" customWidth="1"/>
    <col min="4" max="4" width="8.5" style="217" hidden="1" customWidth="1"/>
    <col min="5" max="5" width="4.83203125" style="259" customWidth="1"/>
    <col min="6" max="6" width="7.6640625" style="259" customWidth="1"/>
    <col min="7" max="7" width="47.5" style="259" customWidth="1"/>
    <col min="8" max="12" width="17.83203125" style="259" customWidth="1"/>
    <col min="13" max="13" width="21.5" style="259" customWidth="1"/>
    <col min="14" max="15" width="16" style="259" customWidth="1"/>
    <col min="16" max="16" width="2.1640625" style="259" customWidth="1"/>
    <col min="17" max="19" width="9.33203125" style="259" customWidth="1"/>
    <col min="20" max="16384" width="9.33203125" style="259"/>
  </cols>
  <sheetData>
    <row r="1" spans="2:19" s="383" customFormat="1" ht="24.95" customHeight="1" x14ac:dyDescent="0.2">
      <c r="B1" s="381"/>
      <c r="C1" s="381"/>
      <c r="D1" s="381"/>
      <c r="E1" s="369"/>
      <c r="F1" s="536"/>
      <c r="G1" s="537"/>
      <c r="H1" s="704" t="s">
        <v>880</v>
      </c>
      <c r="I1" s="704"/>
      <c r="J1" s="704"/>
      <c r="K1" s="704"/>
      <c r="L1" s="704"/>
      <c r="M1" s="704"/>
      <c r="N1" s="704"/>
      <c r="O1" s="704"/>
      <c r="P1" s="305"/>
      <c r="Q1" s="132"/>
      <c r="R1" s="382"/>
      <c r="S1" s="382"/>
    </row>
    <row r="2" spans="2:19" ht="15" hidden="1" customHeight="1" x14ac:dyDescent="0.2">
      <c r="B2" s="260"/>
      <c r="C2" s="260"/>
      <c r="D2" s="260"/>
      <c r="E2" s="334"/>
      <c r="F2" s="220"/>
      <c r="G2" s="535"/>
      <c r="H2" s="465"/>
      <c r="I2" s="465"/>
      <c r="J2" s="465"/>
      <c r="K2" s="465"/>
      <c r="L2" s="465"/>
      <c r="M2" s="465"/>
      <c r="N2" s="465"/>
      <c r="O2" s="465"/>
      <c r="P2" s="306"/>
      <c r="Q2" s="131"/>
      <c r="R2" s="258"/>
      <c r="S2" s="258"/>
    </row>
    <row r="3" spans="2:19" ht="15" hidden="1" customHeight="1" x14ac:dyDescent="0.2">
      <c r="B3" s="260"/>
      <c r="C3" s="260"/>
      <c r="D3" s="260"/>
      <c r="E3" s="334"/>
      <c r="F3" s="220"/>
      <c r="G3" s="87"/>
      <c r="H3" s="75"/>
      <c r="I3" s="76"/>
      <c r="J3" s="76"/>
      <c r="K3" s="76"/>
      <c r="L3" s="76"/>
      <c r="M3" s="76"/>
      <c r="N3" s="76"/>
      <c r="O3" s="75"/>
      <c r="P3" s="307"/>
      <c r="Q3" s="89"/>
      <c r="R3" s="258"/>
      <c r="S3" s="258"/>
    </row>
    <row r="4" spans="2:19" x14ac:dyDescent="0.2">
      <c r="B4" s="134"/>
      <c r="C4" s="134"/>
      <c r="D4" s="134"/>
      <c r="E4" s="653"/>
      <c r="F4" s="654"/>
      <c r="G4" s="78" t="s">
        <v>524</v>
      </c>
      <c r="H4" s="65" t="str">
        <f>Reporting_Country_Name</f>
        <v>Cayman Islands</v>
      </c>
      <c r="I4" s="79"/>
      <c r="J4" s="80" t="s">
        <v>528</v>
      </c>
      <c r="K4" s="141" t="str">
        <f>Reporting_Country_Code</f>
        <v>377</v>
      </c>
      <c r="L4" s="44" t="s">
        <v>620</v>
      </c>
      <c r="M4" s="67" t="str">
        <f>Reporting_Period_Code</f>
        <v>2021S2</v>
      </c>
      <c r="N4" s="135"/>
      <c r="O4" s="136"/>
      <c r="P4" s="304"/>
    </row>
    <row r="5" spans="2:19" ht="15" hidden="1" customHeight="1" x14ac:dyDescent="0.2">
      <c r="D5" s="259"/>
      <c r="E5" s="336"/>
      <c r="F5" s="163"/>
      <c r="G5" s="81"/>
      <c r="H5" s="68"/>
      <c r="I5" s="82"/>
      <c r="J5" s="80"/>
      <c r="K5" s="82"/>
      <c r="L5" s="77"/>
      <c r="M5" s="68"/>
      <c r="N5" s="77"/>
      <c r="O5" s="133"/>
      <c r="P5" s="299"/>
      <c r="Q5" s="68"/>
      <c r="R5" s="258"/>
      <c r="S5" s="258"/>
    </row>
    <row r="6" spans="2:19" ht="15" hidden="1" customHeight="1" x14ac:dyDescent="0.2">
      <c r="D6" s="259"/>
      <c r="E6" s="337"/>
      <c r="F6" s="164"/>
      <c r="G6" s="83"/>
      <c r="H6" s="68"/>
      <c r="I6" s="80"/>
      <c r="J6" s="80"/>
      <c r="K6" s="80"/>
      <c r="L6" s="45"/>
      <c r="M6" s="68"/>
      <c r="N6" s="45"/>
      <c r="O6" s="133"/>
      <c r="P6" s="299"/>
      <c r="Q6" s="68"/>
      <c r="R6" s="258"/>
      <c r="S6" s="258"/>
    </row>
    <row r="7" spans="2:19" ht="15" customHeight="1" x14ac:dyDescent="0.2">
      <c r="B7" s="261"/>
      <c r="C7" s="261"/>
      <c r="D7" s="261"/>
      <c r="E7" s="685"/>
      <c r="F7" s="686"/>
      <c r="G7" s="185" t="s">
        <v>525</v>
      </c>
      <c r="H7" s="190" t="str">
        <f>Reporting_Currency_Name</f>
        <v>US Dollars</v>
      </c>
      <c r="I7" s="191"/>
      <c r="J7" s="192" t="s">
        <v>529</v>
      </c>
      <c r="K7" s="268">
        <f>Reporting_Currency_Code</f>
        <v>1</v>
      </c>
      <c r="L7" s="193" t="s">
        <v>8</v>
      </c>
      <c r="M7" s="194" t="str">
        <f>Reporting_Scale_Name</f>
        <v>Million</v>
      </c>
      <c r="N7" s="262"/>
      <c r="O7" s="263"/>
      <c r="P7" s="304"/>
      <c r="R7" s="258"/>
      <c r="S7" s="258"/>
    </row>
    <row r="8" spans="2:19" ht="15" hidden="1" customHeight="1" x14ac:dyDescent="0.2">
      <c r="F8" s="258"/>
      <c r="G8" s="258"/>
      <c r="H8" s="258"/>
      <c r="I8" s="258"/>
      <c r="J8" s="258"/>
      <c r="K8" s="258"/>
      <c r="L8" s="258"/>
      <c r="M8" s="258"/>
      <c r="N8" s="258"/>
      <c r="O8" s="258"/>
      <c r="P8" s="308"/>
      <c r="Q8" s="258"/>
      <c r="R8" s="258"/>
      <c r="S8" s="258"/>
    </row>
    <row r="9" spans="2:19" ht="15" hidden="1" customHeight="1" x14ac:dyDescent="0.2">
      <c r="F9" s="258"/>
      <c r="G9" s="258"/>
      <c r="H9" s="258"/>
      <c r="I9" s="258"/>
      <c r="J9" s="258"/>
      <c r="K9" s="258"/>
      <c r="L9" s="258"/>
      <c r="M9" s="258"/>
      <c r="N9" s="258"/>
      <c r="O9" s="258"/>
      <c r="P9" s="308"/>
      <c r="Q9" s="258"/>
      <c r="R9" s="258"/>
      <c r="S9" s="258"/>
    </row>
    <row r="10" spans="2:19" ht="15" hidden="1" customHeight="1" x14ac:dyDescent="0.2">
      <c r="F10" s="258"/>
      <c r="G10" s="258"/>
      <c r="H10" s="258"/>
      <c r="I10" s="258"/>
      <c r="J10" s="258"/>
      <c r="K10" s="258"/>
      <c r="L10" s="258"/>
      <c r="M10" s="258"/>
      <c r="N10" s="258"/>
      <c r="O10" s="258"/>
      <c r="P10" s="308"/>
      <c r="Q10" s="258"/>
      <c r="R10" s="258"/>
      <c r="S10" s="258"/>
    </row>
    <row r="11" spans="2:19" ht="15" hidden="1" customHeight="1" x14ac:dyDescent="0.2">
      <c r="F11" s="258"/>
      <c r="G11" s="258"/>
      <c r="H11" s="258"/>
      <c r="I11" s="258"/>
      <c r="J11" s="258"/>
      <c r="K11" s="258"/>
      <c r="L11" s="258"/>
      <c r="M11" s="258"/>
      <c r="N11" s="258"/>
      <c r="O11" s="258"/>
      <c r="P11" s="308"/>
      <c r="Q11" s="258"/>
      <c r="R11" s="258"/>
      <c r="S11" s="258"/>
    </row>
    <row r="12" spans="2:19" ht="15" customHeight="1" thickBot="1" x14ac:dyDescent="0.25">
      <c r="E12" s="598" t="s">
        <v>863</v>
      </c>
      <c r="F12" s="426"/>
      <c r="G12" s="426"/>
      <c r="H12" s="426"/>
      <c r="I12" s="426"/>
      <c r="J12" s="426"/>
      <c r="K12" s="600" t="s">
        <v>917</v>
      </c>
      <c r="L12" s="426"/>
      <c r="M12" s="431"/>
      <c r="N12" s="258"/>
      <c r="O12" s="258"/>
      <c r="P12" s="308"/>
      <c r="Q12" s="258"/>
      <c r="R12" s="258"/>
      <c r="S12" s="258"/>
    </row>
    <row r="13" spans="2:19" ht="15" hidden="1" customHeight="1" thickBot="1" x14ac:dyDescent="0.25">
      <c r="F13" s="258"/>
      <c r="G13" s="258"/>
      <c r="H13" s="258"/>
      <c r="I13" s="258"/>
      <c r="J13" s="258"/>
      <c r="K13" s="258"/>
      <c r="L13" s="258"/>
      <c r="M13" s="258"/>
      <c r="N13" s="258"/>
      <c r="O13" s="258"/>
      <c r="P13" s="308"/>
      <c r="Q13" s="258"/>
      <c r="R13" s="258"/>
      <c r="S13" s="258"/>
    </row>
    <row r="14" spans="2:19" ht="18" customHeight="1" thickBot="1" x14ac:dyDescent="0.25">
      <c r="B14" s="126"/>
      <c r="C14" s="3"/>
      <c r="E14" s="390"/>
      <c r="F14" s="657" t="s">
        <v>9</v>
      </c>
      <c r="G14" s="391"/>
      <c r="H14" s="469"/>
      <c r="I14" s="582"/>
      <c r="J14" s="584"/>
      <c r="K14" s="584"/>
      <c r="L14" s="585"/>
      <c r="M14" s="650" t="s">
        <v>887</v>
      </c>
      <c r="N14" s="650" t="s">
        <v>978</v>
      </c>
      <c r="O14" s="650" t="s">
        <v>979</v>
      </c>
      <c r="P14" s="304"/>
    </row>
    <row r="15" spans="2:19" ht="13.5" thickBot="1" x14ac:dyDescent="0.25">
      <c r="B15" s="127"/>
      <c r="C15" s="3"/>
      <c r="E15" s="207"/>
      <c r="F15" s="658"/>
      <c r="G15" s="389"/>
      <c r="H15" s="660" t="s">
        <v>889</v>
      </c>
      <c r="I15" s="203"/>
      <c r="J15" s="466"/>
      <c r="K15" s="467"/>
      <c r="L15" s="468"/>
      <c r="M15" s="650"/>
      <c r="N15" s="650"/>
      <c r="O15" s="650"/>
      <c r="P15" s="304"/>
    </row>
    <row r="16" spans="2:19" ht="28.5" customHeight="1" thickTop="1" x14ac:dyDescent="0.2">
      <c r="B16" s="127"/>
      <c r="C16" s="3"/>
      <c r="E16" s="207" t="s">
        <v>10</v>
      </c>
      <c r="F16" s="659"/>
      <c r="G16" s="392" t="s">
        <v>908</v>
      </c>
      <c r="H16" s="661" t="s">
        <v>589</v>
      </c>
      <c r="I16" s="204" t="s">
        <v>572</v>
      </c>
      <c r="J16" s="205" t="s">
        <v>11</v>
      </c>
      <c r="K16" s="206" t="s">
        <v>12</v>
      </c>
      <c r="L16" s="204" t="s">
        <v>13</v>
      </c>
      <c r="M16" s="650"/>
      <c r="N16" s="650"/>
      <c r="O16" s="650"/>
      <c r="P16" s="304"/>
    </row>
    <row r="17" spans="2:19" ht="12.75" hidden="1" customHeight="1" x14ac:dyDescent="0.2">
      <c r="B17" s="74"/>
      <c r="C17" s="3"/>
      <c r="E17" s="187"/>
      <c r="F17" s="158"/>
      <c r="G17" s="145" t="s">
        <v>592</v>
      </c>
      <c r="H17" s="146" t="s">
        <v>619</v>
      </c>
      <c r="I17" s="146" t="s">
        <v>617</v>
      </c>
      <c r="J17" s="146" t="s">
        <v>618</v>
      </c>
      <c r="K17" s="146" t="s">
        <v>618</v>
      </c>
      <c r="L17" s="146" t="s">
        <v>618</v>
      </c>
      <c r="M17" s="166"/>
      <c r="N17" s="166"/>
      <c r="O17" s="166"/>
      <c r="P17" s="304"/>
    </row>
    <row r="18" spans="2:19" ht="12.75" hidden="1" customHeight="1" x14ac:dyDescent="0.2">
      <c r="B18" s="74"/>
      <c r="C18" s="3"/>
      <c r="E18" s="187"/>
      <c r="F18" s="158"/>
      <c r="G18" s="145" t="s">
        <v>593</v>
      </c>
      <c r="H18" s="146" t="s">
        <v>533</v>
      </c>
      <c r="I18" s="146" t="s">
        <v>533</v>
      </c>
      <c r="J18" s="146" t="s">
        <v>533</v>
      </c>
      <c r="K18" s="146" t="s">
        <v>533</v>
      </c>
      <c r="L18" s="146" t="s">
        <v>533</v>
      </c>
      <c r="M18" s="166"/>
      <c r="N18" s="166"/>
      <c r="O18" s="166"/>
      <c r="P18" s="304"/>
    </row>
    <row r="19" spans="2:19" ht="12.75" hidden="1" customHeight="1" x14ac:dyDescent="0.2">
      <c r="B19" s="74"/>
      <c r="C19" s="3"/>
      <c r="E19" s="187"/>
      <c r="F19" s="158"/>
      <c r="G19" s="145" t="s">
        <v>598</v>
      </c>
      <c r="H19" s="146" t="s">
        <v>602</v>
      </c>
      <c r="I19" s="146" t="s">
        <v>602</v>
      </c>
      <c r="J19" s="146" t="s">
        <v>602</v>
      </c>
      <c r="K19" s="146" t="s">
        <v>603</v>
      </c>
      <c r="L19" s="146" t="s">
        <v>604</v>
      </c>
      <c r="M19" s="166"/>
      <c r="N19" s="166"/>
      <c r="O19" s="166"/>
      <c r="P19" s="304"/>
    </row>
    <row r="20" spans="2:19" ht="14.25" hidden="1" customHeight="1" x14ac:dyDescent="0.2">
      <c r="B20" s="140" t="s">
        <v>531</v>
      </c>
      <c r="C20" s="140" t="s">
        <v>595</v>
      </c>
      <c r="D20" s="140" t="s">
        <v>594</v>
      </c>
      <c r="E20" s="187"/>
      <c r="F20" s="158"/>
      <c r="G20" s="145" t="s">
        <v>594</v>
      </c>
      <c r="H20" s="187"/>
      <c r="I20" s="187"/>
      <c r="J20" s="177"/>
      <c r="K20" s="187"/>
      <c r="L20" s="187"/>
      <c r="M20" s="159"/>
      <c r="N20" s="159"/>
      <c r="O20" s="159"/>
      <c r="P20" s="304"/>
    </row>
    <row r="21" spans="2:19" x14ac:dyDescent="0.2">
      <c r="B21" s="208" t="s">
        <v>621</v>
      </c>
      <c r="C21" s="208"/>
      <c r="D21" s="264" t="s">
        <v>533</v>
      </c>
      <c r="E21" s="16">
        <v>1</v>
      </c>
      <c r="F21" s="17" t="s">
        <v>14</v>
      </c>
      <c r="G21" s="17" t="s">
        <v>15</v>
      </c>
      <c r="H21" s="419">
        <f t="shared" ref="H21:H84" si="0">IF(AND(I21="",J21=""),"",IF(OR(I21="c",J21="c"),"c",SUM(I21,J21)))</f>
        <v>0</v>
      </c>
      <c r="I21" s="418">
        <f>'[1]Data CPIS-Securities (2)'!$B2</f>
        <v>0</v>
      </c>
      <c r="J21" s="419">
        <f t="shared" ref="J21:J85" si="1">IF(AND(K21="",L21=""),"",IF(OR(K21="c",L21="c"),"c",SUM(K21,L21)))</f>
        <v>0</v>
      </c>
      <c r="K21" s="417">
        <f>'[1]Data CPIS-Securities (2)'!$C2</f>
        <v>0</v>
      </c>
      <c r="L21" s="418">
        <f>'[1]Data CPIS-Securities (2)'!$D2</f>
        <v>0</v>
      </c>
      <c r="M21" s="155" t="str">
        <f>IF(AND(SUM(COUNTIF(K21:L21,"c"),(COUNTIF(J21,"c")))=1,AND(K21&lt;&gt;"",L21&lt;&gt;"",J21&lt;&gt;"")),"Residual Disclosure",IF(AND(SUM(COUNTIF(I21:J21,"c"),(COUNTIF(H21,"c")))=1,AND(I21&lt;&gt;"",J21&lt;&gt;"",H21&lt;&gt;"")),"Residual Disclosure",""))</f>
        <v/>
      </c>
      <c r="N21" s="621" t="str">
        <f>IF(M21&lt;&gt;"","",IF(OR(AND(H21="c",OR(J21="c",I21="c")),AND(H21&lt;&gt;"",I21="c",J21="c"),AND(H21&lt;&gt;"",J21="",I21="")),"",IF(OR(I21="c",J21="c"),"c",IF(ABS(SUM(I21,J21)-SUM(H21))&gt;0.9,SUM(I21,J21)-SUM(H21),""))))</f>
        <v/>
      </c>
      <c r="O21" s="621" t="str">
        <f>IF(M21&lt;&gt;"","",IF(OR(AND(J21="c",OR(L21="c",K21="c")),AND(J21&lt;&gt;"",K21="c",L21="c"),AND(J21&lt;&gt;"",L21="",K21="")),"",IF(COUNTIF(K21:L21,"c")&gt;1,"",IF(ABS(SUM(K21,L21)-SUM(J21))&gt;0.9,SUM(K21,L21)-SUM(J21),""))))</f>
        <v/>
      </c>
      <c r="P21" s="304"/>
    </row>
    <row r="22" spans="2:19" x14ac:dyDescent="0.2">
      <c r="B22" s="208" t="s">
        <v>622</v>
      </c>
      <c r="C22" s="208"/>
      <c r="D22" s="264" t="s">
        <v>533</v>
      </c>
      <c r="E22" s="13">
        <v>2</v>
      </c>
      <c r="F22" s="14" t="s">
        <v>16</v>
      </c>
      <c r="G22" s="14" t="s">
        <v>17</v>
      </c>
      <c r="H22" s="419">
        <f t="shared" si="0"/>
        <v>0</v>
      </c>
      <c r="I22" s="418">
        <f>'[1]Data CPIS-Securities (2)'!$B3</f>
        <v>0</v>
      </c>
      <c r="J22" s="419">
        <f t="shared" si="1"/>
        <v>0</v>
      </c>
      <c r="K22" s="417">
        <f>'[1]Data CPIS-Securities (2)'!$C3</f>
        <v>0</v>
      </c>
      <c r="L22" s="418">
        <f>'[1]Data CPIS-Securities (2)'!$D3</f>
        <v>0</v>
      </c>
      <c r="M22" s="155" t="str">
        <f t="shared" ref="M22:M85" si="2">IF(AND(SUM(COUNTIF(K22:L22,"c"),(COUNTIF(J22,"c")))=1,AND(K22&lt;&gt;"",L22&lt;&gt;"",J22&lt;&gt;"")),"Residual Disclosure",IF(AND(SUM(COUNTIF(I22:J22,"c"),(COUNTIF(H22,"c")))=1,AND(I22&lt;&gt;"",J22&lt;&gt;"",H22&lt;&gt;"")),"Residual Disclosure",""))</f>
        <v/>
      </c>
      <c r="N22" s="621" t="str">
        <f t="shared" ref="N22:N85" si="3">IF(M22&lt;&gt;"","",IF(OR(AND(H22="c",OR(J22="c",I22="c")),AND(H22&lt;&gt;"",I22="c",J22="c"),AND(H22&lt;&gt;"",J22="",I22="")),"",IF(OR(I22="c",J22="c"),"c",IF(ABS(SUM(I22,J22)-SUM(H22))&gt;0.9,SUM(I22,J22)-SUM(H22),""))))</f>
        <v/>
      </c>
      <c r="O22" s="621" t="str">
        <f t="shared" ref="O22:O85" si="4">IF(M22&lt;&gt;"","",IF(OR(AND(J22="c",OR(L22="c",K22="c")),AND(J22&lt;&gt;"",K22="c",L22="c"),AND(J22&lt;&gt;"",L22="",K22="")),"",IF(COUNTIF(K22:L22,"c")&gt;1,"",IF(ABS(SUM(K22,L22)-SUM(J22))&gt;0.9,SUM(K22,L22)-SUM(J22),""))))</f>
        <v/>
      </c>
      <c r="P22" s="304"/>
    </row>
    <row r="23" spans="2:19" x14ac:dyDescent="0.2">
      <c r="B23" s="208" t="s">
        <v>623</v>
      </c>
      <c r="C23" s="208"/>
      <c r="D23" s="264" t="s">
        <v>533</v>
      </c>
      <c r="E23" s="13">
        <v>3</v>
      </c>
      <c r="F23" s="14" t="s">
        <v>18</v>
      </c>
      <c r="G23" s="14" t="s">
        <v>19</v>
      </c>
      <c r="H23" s="419">
        <f t="shared" si="0"/>
        <v>0</v>
      </c>
      <c r="I23" s="418">
        <f>'[1]Data CPIS-Securities (2)'!$B4</f>
        <v>0</v>
      </c>
      <c r="J23" s="419">
        <f t="shared" si="1"/>
        <v>0</v>
      </c>
      <c r="K23" s="417">
        <f>'[1]Data CPIS-Securities (2)'!$C4</f>
        <v>0</v>
      </c>
      <c r="L23" s="418">
        <f>'[1]Data CPIS-Securities (2)'!$D4</f>
        <v>0</v>
      </c>
      <c r="M23" s="155" t="str">
        <f t="shared" si="2"/>
        <v/>
      </c>
      <c r="N23" s="621" t="str">
        <f t="shared" si="3"/>
        <v/>
      </c>
      <c r="O23" s="621" t="str">
        <f t="shared" si="4"/>
        <v/>
      </c>
      <c r="P23" s="304"/>
    </row>
    <row r="24" spans="2:19" x14ac:dyDescent="0.2">
      <c r="B24" s="208" t="s">
        <v>624</v>
      </c>
      <c r="C24" s="208"/>
      <c r="D24" s="264" t="s">
        <v>533</v>
      </c>
      <c r="E24" s="16">
        <v>4</v>
      </c>
      <c r="F24" s="14" t="s">
        <v>20</v>
      </c>
      <c r="G24" s="14" t="s">
        <v>21</v>
      </c>
      <c r="H24" s="419">
        <f t="shared" si="0"/>
        <v>0</v>
      </c>
      <c r="I24" s="418">
        <f>'[1]Data CPIS-Securities (2)'!$B5</f>
        <v>0</v>
      </c>
      <c r="J24" s="419">
        <f t="shared" si="1"/>
        <v>0</v>
      </c>
      <c r="K24" s="417">
        <f>'[1]Data CPIS-Securities (2)'!$C5</f>
        <v>0</v>
      </c>
      <c r="L24" s="418">
        <f>'[1]Data CPIS-Securities (2)'!$D5</f>
        <v>0</v>
      </c>
      <c r="M24" s="155" t="str">
        <f t="shared" si="2"/>
        <v/>
      </c>
      <c r="N24" s="621" t="str">
        <f t="shared" si="3"/>
        <v/>
      </c>
      <c r="O24" s="621" t="str">
        <f t="shared" si="4"/>
        <v/>
      </c>
      <c r="P24" s="304"/>
    </row>
    <row r="25" spans="2:19" x14ac:dyDescent="0.2">
      <c r="B25" s="208" t="s">
        <v>625</v>
      </c>
      <c r="C25" s="208"/>
      <c r="D25" s="264" t="s">
        <v>533</v>
      </c>
      <c r="E25" s="13">
        <v>5</v>
      </c>
      <c r="F25" s="14" t="s">
        <v>22</v>
      </c>
      <c r="G25" s="14" t="s">
        <v>23</v>
      </c>
      <c r="H25" s="419">
        <f t="shared" si="0"/>
        <v>0</v>
      </c>
      <c r="I25" s="418">
        <f>'[1]Data CPIS-Securities (2)'!$B6</f>
        <v>0</v>
      </c>
      <c r="J25" s="419">
        <f t="shared" si="1"/>
        <v>0</v>
      </c>
      <c r="K25" s="417">
        <f>'[1]Data CPIS-Securities (2)'!$C6</f>
        <v>0</v>
      </c>
      <c r="L25" s="418">
        <f>'[1]Data CPIS-Securities (2)'!$D6</f>
        <v>0</v>
      </c>
      <c r="M25" s="155" t="str">
        <f t="shared" si="2"/>
        <v/>
      </c>
      <c r="N25" s="621" t="str">
        <f t="shared" si="3"/>
        <v/>
      </c>
      <c r="O25" s="621" t="str">
        <f t="shared" si="4"/>
        <v/>
      </c>
      <c r="P25" s="304"/>
    </row>
    <row r="26" spans="2:19" x14ac:dyDescent="0.2">
      <c r="B26" s="208" t="s">
        <v>626</v>
      </c>
      <c r="C26" s="208"/>
      <c r="D26" s="264" t="s">
        <v>533</v>
      </c>
      <c r="E26" s="13">
        <v>6</v>
      </c>
      <c r="F26" s="14" t="s">
        <v>24</v>
      </c>
      <c r="G26" s="14" t="s">
        <v>25</v>
      </c>
      <c r="H26" s="419">
        <f t="shared" si="0"/>
        <v>0</v>
      </c>
      <c r="I26" s="418">
        <f>'[1]Data CPIS-Securities (2)'!$B7</f>
        <v>0</v>
      </c>
      <c r="J26" s="419">
        <f t="shared" si="1"/>
        <v>0</v>
      </c>
      <c r="K26" s="417">
        <f>'[1]Data CPIS-Securities (2)'!$C7</f>
        <v>0</v>
      </c>
      <c r="L26" s="418">
        <f>'[1]Data CPIS-Securities (2)'!$D7</f>
        <v>0</v>
      </c>
      <c r="M26" s="155" t="str">
        <f t="shared" si="2"/>
        <v/>
      </c>
      <c r="N26" s="621" t="str">
        <f t="shared" si="3"/>
        <v/>
      </c>
      <c r="O26" s="621" t="str">
        <f t="shared" si="4"/>
        <v/>
      </c>
      <c r="P26" s="304"/>
    </row>
    <row r="27" spans="2:19" x14ac:dyDescent="0.2">
      <c r="B27" s="208" t="s">
        <v>627</v>
      </c>
      <c r="C27" s="208"/>
      <c r="D27" s="264" t="s">
        <v>533</v>
      </c>
      <c r="E27" s="16">
        <v>7</v>
      </c>
      <c r="F27" s="14" t="s">
        <v>26</v>
      </c>
      <c r="G27" s="14" t="s">
        <v>27</v>
      </c>
      <c r="H27" s="419">
        <f t="shared" si="0"/>
        <v>0</v>
      </c>
      <c r="I27" s="418">
        <f>'[1]Data CPIS-Securities (2)'!$B8</f>
        <v>0</v>
      </c>
      <c r="J27" s="419">
        <f t="shared" si="1"/>
        <v>0</v>
      </c>
      <c r="K27" s="417">
        <f>'[1]Data CPIS-Securities (2)'!$C8</f>
        <v>0</v>
      </c>
      <c r="L27" s="418">
        <f>'[1]Data CPIS-Securities (2)'!$D8</f>
        <v>0</v>
      </c>
      <c r="M27" s="155" t="str">
        <f t="shared" si="2"/>
        <v/>
      </c>
      <c r="N27" s="621" t="str">
        <f t="shared" si="3"/>
        <v/>
      </c>
      <c r="O27" s="621" t="str">
        <f t="shared" si="4"/>
        <v/>
      </c>
      <c r="P27" s="304"/>
    </row>
    <row r="28" spans="2:19" x14ac:dyDescent="0.2">
      <c r="B28" s="208" t="s">
        <v>628</v>
      </c>
      <c r="C28" s="208"/>
      <c r="D28" s="264" t="s">
        <v>533</v>
      </c>
      <c r="E28" s="13">
        <v>8</v>
      </c>
      <c r="F28" s="14" t="s">
        <v>28</v>
      </c>
      <c r="G28" s="14" t="s">
        <v>29</v>
      </c>
      <c r="H28" s="419">
        <f t="shared" si="0"/>
        <v>0</v>
      </c>
      <c r="I28" s="418">
        <f>'[1]Data CPIS-Securities (2)'!$B9</f>
        <v>0</v>
      </c>
      <c r="J28" s="419">
        <f t="shared" si="1"/>
        <v>0</v>
      </c>
      <c r="K28" s="417">
        <f>'[1]Data CPIS-Securities (2)'!$C9</f>
        <v>0</v>
      </c>
      <c r="L28" s="418">
        <f>'[1]Data CPIS-Securities (2)'!$D9</f>
        <v>0</v>
      </c>
      <c r="M28" s="155" t="str">
        <f t="shared" si="2"/>
        <v/>
      </c>
      <c r="N28" s="621" t="str">
        <f t="shared" si="3"/>
        <v/>
      </c>
      <c r="O28" s="621" t="str">
        <f t="shared" si="4"/>
        <v/>
      </c>
      <c r="P28" s="304"/>
    </row>
    <row r="29" spans="2:19" x14ac:dyDescent="0.2">
      <c r="B29" s="208" t="s">
        <v>629</v>
      </c>
      <c r="C29" s="208"/>
      <c r="D29" s="264" t="s">
        <v>533</v>
      </c>
      <c r="E29" s="13">
        <v>9</v>
      </c>
      <c r="F29" s="14" t="s">
        <v>30</v>
      </c>
      <c r="G29" s="14" t="s">
        <v>31</v>
      </c>
      <c r="H29" s="419">
        <f t="shared" si="0"/>
        <v>-81.490285999999998</v>
      </c>
      <c r="I29" s="418">
        <f>'[1]Data CPIS-Securities (2)'!$B10</f>
        <v>-1.3915489999999999</v>
      </c>
      <c r="J29" s="419">
        <f t="shared" si="1"/>
        <v>-80.098737</v>
      </c>
      <c r="K29" s="417">
        <f>'[1]Data CPIS-Securities (2)'!$C10</f>
        <v>0</v>
      </c>
      <c r="L29" s="418">
        <f>'[1]Data CPIS-Securities (2)'!$D10</f>
        <v>-80.098737</v>
      </c>
      <c r="M29" s="155" t="str">
        <f t="shared" si="2"/>
        <v/>
      </c>
      <c r="N29" s="621" t="str">
        <f t="shared" si="3"/>
        <v/>
      </c>
      <c r="O29" s="621" t="str">
        <f t="shared" si="4"/>
        <v/>
      </c>
      <c r="P29" s="309"/>
      <c r="Q29" s="216"/>
      <c r="R29" s="216"/>
      <c r="S29" s="216"/>
    </row>
    <row r="30" spans="2:19" x14ac:dyDescent="0.2">
      <c r="B30" s="208" t="s">
        <v>630</v>
      </c>
      <c r="C30" s="208"/>
      <c r="D30" s="264" t="s">
        <v>533</v>
      </c>
      <c r="E30" s="16">
        <v>10</v>
      </c>
      <c r="F30" s="14" t="s">
        <v>32</v>
      </c>
      <c r="G30" s="14" t="s">
        <v>33</v>
      </c>
      <c r="H30" s="419">
        <f t="shared" si="0"/>
        <v>0</v>
      </c>
      <c r="I30" s="418">
        <f>'[1]Data CPIS-Securities (2)'!$B11</f>
        <v>0</v>
      </c>
      <c r="J30" s="419">
        <f t="shared" si="1"/>
        <v>0</v>
      </c>
      <c r="K30" s="417">
        <f>'[1]Data CPIS-Securities (2)'!$C11</f>
        <v>0</v>
      </c>
      <c r="L30" s="418">
        <f>'[1]Data CPIS-Securities (2)'!$D11</f>
        <v>0</v>
      </c>
      <c r="M30" s="155" t="str">
        <f t="shared" si="2"/>
        <v/>
      </c>
      <c r="N30" s="621" t="str">
        <f t="shared" si="3"/>
        <v/>
      </c>
      <c r="O30" s="621" t="str">
        <f t="shared" si="4"/>
        <v/>
      </c>
      <c r="P30" s="304"/>
    </row>
    <row r="31" spans="2:19" x14ac:dyDescent="0.2">
      <c r="B31" s="208" t="s">
        <v>631</v>
      </c>
      <c r="C31" s="208"/>
      <c r="D31" s="264" t="s">
        <v>533</v>
      </c>
      <c r="E31" s="13">
        <v>11</v>
      </c>
      <c r="F31" s="14" t="s">
        <v>34</v>
      </c>
      <c r="G31" s="14" t="s">
        <v>35</v>
      </c>
      <c r="H31" s="419">
        <f t="shared" si="0"/>
        <v>0</v>
      </c>
      <c r="I31" s="418">
        <f>'[1]Data CPIS-Securities (2)'!$B12</f>
        <v>0</v>
      </c>
      <c r="J31" s="419">
        <f t="shared" si="1"/>
        <v>0</v>
      </c>
      <c r="K31" s="417">
        <f>'[1]Data CPIS-Securities (2)'!$C12</f>
        <v>0</v>
      </c>
      <c r="L31" s="418">
        <f>'[1]Data CPIS-Securities (2)'!$D12</f>
        <v>0</v>
      </c>
      <c r="M31" s="155" t="str">
        <f t="shared" si="2"/>
        <v/>
      </c>
      <c r="N31" s="621" t="str">
        <f t="shared" si="3"/>
        <v/>
      </c>
      <c r="O31" s="621" t="str">
        <f t="shared" si="4"/>
        <v/>
      </c>
      <c r="P31" s="304"/>
    </row>
    <row r="32" spans="2:19" x14ac:dyDescent="0.2">
      <c r="B32" s="208" t="s">
        <v>632</v>
      </c>
      <c r="C32" s="208"/>
      <c r="D32" s="264" t="s">
        <v>533</v>
      </c>
      <c r="E32" s="13">
        <v>12</v>
      </c>
      <c r="F32" s="14" t="s">
        <v>36</v>
      </c>
      <c r="G32" s="14" t="s">
        <v>37</v>
      </c>
      <c r="H32" s="419">
        <f t="shared" si="0"/>
        <v>-6751.3538950000002</v>
      </c>
      <c r="I32" s="418">
        <f>'[1]Data CPIS-Securities (2)'!$B13</f>
        <v>-774.13791800000001</v>
      </c>
      <c r="J32" s="419">
        <f t="shared" si="1"/>
        <v>-5977.2159769999998</v>
      </c>
      <c r="K32" s="417">
        <f>'[1]Data CPIS-Securities (2)'!$C13</f>
        <v>-4327.7917040000002</v>
      </c>
      <c r="L32" s="418">
        <f>'[1]Data CPIS-Securities (2)'!$D13</f>
        <v>-1649.4242730000001</v>
      </c>
      <c r="M32" s="155" t="str">
        <f t="shared" si="2"/>
        <v/>
      </c>
      <c r="N32" s="621" t="str">
        <f t="shared" si="3"/>
        <v/>
      </c>
      <c r="O32" s="621" t="str">
        <f t="shared" si="4"/>
        <v/>
      </c>
      <c r="P32" s="304"/>
    </row>
    <row r="33" spans="2:16" x14ac:dyDescent="0.2">
      <c r="B33" s="208" t="s">
        <v>633</v>
      </c>
      <c r="C33" s="208"/>
      <c r="D33" s="264" t="s">
        <v>533</v>
      </c>
      <c r="E33" s="16">
        <v>13</v>
      </c>
      <c r="F33" s="14" t="s">
        <v>38</v>
      </c>
      <c r="G33" s="14" t="s">
        <v>39</v>
      </c>
      <c r="H33" s="419">
        <f t="shared" si="0"/>
        <v>-3771.2998849999999</v>
      </c>
      <c r="I33" s="418">
        <f>'[1]Data CPIS-Securities (2)'!$B14</f>
        <v>-21.93017</v>
      </c>
      <c r="J33" s="419">
        <f t="shared" si="1"/>
        <v>-3749.3697149999998</v>
      </c>
      <c r="K33" s="417">
        <f>'[1]Data CPIS-Securities (2)'!$C14</f>
        <v>-2244.7233729999998</v>
      </c>
      <c r="L33" s="418">
        <f>'[1]Data CPIS-Securities (2)'!$D14</f>
        <v>-1504.646342</v>
      </c>
      <c r="M33" s="155" t="str">
        <f t="shared" si="2"/>
        <v/>
      </c>
      <c r="N33" s="621" t="str">
        <f t="shared" si="3"/>
        <v/>
      </c>
      <c r="O33" s="621" t="str">
        <f t="shared" si="4"/>
        <v/>
      </c>
      <c r="P33" s="304"/>
    </row>
    <row r="34" spans="2:16" x14ac:dyDescent="0.2">
      <c r="B34" s="208" t="s">
        <v>634</v>
      </c>
      <c r="C34" s="208"/>
      <c r="D34" s="264" t="s">
        <v>533</v>
      </c>
      <c r="E34" s="13">
        <v>14</v>
      </c>
      <c r="F34" s="14" t="s">
        <v>40</v>
      </c>
      <c r="G34" s="14" t="s">
        <v>41</v>
      </c>
      <c r="H34" s="419">
        <f t="shared" si="0"/>
        <v>0</v>
      </c>
      <c r="I34" s="418">
        <f>'[1]Data CPIS-Securities (2)'!$B15</f>
        <v>0</v>
      </c>
      <c r="J34" s="419">
        <f t="shared" si="1"/>
        <v>0</v>
      </c>
      <c r="K34" s="417">
        <f>'[1]Data CPIS-Securities (2)'!$C15</f>
        <v>0</v>
      </c>
      <c r="L34" s="418">
        <f>'[1]Data CPIS-Securities (2)'!$D15</f>
        <v>0</v>
      </c>
      <c r="M34" s="155" t="str">
        <f t="shared" si="2"/>
        <v/>
      </c>
      <c r="N34" s="621" t="str">
        <f t="shared" si="3"/>
        <v/>
      </c>
      <c r="O34" s="621" t="str">
        <f t="shared" si="4"/>
        <v/>
      </c>
      <c r="P34" s="304"/>
    </row>
    <row r="35" spans="2:16" x14ac:dyDescent="0.2">
      <c r="B35" s="208" t="s">
        <v>635</v>
      </c>
      <c r="C35" s="208"/>
      <c r="D35" s="264" t="s">
        <v>533</v>
      </c>
      <c r="E35" s="13">
        <v>15</v>
      </c>
      <c r="F35" s="14" t="s">
        <v>42</v>
      </c>
      <c r="G35" s="14" t="s">
        <v>43</v>
      </c>
      <c r="H35" s="419">
        <f t="shared" si="0"/>
        <v>0</v>
      </c>
      <c r="I35" s="418">
        <f>'[1]Data CPIS-Securities (2)'!$B16</f>
        <v>0</v>
      </c>
      <c r="J35" s="419">
        <f t="shared" si="1"/>
        <v>0</v>
      </c>
      <c r="K35" s="417">
        <f>'[1]Data CPIS-Securities (2)'!$C16</f>
        <v>0</v>
      </c>
      <c r="L35" s="418">
        <f>'[1]Data CPIS-Securities (2)'!$D16</f>
        <v>0</v>
      </c>
      <c r="M35" s="155" t="str">
        <f t="shared" si="2"/>
        <v/>
      </c>
      <c r="N35" s="621" t="str">
        <f t="shared" si="3"/>
        <v/>
      </c>
      <c r="O35" s="621" t="str">
        <f t="shared" si="4"/>
        <v/>
      </c>
      <c r="P35" s="304"/>
    </row>
    <row r="36" spans="2:16" x14ac:dyDescent="0.2">
      <c r="B36" s="208" t="s">
        <v>636</v>
      </c>
      <c r="C36" s="208"/>
      <c r="D36" s="264" t="s">
        <v>533</v>
      </c>
      <c r="E36" s="16">
        <v>16</v>
      </c>
      <c r="F36" s="14" t="s">
        <v>44</v>
      </c>
      <c r="G36" s="14" t="s">
        <v>45</v>
      </c>
      <c r="H36" s="419">
        <f t="shared" si="0"/>
        <v>0</v>
      </c>
      <c r="I36" s="418">
        <f>'[1]Data CPIS-Securities (2)'!$B17</f>
        <v>0</v>
      </c>
      <c r="J36" s="419">
        <f t="shared" si="1"/>
        <v>0</v>
      </c>
      <c r="K36" s="417">
        <f>'[1]Data CPIS-Securities (2)'!$C17</f>
        <v>0</v>
      </c>
      <c r="L36" s="418">
        <f>'[1]Data CPIS-Securities (2)'!$D17</f>
        <v>0</v>
      </c>
      <c r="M36" s="155" t="str">
        <f t="shared" si="2"/>
        <v/>
      </c>
      <c r="N36" s="621" t="str">
        <f t="shared" si="3"/>
        <v/>
      </c>
      <c r="O36" s="621" t="str">
        <f t="shared" si="4"/>
        <v/>
      </c>
      <c r="P36" s="304"/>
    </row>
    <row r="37" spans="2:16" x14ac:dyDescent="0.2">
      <c r="B37" s="210" t="s">
        <v>637</v>
      </c>
      <c r="C37" s="210"/>
      <c r="D37" s="264" t="s">
        <v>533</v>
      </c>
      <c r="E37" s="13">
        <v>17</v>
      </c>
      <c r="F37" s="14" t="s">
        <v>46</v>
      </c>
      <c r="G37" s="14" t="s">
        <v>47</v>
      </c>
      <c r="H37" s="419">
        <f t="shared" si="0"/>
        <v>0</v>
      </c>
      <c r="I37" s="418">
        <f>'[1]Data CPIS-Securities (2)'!$B18</f>
        <v>0</v>
      </c>
      <c r="J37" s="419">
        <f t="shared" si="1"/>
        <v>0</v>
      </c>
      <c r="K37" s="417">
        <f>'[1]Data CPIS-Securities (2)'!$C18</f>
        <v>0</v>
      </c>
      <c r="L37" s="418">
        <f>'[1]Data CPIS-Securities (2)'!$D18</f>
        <v>0</v>
      </c>
      <c r="M37" s="155" t="str">
        <f t="shared" si="2"/>
        <v/>
      </c>
      <c r="N37" s="621" t="str">
        <f t="shared" si="3"/>
        <v/>
      </c>
      <c r="O37" s="621" t="str">
        <f t="shared" si="4"/>
        <v/>
      </c>
      <c r="P37" s="304"/>
    </row>
    <row r="38" spans="2:16" x14ac:dyDescent="0.2">
      <c r="B38" s="208" t="s">
        <v>638</v>
      </c>
      <c r="C38" s="208"/>
      <c r="D38" s="264" t="s">
        <v>533</v>
      </c>
      <c r="E38" s="13">
        <v>18</v>
      </c>
      <c r="F38" s="14" t="s">
        <v>48</v>
      </c>
      <c r="G38" s="14" t="s">
        <v>49</v>
      </c>
      <c r="H38" s="419">
        <f t="shared" si="0"/>
        <v>0</v>
      </c>
      <c r="I38" s="418">
        <f>'[1]Data CPIS-Securities (2)'!$B19</f>
        <v>0</v>
      </c>
      <c r="J38" s="419">
        <f t="shared" si="1"/>
        <v>0</v>
      </c>
      <c r="K38" s="417">
        <f>'[1]Data CPIS-Securities (2)'!$C19</f>
        <v>0</v>
      </c>
      <c r="L38" s="418">
        <f>'[1]Data CPIS-Securities (2)'!$D19</f>
        <v>0</v>
      </c>
      <c r="M38" s="155" t="str">
        <f t="shared" si="2"/>
        <v/>
      </c>
      <c r="N38" s="621" t="str">
        <f t="shared" si="3"/>
        <v/>
      </c>
      <c r="O38" s="621" t="str">
        <f t="shared" si="4"/>
        <v/>
      </c>
      <c r="P38" s="304"/>
    </row>
    <row r="39" spans="2:16" x14ac:dyDescent="0.2">
      <c r="B39" s="211" t="s">
        <v>639</v>
      </c>
      <c r="C39" s="212"/>
      <c r="D39" s="264" t="s">
        <v>533</v>
      </c>
      <c r="E39" s="16">
        <v>19</v>
      </c>
      <c r="F39" s="14" t="s">
        <v>50</v>
      </c>
      <c r="G39" s="14" t="s">
        <v>51</v>
      </c>
      <c r="H39" s="419">
        <f t="shared" si="0"/>
        <v>0</v>
      </c>
      <c r="I39" s="418">
        <f>'[1]Data CPIS-Securities (2)'!$B20</f>
        <v>0</v>
      </c>
      <c r="J39" s="419">
        <f t="shared" si="1"/>
        <v>0</v>
      </c>
      <c r="K39" s="417">
        <f>'[1]Data CPIS-Securities (2)'!$C20</f>
        <v>0</v>
      </c>
      <c r="L39" s="418">
        <f>'[1]Data CPIS-Securities (2)'!$D20</f>
        <v>0</v>
      </c>
      <c r="M39" s="155" t="str">
        <f t="shared" si="2"/>
        <v/>
      </c>
      <c r="N39" s="621" t="str">
        <f t="shared" si="3"/>
        <v/>
      </c>
      <c r="O39" s="621" t="str">
        <f t="shared" si="4"/>
        <v/>
      </c>
      <c r="P39" s="304"/>
    </row>
    <row r="40" spans="2:16" x14ac:dyDescent="0.2">
      <c r="B40" s="211" t="s">
        <v>640</v>
      </c>
      <c r="C40" s="212"/>
      <c r="D40" s="264" t="s">
        <v>533</v>
      </c>
      <c r="E40" s="13">
        <v>20</v>
      </c>
      <c r="F40" s="14" t="s">
        <v>52</v>
      </c>
      <c r="G40" s="14" t="s">
        <v>53</v>
      </c>
      <c r="H40" s="419">
        <f t="shared" si="0"/>
        <v>-2457.9019680000001</v>
      </c>
      <c r="I40" s="418">
        <f>'[1]Data CPIS-Securities (2)'!$B21</f>
        <v>-110.19530899999999</v>
      </c>
      <c r="J40" s="419">
        <f t="shared" si="1"/>
        <v>-2347.7066589999999</v>
      </c>
      <c r="K40" s="417">
        <f>'[1]Data CPIS-Securities (2)'!$C21</f>
        <v>-961.02515800000003</v>
      </c>
      <c r="L40" s="418">
        <f>'[1]Data CPIS-Securities (2)'!$D21</f>
        <v>-1386.681501</v>
      </c>
      <c r="M40" s="155" t="str">
        <f t="shared" si="2"/>
        <v/>
      </c>
      <c r="N40" s="621" t="str">
        <f t="shared" si="3"/>
        <v/>
      </c>
      <c r="O40" s="621" t="str">
        <f t="shared" si="4"/>
        <v/>
      </c>
      <c r="P40" s="304"/>
    </row>
    <row r="41" spans="2:16" x14ac:dyDescent="0.2">
      <c r="B41" s="211" t="s">
        <v>641</v>
      </c>
      <c r="C41" s="212"/>
      <c r="D41" s="264" t="s">
        <v>533</v>
      </c>
      <c r="E41" s="13">
        <v>21</v>
      </c>
      <c r="F41" s="14" t="s">
        <v>54</v>
      </c>
      <c r="G41" s="14" t="s">
        <v>55</v>
      </c>
      <c r="H41" s="419">
        <f t="shared" si="0"/>
        <v>0</v>
      </c>
      <c r="I41" s="418">
        <f>'[1]Data CPIS-Securities (2)'!$B22</f>
        <v>0</v>
      </c>
      <c r="J41" s="419">
        <f t="shared" si="1"/>
        <v>0</v>
      </c>
      <c r="K41" s="417">
        <f>'[1]Data CPIS-Securities (2)'!$C22</f>
        <v>0</v>
      </c>
      <c r="L41" s="418">
        <f>'[1]Data CPIS-Securities (2)'!$D22</f>
        <v>0</v>
      </c>
      <c r="M41" s="155" t="str">
        <f t="shared" si="2"/>
        <v/>
      </c>
      <c r="N41" s="621" t="str">
        <f t="shared" si="3"/>
        <v/>
      </c>
      <c r="O41" s="621" t="str">
        <f t="shared" si="4"/>
        <v/>
      </c>
      <c r="P41" s="304"/>
    </row>
    <row r="42" spans="2:16" x14ac:dyDescent="0.2">
      <c r="B42" s="211" t="s">
        <v>642</v>
      </c>
      <c r="C42" s="212"/>
      <c r="D42" s="264" t="s">
        <v>533</v>
      </c>
      <c r="E42" s="16">
        <v>22</v>
      </c>
      <c r="F42" s="14" t="s">
        <v>56</v>
      </c>
      <c r="G42" s="14" t="s">
        <v>57</v>
      </c>
      <c r="H42" s="419">
        <f t="shared" si="0"/>
        <v>0</v>
      </c>
      <c r="I42" s="418">
        <f>'[1]Data CPIS-Securities (2)'!$B23</f>
        <v>0</v>
      </c>
      <c r="J42" s="419">
        <f t="shared" si="1"/>
        <v>0</v>
      </c>
      <c r="K42" s="417">
        <f>'[1]Data CPIS-Securities (2)'!$C23</f>
        <v>0</v>
      </c>
      <c r="L42" s="418">
        <f>'[1]Data CPIS-Securities (2)'!$D23</f>
        <v>0</v>
      </c>
      <c r="M42" s="155" t="str">
        <f t="shared" si="2"/>
        <v/>
      </c>
      <c r="N42" s="621" t="str">
        <f t="shared" si="3"/>
        <v/>
      </c>
      <c r="O42" s="621" t="str">
        <f t="shared" si="4"/>
        <v/>
      </c>
      <c r="P42" s="304"/>
    </row>
    <row r="43" spans="2:16" x14ac:dyDescent="0.2">
      <c r="B43" s="211" t="s">
        <v>643</v>
      </c>
      <c r="C43" s="212"/>
      <c r="D43" s="264" t="s">
        <v>533</v>
      </c>
      <c r="E43" s="13">
        <v>23</v>
      </c>
      <c r="F43" s="14" t="s">
        <v>58</v>
      </c>
      <c r="G43" s="14" t="s">
        <v>59</v>
      </c>
      <c r="H43" s="419">
        <f t="shared" si="0"/>
        <v>-342.86080800000002</v>
      </c>
      <c r="I43" s="418">
        <f>'[1]Data CPIS-Securities (2)'!$B24</f>
        <v>-342.86080800000002</v>
      </c>
      <c r="J43" s="419">
        <f t="shared" si="1"/>
        <v>0</v>
      </c>
      <c r="K43" s="417">
        <f>'[1]Data CPIS-Securities (2)'!$C24</f>
        <v>0</v>
      </c>
      <c r="L43" s="418">
        <f>'[1]Data CPIS-Securities (2)'!$D24</f>
        <v>0</v>
      </c>
      <c r="M43" s="155" t="str">
        <f t="shared" si="2"/>
        <v/>
      </c>
      <c r="N43" s="621" t="str">
        <f t="shared" si="3"/>
        <v/>
      </c>
      <c r="O43" s="621" t="str">
        <f t="shared" si="4"/>
        <v/>
      </c>
      <c r="P43" s="304"/>
    </row>
    <row r="44" spans="2:16" x14ac:dyDescent="0.2">
      <c r="B44" s="211" t="s">
        <v>644</v>
      </c>
      <c r="C44" s="212"/>
      <c r="D44" s="264" t="s">
        <v>533</v>
      </c>
      <c r="E44" s="13">
        <v>24</v>
      </c>
      <c r="F44" s="14" t="s">
        <v>60</v>
      </c>
      <c r="G44" s="14" t="s">
        <v>61</v>
      </c>
      <c r="H44" s="419">
        <f t="shared" si="0"/>
        <v>0</v>
      </c>
      <c r="I44" s="418">
        <f>'[1]Data CPIS-Securities (2)'!$B25</f>
        <v>0</v>
      </c>
      <c r="J44" s="419">
        <f t="shared" si="1"/>
        <v>0</v>
      </c>
      <c r="K44" s="417">
        <f>'[1]Data CPIS-Securities (2)'!$C25</f>
        <v>0</v>
      </c>
      <c r="L44" s="418">
        <f>'[1]Data CPIS-Securities (2)'!$D25</f>
        <v>0</v>
      </c>
      <c r="M44" s="155" t="str">
        <f t="shared" si="2"/>
        <v/>
      </c>
      <c r="N44" s="621" t="str">
        <f t="shared" si="3"/>
        <v/>
      </c>
      <c r="O44" s="621" t="str">
        <f t="shared" si="4"/>
        <v/>
      </c>
      <c r="P44" s="304"/>
    </row>
    <row r="45" spans="2:16" x14ac:dyDescent="0.2">
      <c r="B45" s="211" t="s">
        <v>645</v>
      </c>
      <c r="C45" s="212"/>
      <c r="D45" s="264" t="s">
        <v>533</v>
      </c>
      <c r="E45" s="16">
        <v>25</v>
      </c>
      <c r="F45" s="14" t="s">
        <v>62</v>
      </c>
      <c r="G45" s="14" t="s">
        <v>63</v>
      </c>
      <c r="H45" s="419">
        <f t="shared" si="0"/>
        <v>0</v>
      </c>
      <c r="I45" s="418">
        <f>'[1]Data CPIS-Securities (2)'!$B26</f>
        <v>0</v>
      </c>
      <c r="J45" s="419">
        <f t="shared" si="1"/>
        <v>0</v>
      </c>
      <c r="K45" s="417">
        <f>'[1]Data CPIS-Securities (2)'!$C26</f>
        <v>0</v>
      </c>
      <c r="L45" s="418">
        <f>'[1]Data CPIS-Securities (2)'!$D26</f>
        <v>0</v>
      </c>
      <c r="M45" s="155" t="str">
        <f t="shared" si="2"/>
        <v/>
      </c>
      <c r="N45" s="621" t="str">
        <f t="shared" si="3"/>
        <v/>
      </c>
      <c r="O45" s="621" t="str">
        <f t="shared" si="4"/>
        <v/>
      </c>
      <c r="P45" s="304"/>
    </row>
    <row r="46" spans="2:16" x14ac:dyDescent="0.2">
      <c r="B46" s="211" t="s">
        <v>646</v>
      </c>
      <c r="C46" s="212"/>
      <c r="D46" s="264" t="s">
        <v>533</v>
      </c>
      <c r="E46" s="13">
        <v>26</v>
      </c>
      <c r="F46" s="33" t="s">
        <v>506</v>
      </c>
      <c r="G46" s="33" t="s">
        <v>507</v>
      </c>
      <c r="H46" s="419">
        <f t="shared" si="0"/>
        <v>0</v>
      </c>
      <c r="I46" s="418">
        <f>'[1]Data CPIS-Securities (2)'!$B27</f>
        <v>0</v>
      </c>
      <c r="J46" s="419">
        <f t="shared" si="1"/>
        <v>0</v>
      </c>
      <c r="K46" s="417">
        <f>'[1]Data CPIS-Securities (2)'!$C27</f>
        <v>0</v>
      </c>
      <c r="L46" s="418">
        <f>'[1]Data CPIS-Securities (2)'!$D27</f>
        <v>0</v>
      </c>
      <c r="M46" s="155" t="str">
        <f t="shared" si="2"/>
        <v/>
      </c>
      <c r="N46" s="621" t="str">
        <f t="shared" si="3"/>
        <v/>
      </c>
      <c r="O46" s="621" t="str">
        <f t="shared" si="4"/>
        <v/>
      </c>
      <c r="P46" s="304"/>
    </row>
    <row r="47" spans="2:16" x14ac:dyDescent="0.2">
      <c r="B47" s="211" t="s">
        <v>647</v>
      </c>
      <c r="C47" s="212"/>
      <c r="D47" s="264" t="s">
        <v>533</v>
      </c>
      <c r="E47" s="13">
        <v>27</v>
      </c>
      <c r="F47" s="14" t="s">
        <v>64</v>
      </c>
      <c r="G47" s="14" t="s">
        <v>65</v>
      </c>
      <c r="H47" s="419">
        <f t="shared" si="0"/>
        <v>0</v>
      </c>
      <c r="I47" s="418">
        <f>'[1]Data CPIS-Securities (2)'!$B28</f>
        <v>0</v>
      </c>
      <c r="J47" s="419">
        <f t="shared" si="1"/>
        <v>0</v>
      </c>
      <c r="K47" s="417">
        <f>'[1]Data CPIS-Securities (2)'!$C28</f>
        <v>0</v>
      </c>
      <c r="L47" s="418">
        <f>'[1]Data CPIS-Securities (2)'!$D28</f>
        <v>0</v>
      </c>
      <c r="M47" s="155" t="str">
        <f t="shared" si="2"/>
        <v/>
      </c>
      <c r="N47" s="621" t="str">
        <f t="shared" si="3"/>
        <v/>
      </c>
      <c r="O47" s="621" t="str">
        <f t="shared" si="4"/>
        <v/>
      </c>
      <c r="P47" s="304"/>
    </row>
    <row r="48" spans="2:16" x14ac:dyDescent="0.2">
      <c r="B48" s="211" t="s">
        <v>648</v>
      </c>
      <c r="C48" s="212"/>
      <c r="D48" s="264" t="s">
        <v>533</v>
      </c>
      <c r="E48" s="16">
        <v>28</v>
      </c>
      <c r="F48" s="14" t="s">
        <v>66</v>
      </c>
      <c r="G48" s="14" t="s">
        <v>67</v>
      </c>
      <c r="H48" s="419">
        <f t="shared" si="0"/>
        <v>0</v>
      </c>
      <c r="I48" s="418">
        <f>'[1]Data CPIS-Securities (2)'!$B29</f>
        <v>0</v>
      </c>
      <c r="J48" s="419">
        <f t="shared" si="1"/>
        <v>0</v>
      </c>
      <c r="K48" s="417">
        <f>'[1]Data CPIS-Securities (2)'!$C29</f>
        <v>0</v>
      </c>
      <c r="L48" s="418">
        <f>'[1]Data CPIS-Securities (2)'!$D29</f>
        <v>0</v>
      </c>
      <c r="M48" s="155" t="str">
        <f t="shared" si="2"/>
        <v/>
      </c>
      <c r="N48" s="621" t="str">
        <f t="shared" si="3"/>
        <v/>
      </c>
      <c r="O48" s="621" t="str">
        <f t="shared" si="4"/>
        <v/>
      </c>
      <c r="P48" s="304"/>
    </row>
    <row r="49" spans="2:16" x14ac:dyDescent="0.2">
      <c r="B49" s="211" t="s">
        <v>649</v>
      </c>
      <c r="C49" s="212"/>
      <c r="D49" s="264" t="s">
        <v>533</v>
      </c>
      <c r="E49" s="13">
        <v>29</v>
      </c>
      <c r="F49" s="14" t="s">
        <v>68</v>
      </c>
      <c r="G49" s="14" t="s">
        <v>69</v>
      </c>
      <c r="H49" s="419">
        <f t="shared" si="0"/>
        <v>-40.827414000000005</v>
      </c>
      <c r="I49" s="418">
        <f>'[1]Data CPIS-Securities (2)'!$B30</f>
        <v>-24.299434000000002</v>
      </c>
      <c r="J49" s="419">
        <f t="shared" si="1"/>
        <v>-16.527979999999999</v>
      </c>
      <c r="K49" s="417">
        <f>'[1]Data CPIS-Securities (2)'!$C30</f>
        <v>-14.041980000000001</v>
      </c>
      <c r="L49" s="418">
        <f>'[1]Data CPIS-Securities (2)'!$D30</f>
        <v>-2.4860000000000002</v>
      </c>
      <c r="M49" s="155" t="str">
        <f t="shared" si="2"/>
        <v/>
      </c>
      <c r="N49" s="621" t="str">
        <f t="shared" si="3"/>
        <v/>
      </c>
      <c r="O49" s="621" t="str">
        <f t="shared" si="4"/>
        <v/>
      </c>
      <c r="P49" s="304"/>
    </row>
    <row r="50" spans="2:16" x14ac:dyDescent="0.2">
      <c r="B50" s="211" t="s">
        <v>650</v>
      </c>
      <c r="C50" s="212"/>
      <c r="D50" s="264" t="s">
        <v>533</v>
      </c>
      <c r="E50" s="13">
        <v>30</v>
      </c>
      <c r="F50" s="14" t="s">
        <v>70</v>
      </c>
      <c r="G50" s="14" t="s">
        <v>71</v>
      </c>
      <c r="H50" s="419">
        <f t="shared" si="0"/>
        <v>0</v>
      </c>
      <c r="I50" s="418">
        <f>'[1]Data CPIS-Securities (2)'!$B31</f>
        <v>0</v>
      </c>
      <c r="J50" s="419">
        <f t="shared" si="1"/>
        <v>0</v>
      </c>
      <c r="K50" s="417">
        <f>'[1]Data CPIS-Securities (2)'!$C31</f>
        <v>0</v>
      </c>
      <c r="L50" s="418">
        <f>'[1]Data CPIS-Securities (2)'!$D31</f>
        <v>0</v>
      </c>
      <c r="M50" s="155" t="str">
        <f t="shared" si="2"/>
        <v/>
      </c>
      <c r="N50" s="621" t="str">
        <f t="shared" si="3"/>
        <v/>
      </c>
      <c r="O50" s="621" t="str">
        <f t="shared" si="4"/>
        <v/>
      </c>
      <c r="P50" s="304"/>
    </row>
    <row r="51" spans="2:16" x14ac:dyDescent="0.2">
      <c r="B51" s="211" t="s">
        <v>651</v>
      </c>
      <c r="C51" s="212"/>
      <c r="D51" s="264" t="s">
        <v>533</v>
      </c>
      <c r="E51" s="16">
        <v>31</v>
      </c>
      <c r="F51" s="14" t="s">
        <v>72</v>
      </c>
      <c r="G51" s="14" t="s">
        <v>73</v>
      </c>
      <c r="H51" s="419">
        <f t="shared" si="0"/>
        <v>0</v>
      </c>
      <c r="I51" s="418">
        <f>'[1]Data CPIS-Securities (2)'!$B32</f>
        <v>0</v>
      </c>
      <c r="J51" s="419">
        <f t="shared" si="1"/>
        <v>0</v>
      </c>
      <c r="K51" s="417">
        <f>'[1]Data CPIS-Securities (2)'!$C32</f>
        <v>0</v>
      </c>
      <c r="L51" s="418">
        <f>'[1]Data CPIS-Securities (2)'!$D32</f>
        <v>0</v>
      </c>
      <c r="M51" s="155" t="str">
        <f t="shared" si="2"/>
        <v/>
      </c>
      <c r="N51" s="621" t="str">
        <f t="shared" si="3"/>
        <v/>
      </c>
      <c r="O51" s="621" t="str">
        <f t="shared" si="4"/>
        <v/>
      </c>
      <c r="P51" s="304"/>
    </row>
    <row r="52" spans="2:16" x14ac:dyDescent="0.2">
      <c r="B52" s="211" t="s">
        <v>652</v>
      </c>
      <c r="C52" s="212"/>
      <c r="D52" s="264" t="s">
        <v>533</v>
      </c>
      <c r="E52" s="13">
        <v>32</v>
      </c>
      <c r="F52" s="14" t="s">
        <v>74</v>
      </c>
      <c r="G52" s="14" t="s">
        <v>75</v>
      </c>
      <c r="H52" s="419">
        <f t="shared" si="0"/>
        <v>-4.5235079999999996</v>
      </c>
      <c r="I52" s="418">
        <f>'[1]Data CPIS-Securities (2)'!$B33</f>
        <v>0</v>
      </c>
      <c r="J52" s="419">
        <f t="shared" si="1"/>
        <v>-4.5235079999999996</v>
      </c>
      <c r="K52" s="417">
        <f>'[1]Data CPIS-Securities (2)'!$C33</f>
        <v>-4.5235079999999996</v>
      </c>
      <c r="L52" s="418">
        <f>'[1]Data CPIS-Securities (2)'!$D33</f>
        <v>0</v>
      </c>
      <c r="M52" s="155" t="str">
        <f t="shared" si="2"/>
        <v/>
      </c>
      <c r="N52" s="621" t="str">
        <f t="shared" si="3"/>
        <v/>
      </c>
      <c r="O52" s="621" t="str">
        <f t="shared" si="4"/>
        <v/>
      </c>
      <c r="P52" s="304"/>
    </row>
    <row r="53" spans="2:16" x14ac:dyDescent="0.2">
      <c r="B53" s="211" t="s">
        <v>653</v>
      </c>
      <c r="C53" s="212"/>
      <c r="D53" s="264" t="s">
        <v>533</v>
      </c>
      <c r="E53" s="13">
        <v>33</v>
      </c>
      <c r="F53" s="14" t="s">
        <v>76</v>
      </c>
      <c r="G53" s="14" t="s">
        <v>77</v>
      </c>
      <c r="H53" s="419">
        <f t="shared" si="0"/>
        <v>0</v>
      </c>
      <c r="I53" s="418">
        <f>'[1]Data CPIS-Securities (2)'!$B34</f>
        <v>0</v>
      </c>
      <c r="J53" s="419">
        <f t="shared" si="1"/>
        <v>0</v>
      </c>
      <c r="K53" s="417">
        <f>'[1]Data CPIS-Securities (2)'!$C34</f>
        <v>0</v>
      </c>
      <c r="L53" s="418">
        <f>'[1]Data CPIS-Securities (2)'!$D34</f>
        <v>0</v>
      </c>
      <c r="M53" s="155" t="str">
        <f t="shared" si="2"/>
        <v/>
      </c>
      <c r="N53" s="621" t="str">
        <f t="shared" si="3"/>
        <v/>
      </c>
      <c r="O53" s="621" t="str">
        <f t="shared" si="4"/>
        <v/>
      </c>
      <c r="P53" s="304"/>
    </row>
    <row r="54" spans="2:16" x14ac:dyDescent="0.2">
      <c r="B54" s="211" t="s">
        <v>654</v>
      </c>
      <c r="C54" s="212"/>
      <c r="D54" s="264" t="s">
        <v>533</v>
      </c>
      <c r="E54" s="16">
        <v>34</v>
      </c>
      <c r="F54" s="14" t="s">
        <v>78</v>
      </c>
      <c r="G54" s="14" t="s">
        <v>79</v>
      </c>
      <c r="H54" s="419">
        <f t="shared" si="0"/>
        <v>0</v>
      </c>
      <c r="I54" s="418">
        <f>'[1]Data CPIS-Securities (2)'!$B35</f>
        <v>0</v>
      </c>
      <c r="J54" s="419">
        <f t="shared" si="1"/>
        <v>0</v>
      </c>
      <c r="K54" s="417">
        <f>'[1]Data CPIS-Securities (2)'!$C35</f>
        <v>0</v>
      </c>
      <c r="L54" s="418">
        <f>'[1]Data CPIS-Securities (2)'!$D35</f>
        <v>0</v>
      </c>
      <c r="M54" s="155" t="str">
        <f t="shared" si="2"/>
        <v/>
      </c>
      <c r="N54" s="621" t="str">
        <f t="shared" si="3"/>
        <v/>
      </c>
      <c r="O54" s="621" t="str">
        <f t="shared" si="4"/>
        <v/>
      </c>
      <c r="P54" s="304"/>
    </row>
    <row r="55" spans="2:16" x14ac:dyDescent="0.2">
      <c r="B55" s="211" t="s">
        <v>655</v>
      </c>
      <c r="C55" s="212"/>
      <c r="D55" s="264" t="s">
        <v>533</v>
      </c>
      <c r="E55" s="13">
        <v>35</v>
      </c>
      <c r="F55" s="14" t="s">
        <v>80</v>
      </c>
      <c r="G55" s="14" t="s">
        <v>81</v>
      </c>
      <c r="H55" s="419">
        <f t="shared" si="0"/>
        <v>0</v>
      </c>
      <c r="I55" s="418">
        <f>'[1]Data CPIS-Securities (2)'!$B36</f>
        <v>0</v>
      </c>
      <c r="J55" s="419">
        <f t="shared" si="1"/>
        <v>0</v>
      </c>
      <c r="K55" s="417">
        <f>'[1]Data CPIS-Securities (2)'!$C36</f>
        <v>0</v>
      </c>
      <c r="L55" s="418">
        <f>'[1]Data CPIS-Securities (2)'!$D36</f>
        <v>0</v>
      </c>
      <c r="M55" s="155" t="str">
        <f t="shared" si="2"/>
        <v/>
      </c>
      <c r="N55" s="621" t="str">
        <f t="shared" si="3"/>
        <v/>
      </c>
      <c r="O55" s="621" t="str">
        <f t="shared" si="4"/>
        <v/>
      </c>
      <c r="P55" s="304"/>
    </row>
    <row r="56" spans="2:16" x14ac:dyDescent="0.2">
      <c r="B56" s="211" t="s">
        <v>656</v>
      </c>
      <c r="C56" s="212"/>
      <c r="D56" s="264" t="s">
        <v>533</v>
      </c>
      <c r="E56" s="13">
        <v>36</v>
      </c>
      <c r="F56" s="14" t="s">
        <v>82</v>
      </c>
      <c r="G56" s="14" t="s">
        <v>83</v>
      </c>
      <c r="H56" s="419">
        <f t="shared" si="0"/>
        <v>0</v>
      </c>
      <c r="I56" s="418">
        <f>'[1]Data CPIS-Securities (2)'!$B37</f>
        <v>0</v>
      </c>
      <c r="J56" s="419">
        <f t="shared" si="1"/>
        <v>0</v>
      </c>
      <c r="K56" s="417">
        <f>'[1]Data CPIS-Securities (2)'!$C37</f>
        <v>0</v>
      </c>
      <c r="L56" s="418">
        <f>'[1]Data CPIS-Securities (2)'!$D37</f>
        <v>0</v>
      </c>
      <c r="M56" s="155" t="str">
        <f t="shared" si="2"/>
        <v/>
      </c>
      <c r="N56" s="621" t="str">
        <f t="shared" si="3"/>
        <v/>
      </c>
      <c r="O56" s="621" t="str">
        <f t="shared" si="4"/>
        <v/>
      </c>
      <c r="P56" s="304"/>
    </row>
    <row r="57" spans="2:16" x14ac:dyDescent="0.2">
      <c r="B57" s="211" t="s">
        <v>658</v>
      </c>
      <c r="C57" s="212"/>
      <c r="D57" s="264" t="s">
        <v>533</v>
      </c>
      <c r="E57" s="16">
        <v>37</v>
      </c>
      <c r="F57" s="14" t="s">
        <v>86</v>
      </c>
      <c r="G57" s="14" t="s">
        <v>943</v>
      </c>
      <c r="H57" s="419">
        <f t="shared" si="0"/>
        <v>0</v>
      </c>
      <c r="I57" s="418">
        <f>'[1]Data CPIS-Securities (2)'!$B38</f>
        <v>0</v>
      </c>
      <c r="J57" s="419">
        <f t="shared" si="1"/>
        <v>0</v>
      </c>
      <c r="K57" s="417">
        <f>'[1]Data CPIS-Securities (2)'!$C38</f>
        <v>0</v>
      </c>
      <c r="L57" s="418">
        <f>'[1]Data CPIS-Securities (2)'!$D38</f>
        <v>0</v>
      </c>
      <c r="M57" s="155" t="str">
        <f t="shared" si="2"/>
        <v/>
      </c>
      <c r="N57" s="621" t="str">
        <f t="shared" si="3"/>
        <v/>
      </c>
      <c r="O57" s="621" t="str">
        <f t="shared" si="4"/>
        <v/>
      </c>
      <c r="P57" s="304"/>
    </row>
    <row r="58" spans="2:16" x14ac:dyDescent="0.2">
      <c r="B58" s="211" t="s">
        <v>657</v>
      </c>
      <c r="C58" s="212"/>
      <c r="D58" s="264" t="s">
        <v>533</v>
      </c>
      <c r="E58" s="13">
        <v>38</v>
      </c>
      <c r="F58" s="14" t="s">
        <v>84</v>
      </c>
      <c r="G58" s="14" t="s">
        <v>85</v>
      </c>
      <c r="H58" s="419">
        <f t="shared" si="0"/>
        <v>-28757.213935</v>
      </c>
      <c r="I58" s="418">
        <f>'[1]Data CPIS-Securities (2)'!$B39</f>
        <v>-3771.2735459999999</v>
      </c>
      <c r="J58" s="419">
        <f t="shared" si="1"/>
        <v>-24985.940388999999</v>
      </c>
      <c r="K58" s="417">
        <f>'[1]Data CPIS-Securities (2)'!$C39</f>
        <v>-19714.935120999999</v>
      </c>
      <c r="L58" s="418">
        <f>'[1]Data CPIS-Securities (2)'!$D39</f>
        <v>-5271.0052679999999</v>
      </c>
      <c r="M58" s="155" t="str">
        <f t="shared" si="2"/>
        <v/>
      </c>
      <c r="N58" s="621" t="str">
        <f t="shared" si="3"/>
        <v/>
      </c>
      <c r="O58" s="621" t="str">
        <f t="shared" si="4"/>
        <v/>
      </c>
      <c r="P58" s="304"/>
    </row>
    <row r="59" spans="2:16" x14ac:dyDescent="0.2">
      <c r="B59" s="211" t="s">
        <v>659</v>
      </c>
      <c r="C59" s="212"/>
      <c r="D59" s="264" t="s">
        <v>533</v>
      </c>
      <c r="E59" s="13">
        <v>39</v>
      </c>
      <c r="F59" s="14" t="s">
        <v>87</v>
      </c>
      <c r="G59" s="14" t="s">
        <v>88</v>
      </c>
      <c r="H59" s="419">
        <f t="shared" si="0"/>
        <v>0</v>
      </c>
      <c r="I59" s="418">
        <f>'[1]Data CPIS-Securities (2)'!$B40</f>
        <v>0</v>
      </c>
      <c r="J59" s="419">
        <f t="shared" si="1"/>
        <v>0</v>
      </c>
      <c r="K59" s="417">
        <f>'[1]Data CPIS-Securities (2)'!$C40</f>
        <v>0</v>
      </c>
      <c r="L59" s="418">
        <f>'[1]Data CPIS-Securities (2)'!$D40</f>
        <v>0</v>
      </c>
      <c r="M59" s="155" t="str">
        <f t="shared" si="2"/>
        <v/>
      </c>
      <c r="N59" s="621" t="str">
        <f t="shared" si="3"/>
        <v/>
      </c>
      <c r="O59" s="621" t="str">
        <f t="shared" si="4"/>
        <v/>
      </c>
      <c r="P59" s="304"/>
    </row>
    <row r="60" spans="2:16" x14ac:dyDescent="0.2">
      <c r="B60" s="211" t="s">
        <v>660</v>
      </c>
      <c r="C60" s="212"/>
      <c r="D60" s="264" t="s">
        <v>533</v>
      </c>
      <c r="E60" s="16">
        <v>40</v>
      </c>
      <c r="F60" s="14" t="s">
        <v>89</v>
      </c>
      <c r="G60" s="14" t="s">
        <v>90</v>
      </c>
      <c r="H60" s="419">
        <f t="shared" si="0"/>
        <v>0</v>
      </c>
      <c r="I60" s="418">
        <f>'[1]Data CPIS-Securities (2)'!$B41</f>
        <v>0</v>
      </c>
      <c r="J60" s="419">
        <f t="shared" si="1"/>
        <v>0</v>
      </c>
      <c r="K60" s="417">
        <f>'[1]Data CPIS-Securities (2)'!$C41</f>
        <v>0</v>
      </c>
      <c r="L60" s="418">
        <f>'[1]Data CPIS-Securities (2)'!$D41</f>
        <v>0</v>
      </c>
      <c r="M60" s="155" t="str">
        <f t="shared" si="2"/>
        <v/>
      </c>
      <c r="N60" s="621" t="str">
        <f t="shared" si="3"/>
        <v/>
      </c>
      <c r="O60" s="621" t="str">
        <f t="shared" si="4"/>
        <v/>
      </c>
      <c r="P60" s="304"/>
    </row>
    <row r="61" spans="2:16" x14ac:dyDescent="0.2">
      <c r="B61" s="211" t="s">
        <v>661</v>
      </c>
      <c r="C61" s="212"/>
      <c r="D61" s="264" t="s">
        <v>533</v>
      </c>
      <c r="E61" s="13">
        <v>41</v>
      </c>
      <c r="F61" s="14" t="s">
        <v>91</v>
      </c>
      <c r="G61" s="14" t="s">
        <v>92</v>
      </c>
      <c r="H61" s="419">
        <f t="shared" si="0"/>
        <v>0</v>
      </c>
      <c r="I61" s="418">
        <f>'[1]Data CPIS-Securities (2)'!$B42</f>
        <v>0</v>
      </c>
      <c r="J61" s="419">
        <f t="shared" si="1"/>
        <v>0</v>
      </c>
      <c r="K61" s="417">
        <f>'[1]Data CPIS-Securities (2)'!$C42</f>
        <v>0</v>
      </c>
      <c r="L61" s="418">
        <f>'[1]Data CPIS-Securities (2)'!$D42</f>
        <v>0</v>
      </c>
      <c r="M61" s="155" t="str">
        <f t="shared" si="2"/>
        <v/>
      </c>
      <c r="N61" s="621" t="str">
        <f t="shared" si="3"/>
        <v/>
      </c>
      <c r="O61" s="621" t="str">
        <f t="shared" si="4"/>
        <v/>
      </c>
      <c r="P61" s="304"/>
    </row>
    <row r="62" spans="2:16" x14ac:dyDescent="0.2">
      <c r="B62" s="211" t="s">
        <v>662</v>
      </c>
      <c r="C62" s="212"/>
      <c r="D62" s="264" t="s">
        <v>533</v>
      </c>
      <c r="E62" s="13">
        <v>42</v>
      </c>
      <c r="F62" s="14" t="s">
        <v>93</v>
      </c>
      <c r="G62" s="14" t="s">
        <v>94</v>
      </c>
      <c r="H62" s="419">
        <f t="shared" si="0"/>
        <v>-6.6086349999999996</v>
      </c>
      <c r="I62" s="418">
        <f>'[1]Data CPIS-Securities (2)'!$B43</f>
        <v>-1.333618</v>
      </c>
      <c r="J62" s="419">
        <f t="shared" si="1"/>
        <v>-5.2750170000000001</v>
      </c>
      <c r="K62" s="417">
        <f>'[1]Data CPIS-Securities (2)'!$C43</f>
        <v>-5.2750170000000001</v>
      </c>
      <c r="L62" s="418">
        <f>'[1]Data CPIS-Securities (2)'!$D43</f>
        <v>0</v>
      </c>
      <c r="M62" s="155" t="str">
        <f t="shared" si="2"/>
        <v/>
      </c>
      <c r="N62" s="621" t="str">
        <f t="shared" si="3"/>
        <v/>
      </c>
      <c r="O62" s="621" t="str">
        <f t="shared" si="4"/>
        <v/>
      </c>
      <c r="P62" s="304"/>
    </row>
    <row r="63" spans="2:16" x14ac:dyDescent="0.2">
      <c r="B63" s="211" t="s">
        <v>715</v>
      </c>
      <c r="C63" s="212"/>
      <c r="D63" s="264" t="s">
        <v>533</v>
      </c>
      <c r="E63" s="16">
        <v>43</v>
      </c>
      <c r="F63" s="14" t="s">
        <v>196</v>
      </c>
      <c r="G63" s="14" t="s">
        <v>547</v>
      </c>
      <c r="H63" s="419">
        <f t="shared" si="0"/>
        <v>-1735.4655070000001</v>
      </c>
      <c r="I63" s="418">
        <f>'[1]Data CPIS-Securities (2)'!$B44</f>
        <v>-1481.276278</v>
      </c>
      <c r="J63" s="419">
        <f t="shared" si="1"/>
        <v>-254.18922899999998</v>
      </c>
      <c r="K63" s="417">
        <f>'[1]Data CPIS-Securities (2)'!$C44</f>
        <v>-177.04018099999999</v>
      </c>
      <c r="L63" s="418">
        <f>'[1]Data CPIS-Securities (2)'!$D44</f>
        <v>-77.149047999999993</v>
      </c>
      <c r="M63" s="155" t="str">
        <f t="shared" si="2"/>
        <v/>
      </c>
      <c r="N63" s="621" t="str">
        <f t="shared" si="3"/>
        <v/>
      </c>
      <c r="O63" s="621" t="str">
        <f t="shared" si="4"/>
        <v/>
      </c>
      <c r="P63" s="304"/>
    </row>
    <row r="64" spans="2:16" x14ac:dyDescent="0.2">
      <c r="B64" s="211" t="s">
        <v>747</v>
      </c>
      <c r="C64" s="212"/>
      <c r="D64" s="264" t="s">
        <v>533</v>
      </c>
      <c r="E64" s="13">
        <v>44</v>
      </c>
      <c r="F64" s="14" t="s">
        <v>255</v>
      </c>
      <c r="G64" s="14" t="s">
        <v>901</v>
      </c>
      <c r="H64" s="419">
        <f t="shared" si="0"/>
        <v>-10.040018</v>
      </c>
      <c r="I64" s="418">
        <f>'[1]Data CPIS-Securities (2)'!$B45</f>
        <v>-10.040018</v>
      </c>
      <c r="J64" s="419">
        <f t="shared" si="1"/>
        <v>0</v>
      </c>
      <c r="K64" s="417">
        <f>'[1]Data CPIS-Securities (2)'!$C45</f>
        <v>0</v>
      </c>
      <c r="L64" s="418">
        <f>'[1]Data CPIS-Securities (2)'!$D45</f>
        <v>0</v>
      </c>
      <c r="M64" s="155" t="str">
        <f t="shared" si="2"/>
        <v/>
      </c>
      <c r="N64" s="621" t="str">
        <f t="shared" si="3"/>
        <v/>
      </c>
      <c r="O64" s="621" t="str">
        <f t="shared" si="4"/>
        <v/>
      </c>
      <c r="P64" s="304"/>
    </row>
    <row r="65" spans="2:16" x14ac:dyDescent="0.2">
      <c r="B65" s="211" t="s">
        <v>663</v>
      </c>
      <c r="C65" s="212"/>
      <c r="D65" s="264" t="s">
        <v>533</v>
      </c>
      <c r="E65" s="13">
        <v>45</v>
      </c>
      <c r="F65" s="14" t="s">
        <v>95</v>
      </c>
      <c r="G65" s="14" t="s">
        <v>546</v>
      </c>
      <c r="H65" s="419">
        <f t="shared" si="0"/>
        <v>-2768.9271429999999</v>
      </c>
      <c r="I65" s="418">
        <f>'[1]Data CPIS-Securities (2)'!$B46</f>
        <v>-2247.3469719999998</v>
      </c>
      <c r="J65" s="419">
        <f t="shared" si="1"/>
        <v>-521.58017099999995</v>
      </c>
      <c r="K65" s="417">
        <f>'[1]Data CPIS-Securities (2)'!$C46</f>
        <v>-125.619516</v>
      </c>
      <c r="L65" s="418">
        <f>'[1]Data CPIS-Securities (2)'!$D46</f>
        <v>-395.96065499999997</v>
      </c>
      <c r="M65" s="155" t="str">
        <f t="shared" si="2"/>
        <v/>
      </c>
      <c r="N65" s="621" t="str">
        <f t="shared" si="3"/>
        <v/>
      </c>
      <c r="O65" s="621" t="str">
        <f t="shared" si="4"/>
        <v/>
      </c>
      <c r="P65" s="304"/>
    </row>
    <row r="66" spans="2:16" x14ac:dyDescent="0.2">
      <c r="B66" s="211" t="s">
        <v>664</v>
      </c>
      <c r="C66" s="212"/>
      <c r="D66" s="264" t="s">
        <v>533</v>
      </c>
      <c r="E66" s="16">
        <v>46</v>
      </c>
      <c r="F66" s="14" t="s">
        <v>96</v>
      </c>
      <c r="G66" s="14" t="s">
        <v>97</v>
      </c>
      <c r="H66" s="419">
        <f t="shared" si="0"/>
        <v>0</v>
      </c>
      <c r="I66" s="418">
        <f>'[1]Data CPIS-Securities (2)'!$B47</f>
        <v>0</v>
      </c>
      <c r="J66" s="419">
        <f t="shared" si="1"/>
        <v>0</v>
      </c>
      <c r="K66" s="417">
        <f>'[1]Data CPIS-Securities (2)'!$C47</f>
        <v>0</v>
      </c>
      <c r="L66" s="418">
        <f>'[1]Data CPIS-Securities (2)'!$D47</f>
        <v>0</v>
      </c>
      <c r="M66" s="155" t="str">
        <f t="shared" si="2"/>
        <v/>
      </c>
      <c r="N66" s="621" t="str">
        <f t="shared" si="3"/>
        <v/>
      </c>
      <c r="O66" s="621" t="str">
        <f t="shared" si="4"/>
        <v/>
      </c>
      <c r="P66" s="304"/>
    </row>
    <row r="67" spans="2:16" x14ac:dyDescent="0.2">
      <c r="B67" s="211" t="s">
        <v>665</v>
      </c>
      <c r="C67" s="212"/>
      <c r="D67" s="264" t="s">
        <v>533</v>
      </c>
      <c r="E67" s="13">
        <v>47</v>
      </c>
      <c r="F67" s="14" t="s">
        <v>98</v>
      </c>
      <c r="G67" s="14" t="s">
        <v>99</v>
      </c>
      <c r="H67" s="419">
        <f t="shared" si="0"/>
        <v>0</v>
      </c>
      <c r="I67" s="418">
        <f>'[1]Data CPIS-Securities (2)'!$B48</f>
        <v>0</v>
      </c>
      <c r="J67" s="419">
        <f t="shared" si="1"/>
        <v>0</v>
      </c>
      <c r="K67" s="417">
        <f>'[1]Data CPIS-Securities (2)'!$C48</f>
        <v>0</v>
      </c>
      <c r="L67" s="418">
        <f>'[1]Data CPIS-Securities (2)'!$D48</f>
        <v>0</v>
      </c>
      <c r="M67" s="155" t="str">
        <f t="shared" si="2"/>
        <v/>
      </c>
      <c r="N67" s="621" t="str">
        <f t="shared" si="3"/>
        <v/>
      </c>
      <c r="O67" s="621" t="str">
        <f t="shared" si="4"/>
        <v/>
      </c>
      <c r="P67" s="304"/>
    </row>
    <row r="68" spans="2:16" x14ac:dyDescent="0.2">
      <c r="B68" s="211" t="s">
        <v>666</v>
      </c>
      <c r="C68" s="212"/>
      <c r="D68" s="264" t="s">
        <v>533</v>
      </c>
      <c r="E68" s="13">
        <v>48</v>
      </c>
      <c r="F68" s="14" t="s">
        <v>100</v>
      </c>
      <c r="G68" s="14" t="s">
        <v>101</v>
      </c>
      <c r="H68" s="419">
        <f t="shared" si="0"/>
        <v>-3.686178</v>
      </c>
      <c r="I68" s="418">
        <f>'[1]Data CPIS-Securities (2)'!$B49</f>
        <v>0</v>
      </c>
      <c r="J68" s="419">
        <f t="shared" si="1"/>
        <v>-3.686178</v>
      </c>
      <c r="K68" s="417">
        <f>'[1]Data CPIS-Securities (2)'!$C49</f>
        <v>-3.686178</v>
      </c>
      <c r="L68" s="418">
        <f>'[1]Data CPIS-Securities (2)'!$D49</f>
        <v>0</v>
      </c>
      <c r="M68" s="155" t="str">
        <f t="shared" si="2"/>
        <v/>
      </c>
      <c r="N68" s="621" t="str">
        <f t="shared" si="3"/>
        <v/>
      </c>
      <c r="O68" s="621" t="str">
        <f t="shared" si="4"/>
        <v/>
      </c>
      <c r="P68" s="304"/>
    </row>
    <row r="69" spans="2:16" x14ac:dyDescent="0.2">
      <c r="B69" s="211" t="s">
        <v>667</v>
      </c>
      <c r="C69" s="212"/>
      <c r="D69" s="264" t="s">
        <v>533</v>
      </c>
      <c r="E69" s="16">
        <v>49</v>
      </c>
      <c r="F69" s="14" t="s">
        <v>102</v>
      </c>
      <c r="G69" s="14" t="s">
        <v>103</v>
      </c>
      <c r="H69" s="419">
        <f t="shared" si="0"/>
        <v>0</v>
      </c>
      <c r="I69" s="418">
        <f>'[1]Data CPIS-Securities (2)'!$B50</f>
        <v>0</v>
      </c>
      <c r="J69" s="419">
        <f t="shared" si="1"/>
        <v>0</v>
      </c>
      <c r="K69" s="417">
        <f>'[1]Data CPIS-Securities (2)'!$C50</f>
        <v>0</v>
      </c>
      <c r="L69" s="418">
        <f>'[1]Data CPIS-Securities (2)'!$D50</f>
        <v>0</v>
      </c>
      <c r="M69" s="155" t="str">
        <f t="shared" si="2"/>
        <v/>
      </c>
      <c r="N69" s="621" t="str">
        <f t="shared" si="3"/>
        <v/>
      </c>
      <c r="O69" s="621" t="str">
        <f t="shared" si="4"/>
        <v/>
      </c>
      <c r="P69" s="304"/>
    </row>
    <row r="70" spans="2:16" x14ac:dyDescent="0.2">
      <c r="B70" s="211" t="s">
        <v>668</v>
      </c>
      <c r="C70" s="212"/>
      <c r="D70" s="264" t="s">
        <v>533</v>
      </c>
      <c r="E70" s="13">
        <v>50</v>
      </c>
      <c r="F70" s="14" t="s">
        <v>104</v>
      </c>
      <c r="G70" s="14" t="s">
        <v>105</v>
      </c>
      <c r="H70" s="419">
        <f t="shared" si="0"/>
        <v>0</v>
      </c>
      <c r="I70" s="418">
        <f>'[1]Data CPIS-Securities (2)'!$B51</f>
        <v>0</v>
      </c>
      <c r="J70" s="419">
        <f t="shared" si="1"/>
        <v>0</v>
      </c>
      <c r="K70" s="417">
        <f>'[1]Data CPIS-Securities (2)'!$C51</f>
        <v>0</v>
      </c>
      <c r="L70" s="418">
        <f>'[1]Data CPIS-Securities (2)'!$D51</f>
        <v>0</v>
      </c>
      <c r="M70" s="155" t="str">
        <f t="shared" si="2"/>
        <v/>
      </c>
      <c r="N70" s="621" t="str">
        <f t="shared" si="3"/>
        <v/>
      </c>
      <c r="O70" s="621" t="str">
        <f t="shared" si="4"/>
        <v/>
      </c>
      <c r="P70" s="304"/>
    </row>
    <row r="71" spans="2:16" x14ac:dyDescent="0.2">
      <c r="B71" s="211" t="s">
        <v>669</v>
      </c>
      <c r="C71" s="212"/>
      <c r="D71" s="264" t="s">
        <v>533</v>
      </c>
      <c r="E71" s="13">
        <v>51</v>
      </c>
      <c r="F71" s="14" t="s">
        <v>106</v>
      </c>
      <c r="G71" s="14" t="s">
        <v>107</v>
      </c>
      <c r="H71" s="419">
        <f t="shared" si="0"/>
        <v>0</v>
      </c>
      <c r="I71" s="418">
        <f>'[1]Data CPIS-Securities (2)'!$B52</f>
        <v>0</v>
      </c>
      <c r="J71" s="419">
        <f t="shared" si="1"/>
        <v>0</v>
      </c>
      <c r="K71" s="417">
        <f>'[1]Data CPIS-Securities (2)'!$C52</f>
        <v>0</v>
      </c>
      <c r="L71" s="418">
        <f>'[1]Data CPIS-Securities (2)'!$D52</f>
        <v>0</v>
      </c>
      <c r="M71" s="155" t="str">
        <f t="shared" si="2"/>
        <v/>
      </c>
      <c r="N71" s="621" t="str">
        <f t="shared" si="3"/>
        <v/>
      </c>
      <c r="O71" s="621" t="str">
        <f t="shared" si="4"/>
        <v/>
      </c>
      <c r="P71" s="304"/>
    </row>
    <row r="72" spans="2:16" x14ac:dyDescent="0.2">
      <c r="B72" s="211" t="s">
        <v>670</v>
      </c>
      <c r="C72" s="212"/>
      <c r="D72" s="264" t="s">
        <v>533</v>
      </c>
      <c r="E72" s="16">
        <v>52</v>
      </c>
      <c r="F72" s="14" t="s">
        <v>108</v>
      </c>
      <c r="G72" s="14" t="s">
        <v>109</v>
      </c>
      <c r="H72" s="419">
        <f t="shared" si="0"/>
        <v>0</v>
      </c>
      <c r="I72" s="418">
        <f>'[1]Data CPIS-Securities (2)'!$B53</f>
        <v>0</v>
      </c>
      <c r="J72" s="419">
        <f t="shared" si="1"/>
        <v>0</v>
      </c>
      <c r="K72" s="417">
        <f>'[1]Data CPIS-Securities (2)'!$C53</f>
        <v>0</v>
      </c>
      <c r="L72" s="418">
        <f>'[1]Data CPIS-Securities (2)'!$D53</f>
        <v>0</v>
      </c>
      <c r="M72" s="155" t="str">
        <f t="shared" si="2"/>
        <v/>
      </c>
      <c r="N72" s="621" t="str">
        <f t="shared" si="3"/>
        <v/>
      </c>
      <c r="O72" s="621" t="str">
        <f t="shared" si="4"/>
        <v/>
      </c>
      <c r="P72" s="304"/>
    </row>
    <row r="73" spans="2:16" x14ac:dyDescent="0.2">
      <c r="B73" s="211" t="s">
        <v>671</v>
      </c>
      <c r="C73" s="212"/>
      <c r="D73" s="264" t="s">
        <v>533</v>
      </c>
      <c r="E73" s="13">
        <v>53</v>
      </c>
      <c r="F73" s="14" t="s">
        <v>110</v>
      </c>
      <c r="G73" s="14" t="s">
        <v>111</v>
      </c>
      <c r="H73" s="419">
        <f t="shared" si="0"/>
        <v>0</v>
      </c>
      <c r="I73" s="418">
        <f>'[1]Data CPIS-Securities (2)'!$B54</f>
        <v>0</v>
      </c>
      <c r="J73" s="419">
        <f t="shared" si="1"/>
        <v>0</v>
      </c>
      <c r="K73" s="417">
        <f>'[1]Data CPIS-Securities (2)'!$C54</f>
        <v>0</v>
      </c>
      <c r="L73" s="418">
        <f>'[1]Data CPIS-Securities (2)'!$D54</f>
        <v>0</v>
      </c>
      <c r="M73" s="155" t="str">
        <f t="shared" si="2"/>
        <v/>
      </c>
      <c r="N73" s="621" t="str">
        <f t="shared" si="3"/>
        <v/>
      </c>
      <c r="O73" s="621" t="str">
        <f t="shared" si="4"/>
        <v/>
      </c>
      <c r="P73" s="304"/>
    </row>
    <row r="74" spans="2:16" x14ac:dyDescent="0.2">
      <c r="B74" s="211" t="s">
        <v>672</v>
      </c>
      <c r="C74" s="212"/>
      <c r="D74" s="264" t="s">
        <v>533</v>
      </c>
      <c r="E74" s="13">
        <v>54</v>
      </c>
      <c r="F74" s="14" t="s">
        <v>112</v>
      </c>
      <c r="G74" s="14" t="s">
        <v>113</v>
      </c>
      <c r="H74" s="419">
        <f t="shared" si="0"/>
        <v>0</v>
      </c>
      <c r="I74" s="418">
        <f>'[1]Data CPIS-Securities (2)'!$B55</f>
        <v>0</v>
      </c>
      <c r="J74" s="419">
        <f t="shared" si="1"/>
        <v>0</v>
      </c>
      <c r="K74" s="417">
        <f>'[1]Data CPIS-Securities (2)'!$C55</f>
        <v>0</v>
      </c>
      <c r="L74" s="418">
        <f>'[1]Data CPIS-Securities (2)'!$D55</f>
        <v>0</v>
      </c>
      <c r="M74" s="155" t="str">
        <f t="shared" si="2"/>
        <v/>
      </c>
      <c r="N74" s="621" t="str">
        <f t="shared" si="3"/>
        <v/>
      </c>
      <c r="O74" s="621" t="str">
        <f t="shared" si="4"/>
        <v/>
      </c>
      <c r="P74" s="304"/>
    </row>
    <row r="75" spans="2:16" x14ac:dyDescent="0.2">
      <c r="B75" s="211" t="s">
        <v>673</v>
      </c>
      <c r="C75" s="212"/>
      <c r="D75" s="264" t="s">
        <v>533</v>
      </c>
      <c r="E75" s="16">
        <v>55</v>
      </c>
      <c r="F75" s="14" t="s">
        <v>114</v>
      </c>
      <c r="G75" s="14" t="s">
        <v>115</v>
      </c>
      <c r="H75" s="419">
        <f t="shared" si="0"/>
        <v>0</v>
      </c>
      <c r="I75" s="418">
        <f>'[1]Data CPIS-Securities (2)'!$B56</f>
        <v>0</v>
      </c>
      <c r="J75" s="419">
        <f t="shared" si="1"/>
        <v>0</v>
      </c>
      <c r="K75" s="417">
        <f>'[1]Data CPIS-Securities (2)'!$C56</f>
        <v>0</v>
      </c>
      <c r="L75" s="418">
        <f>'[1]Data CPIS-Securities (2)'!$D56</f>
        <v>0</v>
      </c>
      <c r="M75" s="155" t="str">
        <f t="shared" si="2"/>
        <v/>
      </c>
      <c r="N75" s="621" t="str">
        <f t="shared" si="3"/>
        <v/>
      </c>
      <c r="O75" s="621" t="str">
        <f t="shared" si="4"/>
        <v/>
      </c>
      <c r="P75" s="304"/>
    </row>
    <row r="76" spans="2:16" x14ac:dyDescent="0.2">
      <c r="B76" s="211" t="s">
        <v>674</v>
      </c>
      <c r="C76" s="212"/>
      <c r="D76" s="264" t="s">
        <v>533</v>
      </c>
      <c r="E76" s="13">
        <v>56</v>
      </c>
      <c r="F76" s="14" t="s">
        <v>116</v>
      </c>
      <c r="G76" s="14" t="s">
        <v>117</v>
      </c>
      <c r="H76" s="419">
        <f t="shared" si="0"/>
        <v>0</v>
      </c>
      <c r="I76" s="418">
        <f>'[1]Data CPIS-Securities (2)'!$B57</f>
        <v>0</v>
      </c>
      <c r="J76" s="419">
        <f t="shared" si="1"/>
        <v>0</v>
      </c>
      <c r="K76" s="417">
        <f>'[1]Data CPIS-Securities (2)'!$C57</f>
        <v>0</v>
      </c>
      <c r="L76" s="418">
        <f>'[1]Data CPIS-Securities (2)'!$D57</f>
        <v>0</v>
      </c>
      <c r="M76" s="155" t="str">
        <f t="shared" si="2"/>
        <v/>
      </c>
      <c r="N76" s="621" t="str">
        <f t="shared" si="3"/>
        <v/>
      </c>
      <c r="O76" s="621" t="str">
        <f t="shared" si="4"/>
        <v/>
      </c>
      <c r="P76" s="304"/>
    </row>
    <row r="77" spans="2:16" x14ac:dyDescent="0.2">
      <c r="B77" s="211" t="s">
        <v>675</v>
      </c>
      <c r="C77" s="212"/>
      <c r="D77" s="264" t="s">
        <v>533</v>
      </c>
      <c r="E77" s="13">
        <v>57</v>
      </c>
      <c r="F77" s="33" t="s">
        <v>508</v>
      </c>
      <c r="G77" s="33" t="s">
        <v>509</v>
      </c>
      <c r="H77" s="419">
        <f t="shared" si="0"/>
        <v>0</v>
      </c>
      <c r="I77" s="418">
        <f>'[1]Data CPIS-Securities (2)'!$B58</f>
        <v>0</v>
      </c>
      <c r="J77" s="419">
        <f t="shared" si="1"/>
        <v>0</v>
      </c>
      <c r="K77" s="417">
        <f>'[1]Data CPIS-Securities (2)'!$C58</f>
        <v>0</v>
      </c>
      <c r="L77" s="418">
        <f>'[1]Data CPIS-Securities (2)'!$D58</f>
        <v>0</v>
      </c>
      <c r="M77" s="155" t="str">
        <f t="shared" si="2"/>
        <v/>
      </c>
      <c r="N77" s="621" t="str">
        <f t="shared" si="3"/>
        <v/>
      </c>
      <c r="O77" s="621" t="str">
        <f t="shared" si="4"/>
        <v/>
      </c>
      <c r="P77" s="304"/>
    </row>
    <row r="78" spans="2:16" x14ac:dyDescent="0.2">
      <c r="B78" s="211" t="s">
        <v>676</v>
      </c>
      <c r="C78" s="212"/>
      <c r="D78" s="264" t="s">
        <v>533</v>
      </c>
      <c r="E78" s="16">
        <v>58</v>
      </c>
      <c r="F78" s="14" t="s">
        <v>118</v>
      </c>
      <c r="G78" s="14" t="s">
        <v>119</v>
      </c>
      <c r="H78" s="419">
        <f t="shared" si="0"/>
        <v>0</v>
      </c>
      <c r="I78" s="418">
        <f>'[1]Data CPIS-Securities (2)'!$B59</f>
        <v>0</v>
      </c>
      <c r="J78" s="419">
        <f t="shared" si="1"/>
        <v>0</v>
      </c>
      <c r="K78" s="417">
        <f>'[1]Data CPIS-Securities (2)'!$C59</f>
        <v>0</v>
      </c>
      <c r="L78" s="418">
        <f>'[1]Data CPIS-Securities (2)'!$D59</f>
        <v>0</v>
      </c>
      <c r="M78" s="155" t="str">
        <f t="shared" si="2"/>
        <v/>
      </c>
      <c r="N78" s="621" t="str">
        <f t="shared" si="3"/>
        <v/>
      </c>
      <c r="O78" s="621" t="str">
        <f t="shared" si="4"/>
        <v/>
      </c>
      <c r="P78" s="304"/>
    </row>
    <row r="79" spans="2:16" x14ac:dyDescent="0.2">
      <c r="B79" s="211" t="s">
        <v>677</v>
      </c>
      <c r="C79" s="212"/>
      <c r="D79" s="264" t="s">
        <v>533</v>
      </c>
      <c r="E79" s="13">
        <v>59</v>
      </c>
      <c r="F79" s="14" t="s">
        <v>120</v>
      </c>
      <c r="G79" s="14" t="s">
        <v>121</v>
      </c>
      <c r="H79" s="419">
        <f t="shared" si="0"/>
        <v>0</v>
      </c>
      <c r="I79" s="418">
        <f>'[1]Data CPIS-Securities (2)'!$B60</f>
        <v>0</v>
      </c>
      <c r="J79" s="419">
        <f t="shared" si="1"/>
        <v>0</v>
      </c>
      <c r="K79" s="417">
        <f>'[1]Data CPIS-Securities (2)'!$C60</f>
        <v>0</v>
      </c>
      <c r="L79" s="418">
        <f>'[1]Data CPIS-Securities (2)'!$D60</f>
        <v>0</v>
      </c>
      <c r="M79" s="155" t="str">
        <f t="shared" si="2"/>
        <v/>
      </c>
      <c r="N79" s="621" t="str">
        <f t="shared" si="3"/>
        <v/>
      </c>
      <c r="O79" s="621" t="str">
        <f t="shared" si="4"/>
        <v/>
      </c>
      <c r="P79" s="304"/>
    </row>
    <row r="80" spans="2:16" x14ac:dyDescent="0.2">
      <c r="B80" s="211" t="s">
        <v>678</v>
      </c>
      <c r="C80" s="212"/>
      <c r="D80" s="264" t="s">
        <v>533</v>
      </c>
      <c r="E80" s="13">
        <v>60</v>
      </c>
      <c r="F80" s="14" t="s">
        <v>122</v>
      </c>
      <c r="G80" s="14" t="s">
        <v>123</v>
      </c>
      <c r="H80" s="419">
        <f t="shared" si="0"/>
        <v>-32.847709999999999</v>
      </c>
      <c r="I80" s="418">
        <f>'[1]Data CPIS-Securities (2)'!$B61</f>
        <v>-32.847709999999999</v>
      </c>
      <c r="J80" s="419">
        <f t="shared" si="1"/>
        <v>0</v>
      </c>
      <c r="K80" s="417">
        <f>'[1]Data CPIS-Securities (2)'!$C61</f>
        <v>0</v>
      </c>
      <c r="L80" s="418">
        <f>'[1]Data CPIS-Securities (2)'!$D61</f>
        <v>0</v>
      </c>
      <c r="M80" s="155" t="str">
        <f t="shared" si="2"/>
        <v/>
      </c>
      <c r="N80" s="621" t="str">
        <f t="shared" si="3"/>
        <v/>
      </c>
      <c r="O80" s="621" t="str">
        <f t="shared" si="4"/>
        <v/>
      </c>
      <c r="P80" s="304"/>
    </row>
    <row r="81" spans="2:16" x14ac:dyDescent="0.2">
      <c r="B81" s="211" t="s">
        <v>679</v>
      </c>
      <c r="C81" s="212"/>
      <c r="D81" s="264" t="s">
        <v>533</v>
      </c>
      <c r="E81" s="16">
        <v>61</v>
      </c>
      <c r="F81" s="14" t="s">
        <v>124</v>
      </c>
      <c r="G81" s="14" t="s">
        <v>125</v>
      </c>
      <c r="H81" s="419">
        <f t="shared" si="0"/>
        <v>0</v>
      </c>
      <c r="I81" s="418">
        <f>'[1]Data CPIS-Securities (2)'!$B62</f>
        <v>0</v>
      </c>
      <c r="J81" s="419">
        <f t="shared" si="1"/>
        <v>0</v>
      </c>
      <c r="K81" s="417">
        <f>'[1]Data CPIS-Securities (2)'!$C62</f>
        <v>0</v>
      </c>
      <c r="L81" s="418">
        <f>'[1]Data CPIS-Securities (2)'!$D62</f>
        <v>0</v>
      </c>
      <c r="M81" s="155" t="str">
        <f t="shared" si="2"/>
        <v/>
      </c>
      <c r="N81" s="621" t="str">
        <f t="shared" si="3"/>
        <v/>
      </c>
      <c r="O81" s="621" t="str">
        <f t="shared" si="4"/>
        <v/>
      </c>
      <c r="P81" s="304"/>
    </row>
    <row r="82" spans="2:16" x14ac:dyDescent="0.2">
      <c r="B82" s="211" t="s">
        <v>680</v>
      </c>
      <c r="C82" s="212"/>
      <c r="D82" s="264" t="s">
        <v>533</v>
      </c>
      <c r="E82" s="13">
        <v>62</v>
      </c>
      <c r="F82" s="14" t="s">
        <v>126</v>
      </c>
      <c r="G82" s="14" t="s">
        <v>127</v>
      </c>
      <c r="H82" s="419">
        <f t="shared" si="0"/>
        <v>0</v>
      </c>
      <c r="I82" s="418">
        <f>'[1]Data CPIS-Securities (2)'!$B63</f>
        <v>0</v>
      </c>
      <c r="J82" s="419">
        <f t="shared" si="1"/>
        <v>0</v>
      </c>
      <c r="K82" s="417">
        <f>'[1]Data CPIS-Securities (2)'!$C63</f>
        <v>0</v>
      </c>
      <c r="L82" s="418">
        <f>'[1]Data CPIS-Securities (2)'!$D63</f>
        <v>0</v>
      </c>
      <c r="M82" s="155" t="str">
        <f t="shared" si="2"/>
        <v/>
      </c>
      <c r="N82" s="621" t="str">
        <f t="shared" si="3"/>
        <v/>
      </c>
      <c r="O82" s="621" t="str">
        <f t="shared" si="4"/>
        <v/>
      </c>
      <c r="P82" s="304"/>
    </row>
    <row r="83" spans="2:16" x14ac:dyDescent="0.2">
      <c r="B83" s="211" t="s">
        <v>681</v>
      </c>
      <c r="C83" s="212"/>
      <c r="D83" s="264" t="s">
        <v>533</v>
      </c>
      <c r="E83" s="13">
        <v>63</v>
      </c>
      <c r="F83" s="14" t="s">
        <v>128</v>
      </c>
      <c r="G83" s="14" t="s">
        <v>129</v>
      </c>
      <c r="H83" s="419">
        <f t="shared" si="0"/>
        <v>0</v>
      </c>
      <c r="I83" s="418">
        <f>'[1]Data CPIS-Securities (2)'!$B64</f>
        <v>0</v>
      </c>
      <c r="J83" s="419">
        <f t="shared" si="1"/>
        <v>0</v>
      </c>
      <c r="K83" s="417">
        <f>'[1]Data CPIS-Securities (2)'!$C64</f>
        <v>0</v>
      </c>
      <c r="L83" s="418">
        <f>'[1]Data CPIS-Securities (2)'!$D64</f>
        <v>0</v>
      </c>
      <c r="M83" s="155" t="str">
        <f t="shared" si="2"/>
        <v/>
      </c>
      <c r="N83" s="621" t="str">
        <f t="shared" si="3"/>
        <v/>
      </c>
      <c r="O83" s="621" t="str">
        <f t="shared" si="4"/>
        <v/>
      </c>
      <c r="P83" s="304"/>
    </row>
    <row r="84" spans="2:16" x14ac:dyDescent="0.2">
      <c r="B84" s="211" t="s">
        <v>682</v>
      </c>
      <c r="C84" s="212"/>
      <c r="D84" s="264" t="s">
        <v>533</v>
      </c>
      <c r="E84" s="16">
        <v>64</v>
      </c>
      <c r="F84" s="14" t="s">
        <v>130</v>
      </c>
      <c r="G84" s="14" t="s">
        <v>131</v>
      </c>
      <c r="H84" s="419">
        <f t="shared" si="0"/>
        <v>0</v>
      </c>
      <c r="I84" s="418">
        <f>'[1]Data CPIS-Securities (2)'!$B65</f>
        <v>0</v>
      </c>
      <c r="J84" s="419">
        <f t="shared" si="1"/>
        <v>0</v>
      </c>
      <c r="K84" s="417">
        <f>'[1]Data CPIS-Securities (2)'!$C65</f>
        <v>0</v>
      </c>
      <c r="L84" s="418">
        <f>'[1]Data CPIS-Securities (2)'!$D65</f>
        <v>0</v>
      </c>
      <c r="M84" s="155" t="str">
        <f t="shared" si="2"/>
        <v/>
      </c>
      <c r="N84" s="621" t="str">
        <f t="shared" si="3"/>
        <v/>
      </c>
      <c r="O84" s="621" t="str">
        <f t="shared" si="4"/>
        <v/>
      </c>
      <c r="P84" s="304"/>
    </row>
    <row r="85" spans="2:16" x14ac:dyDescent="0.2">
      <c r="B85" s="211" t="s">
        <v>683</v>
      </c>
      <c r="C85" s="212"/>
      <c r="D85" s="264" t="s">
        <v>533</v>
      </c>
      <c r="E85" s="13">
        <v>65</v>
      </c>
      <c r="F85" s="14" t="s">
        <v>132</v>
      </c>
      <c r="G85" s="14" t="s">
        <v>133</v>
      </c>
      <c r="H85" s="419">
        <f t="shared" ref="H85:H148" si="5">IF(AND(I85="",J85=""),"",IF(OR(I85="c",J85="c"),"c",SUM(I85,J85)))</f>
        <v>-7.349081</v>
      </c>
      <c r="I85" s="418">
        <f>'[1]Data CPIS-Securities (2)'!$B66</f>
        <v>0</v>
      </c>
      <c r="J85" s="419">
        <f t="shared" si="1"/>
        <v>-7.349081</v>
      </c>
      <c r="K85" s="417">
        <f>'[1]Data CPIS-Securities (2)'!$C66</f>
        <v>0</v>
      </c>
      <c r="L85" s="418">
        <f>'[1]Data CPIS-Securities (2)'!$D66</f>
        <v>-7.349081</v>
      </c>
      <c r="M85" s="155" t="str">
        <f t="shared" si="2"/>
        <v/>
      </c>
      <c r="N85" s="621" t="str">
        <f t="shared" si="3"/>
        <v/>
      </c>
      <c r="O85" s="621" t="str">
        <f t="shared" si="4"/>
        <v/>
      </c>
      <c r="P85" s="304"/>
    </row>
    <row r="86" spans="2:16" x14ac:dyDescent="0.2">
      <c r="B86" s="211" t="s">
        <v>684</v>
      </c>
      <c r="C86" s="212"/>
      <c r="D86" s="264" t="s">
        <v>533</v>
      </c>
      <c r="E86" s="13">
        <v>66</v>
      </c>
      <c r="F86" s="14" t="s">
        <v>134</v>
      </c>
      <c r="G86" s="14" t="s">
        <v>135</v>
      </c>
      <c r="H86" s="419">
        <f t="shared" si="5"/>
        <v>0</v>
      </c>
      <c r="I86" s="418">
        <f>'[1]Data CPIS-Securities (2)'!$B67</f>
        <v>0</v>
      </c>
      <c r="J86" s="419">
        <f t="shared" ref="J86:J149" si="6">IF(AND(K86="",L86=""),"",IF(OR(K86="c",L86="c"),"c",SUM(K86,L86)))</f>
        <v>0</v>
      </c>
      <c r="K86" s="417">
        <f>'[1]Data CPIS-Securities (2)'!$C67</f>
        <v>0</v>
      </c>
      <c r="L86" s="418">
        <f>'[1]Data CPIS-Securities (2)'!$D67</f>
        <v>0</v>
      </c>
      <c r="M86" s="155" t="str">
        <f t="shared" ref="M86:M149" si="7">IF(AND(SUM(COUNTIF(K86:L86,"c"),(COUNTIF(J86,"c")))=1,AND(K86&lt;&gt;"",L86&lt;&gt;"",J86&lt;&gt;"")),"Residual Disclosure",IF(AND(SUM(COUNTIF(I86:J86,"c"),(COUNTIF(H86,"c")))=1,AND(I86&lt;&gt;"",J86&lt;&gt;"",H86&lt;&gt;"")),"Residual Disclosure",""))</f>
        <v/>
      </c>
      <c r="N86" s="621" t="str">
        <f t="shared" ref="N86:N150" si="8">IF(M86&lt;&gt;"","",IF(OR(AND(H86="c",OR(J86="c",I86="c")),AND(H86&lt;&gt;"",I86="c",J86="c"),AND(H86&lt;&gt;"",J86="",I86="")),"",IF(OR(I86="c",J86="c"),"c",IF(ABS(SUM(I86,J86)-SUM(H86))&gt;0.9,SUM(I86,J86)-SUM(H86),""))))</f>
        <v/>
      </c>
      <c r="O86" s="621" t="str">
        <f t="shared" ref="O86:O150" si="9">IF(M86&lt;&gt;"","",IF(OR(AND(J86="c",OR(L86="c",K86="c")),AND(J86&lt;&gt;"",K86="c",L86="c"),AND(J86&lt;&gt;"",L86="",K86="")),"",IF(COUNTIF(K86:L86,"c")&gt;1,"",IF(ABS(SUM(K86,L86)-SUM(J86))&gt;0.9,SUM(K86,L86)-SUM(J86),""))))</f>
        <v/>
      </c>
      <c r="P86" s="304"/>
    </row>
    <row r="87" spans="2:16" x14ac:dyDescent="0.2">
      <c r="B87" s="211" t="s">
        <v>685</v>
      </c>
      <c r="C87" s="212"/>
      <c r="D87" s="264" t="s">
        <v>533</v>
      </c>
      <c r="E87" s="16">
        <v>67</v>
      </c>
      <c r="F87" s="14" t="s">
        <v>136</v>
      </c>
      <c r="G87" s="14" t="s">
        <v>137</v>
      </c>
      <c r="H87" s="419">
        <f t="shared" si="5"/>
        <v>0</v>
      </c>
      <c r="I87" s="418">
        <f>'[1]Data CPIS-Securities (2)'!$B68</f>
        <v>0</v>
      </c>
      <c r="J87" s="419">
        <f t="shared" si="6"/>
        <v>0</v>
      </c>
      <c r="K87" s="417">
        <f>'[1]Data CPIS-Securities (2)'!$C68</f>
        <v>0</v>
      </c>
      <c r="L87" s="418">
        <f>'[1]Data CPIS-Securities (2)'!$D68</f>
        <v>0</v>
      </c>
      <c r="M87" s="155" t="str">
        <f t="shared" si="7"/>
        <v/>
      </c>
      <c r="N87" s="621" t="str">
        <f t="shared" si="8"/>
        <v/>
      </c>
      <c r="O87" s="621" t="str">
        <f t="shared" si="9"/>
        <v/>
      </c>
      <c r="P87" s="304"/>
    </row>
    <row r="88" spans="2:16" x14ac:dyDescent="0.2">
      <c r="B88" s="211" t="s">
        <v>686</v>
      </c>
      <c r="C88" s="212"/>
      <c r="D88" s="264" t="s">
        <v>533</v>
      </c>
      <c r="E88" s="13">
        <v>68</v>
      </c>
      <c r="F88" s="14" t="s">
        <v>138</v>
      </c>
      <c r="G88" s="14" t="s">
        <v>139</v>
      </c>
      <c r="H88" s="419">
        <f t="shared" si="5"/>
        <v>0</v>
      </c>
      <c r="I88" s="418">
        <f>'[1]Data CPIS-Securities (2)'!$B69</f>
        <v>0</v>
      </c>
      <c r="J88" s="419">
        <f t="shared" si="6"/>
        <v>0</v>
      </c>
      <c r="K88" s="417">
        <f>'[1]Data CPIS-Securities (2)'!$C69</f>
        <v>0</v>
      </c>
      <c r="L88" s="418">
        <f>'[1]Data CPIS-Securities (2)'!$D69</f>
        <v>0</v>
      </c>
      <c r="M88" s="155" t="str">
        <f t="shared" si="7"/>
        <v/>
      </c>
      <c r="N88" s="621" t="str">
        <f t="shared" si="8"/>
        <v/>
      </c>
      <c r="O88" s="621" t="str">
        <f t="shared" si="9"/>
        <v/>
      </c>
      <c r="P88" s="304"/>
    </row>
    <row r="89" spans="2:16" x14ac:dyDescent="0.2">
      <c r="B89" s="211" t="s">
        <v>687</v>
      </c>
      <c r="C89" s="212"/>
      <c r="D89" s="264" t="s">
        <v>533</v>
      </c>
      <c r="E89" s="13">
        <v>69</v>
      </c>
      <c r="F89" s="14" t="s">
        <v>140</v>
      </c>
      <c r="G89" s="14" t="s">
        <v>141</v>
      </c>
      <c r="H89" s="419">
        <f t="shared" si="5"/>
        <v>0</v>
      </c>
      <c r="I89" s="418">
        <f>'[1]Data CPIS-Securities (2)'!$B70</f>
        <v>0</v>
      </c>
      <c r="J89" s="419">
        <f t="shared" si="6"/>
        <v>0</v>
      </c>
      <c r="K89" s="417">
        <f>'[1]Data CPIS-Securities (2)'!$C70</f>
        <v>0</v>
      </c>
      <c r="L89" s="418">
        <f>'[1]Data CPIS-Securities (2)'!$D70</f>
        <v>0</v>
      </c>
      <c r="M89" s="155" t="str">
        <f t="shared" si="7"/>
        <v/>
      </c>
      <c r="N89" s="621" t="str">
        <f t="shared" si="8"/>
        <v/>
      </c>
      <c r="O89" s="621" t="str">
        <f t="shared" si="9"/>
        <v/>
      </c>
      <c r="P89" s="304"/>
    </row>
    <row r="90" spans="2:16" x14ac:dyDescent="0.2">
      <c r="B90" s="211" t="s">
        <v>824</v>
      </c>
      <c r="C90" s="212"/>
      <c r="D90" s="209" t="s">
        <v>533</v>
      </c>
      <c r="E90" s="13">
        <v>70</v>
      </c>
      <c r="F90" s="14" t="s">
        <v>403</v>
      </c>
      <c r="G90" s="14" t="s">
        <v>989</v>
      </c>
      <c r="H90" s="419">
        <f>IF(AND(I90="",J90=""),"",IF(OR(I90="c",J90="c"),"c",SUM(I90,J90)))</f>
        <v>0</v>
      </c>
      <c r="I90" s="418">
        <f>'[1]Data CPIS-Securities (2)'!$B71</f>
        <v>0</v>
      </c>
      <c r="J90" s="419">
        <f>IF(AND(K90="",L90=""),"",IF(OR(K90="c",L90="c"),"c",SUM(K90,L90)))</f>
        <v>0</v>
      </c>
      <c r="K90" s="417">
        <f>'[1]Data CPIS-Securities (2)'!$C71</f>
        <v>0</v>
      </c>
      <c r="L90" s="418">
        <f>'[1]Data CPIS-Securities (2)'!$D71</f>
        <v>0</v>
      </c>
      <c r="M90" s="155" t="str">
        <f>IF(AND(SUM(COUNTIF(K90:L90,"c"),(COUNTIF(J90,"c")))=1,AND(K90&lt;&gt;"",L90&lt;&gt;"",J90&lt;&gt;"")),"Residual Disclosure",IF(AND(SUM(COUNTIF(I90:J90,"c"),(COUNTIF(H90,"c")))=1,AND(I90&lt;&gt;"",J90&lt;&gt;"",H90&lt;&gt;"")),"Residual Disclosure",""))</f>
        <v/>
      </c>
      <c r="N90" s="621" t="str">
        <f>IF(M90&lt;&gt;"","",IF(OR(AND(H90="c",OR(J90="c",I90="c")),AND(H90&lt;&gt;"",I90="c",J90="c"),AND(H90&lt;&gt;"",J90="",I90="")),"",IF(OR(I90="c",J90="c"),"c",IF(ABS(SUM(I90,J90)-SUM(H90))&gt;0.9,SUM(I90,J90)-SUM(H90),""))))</f>
        <v/>
      </c>
      <c r="O90" s="621" t="str">
        <f>IF(M90&lt;&gt;"","",IF(OR(AND(J90="c",OR(L90="c",K90="c")),AND(J90&lt;&gt;"",K90="c",L90="c"),AND(J90&lt;&gt;"",L90="",K90="")),"",IF(COUNTIF(K90:L90,"c")&gt;1,"",IF(ABS(SUM(K90,L90)-SUM(J90))&gt;0.9,SUM(K90,L90)-SUM(J90),""))))</f>
        <v/>
      </c>
      <c r="P90" s="304"/>
    </row>
    <row r="91" spans="2:16" x14ac:dyDescent="0.2">
      <c r="B91" s="211" t="s">
        <v>688</v>
      </c>
      <c r="C91" s="212"/>
      <c r="D91" s="264" t="s">
        <v>533</v>
      </c>
      <c r="E91" s="16">
        <v>71</v>
      </c>
      <c r="F91" s="14" t="s">
        <v>142</v>
      </c>
      <c r="G91" s="14" t="s">
        <v>143</v>
      </c>
      <c r="H91" s="419">
        <f t="shared" si="5"/>
        <v>0</v>
      </c>
      <c r="I91" s="418">
        <f>'[1]Data CPIS-Securities (2)'!$B72</f>
        <v>0</v>
      </c>
      <c r="J91" s="419">
        <f t="shared" si="6"/>
        <v>0</v>
      </c>
      <c r="K91" s="417">
        <f>'[1]Data CPIS-Securities (2)'!$C72</f>
        <v>0</v>
      </c>
      <c r="L91" s="418">
        <f>'[1]Data CPIS-Securities (2)'!$D72</f>
        <v>0</v>
      </c>
      <c r="M91" s="155" t="str">
        <f t="shared" si="7"/>
        <v/>
      </c>
      <c r="N91" s="621" t="str">
        <f t="shared" si="8"/>
        <v/>
      </c>
      <c r="O91" s="621" t="str">
        <f t="shared" si="9"/>
        <v/>
      </c>
      <c r="P91" s="304"/>
    </row>
    <row r="92" spans="2:16" x14ac:dyDescent="0.2">
      <c r="B92" s="211" t="s">
        <v>689</v>
      </c>
      <c r="C92" s="212"/>
      <c r="D92" s="264" t="s">
        <v>533</v>
      </c>
      <c r="E92" s="16">
        <v>72</v>
      </c>
      <c r="F92" s="14" t="s">
        <v>144</v>
      </c>
      <c r="G92" s="14" t="s">
        <v>145</v>
      </c>
      <c r="H92" s="419">
        <f t="shared" si="5"/>
        <v>0</v>
      </c>
      <c r="I92" s="418">
        <f>'[1]Data CPIS-Securities (2)'!$B73</f>
        <v>0</v>
      </c>
      <c r="J92" s="419">
        <f t="shared" si="6"/>
        <v>0</v>
      </c>
      <c r="K92" s="417">
        <f>'[1]Data CPIS-Securities (2)'!$C73</f>
        <v>0</v>
      </c>
      <c r="L92" s="418">
        <f>'[1]Data CPIS-Securities (2)'!$D73</f>
        <v>0</v>
      </c>
      <c r="M92" s="155" t="str">
        <f t="shared" si="7"/>
        <v/>
      </c>
      <c r="N92" s="621" t="str">
        <f t="shared" si="8"/>
        <v/>
      </c>
      <c r="O92" s="621" t="str">
        <f t="shared" si="9"/>
        <v/>
      </c>
      <c r="P92" s="304"/>
    </row>
    <row r="93" spans="2:16" x14ac:dyDescent="0.2">
      <c r="B93" s="211" t="s">
        <v>690</v>
      </c>
      <c r="C93" s="212"/>
      <c r="D93" s="264" t="s">
        <v>533</v>
      </c>
      <c r="E93" s="16">
        <v>73</v>
      </c>
      <c r="F93" s="14" t="s">
        <v>146</v>
      </c>
      <c r="G93" s="14" t="s">
        <v>147</v>
      </c>
      <c r="H93" s="419">
        <f t="shared" si="5"/>
        <v>0</v>
      </c>
      <c r="I93" s="418">
        <f>'[1]Data CPIS-Securities (2)'!$B74</f>
        <v>0</v>
      </c>
      <c r="J93" s="419">
        <f t="shared" si="6"/>
        <v>0</v>
      </c>
      <c r="K93" s="417">
        <f>'[1]Data CPIS-Securities (2)'!$C74</f>
        <v>0</v>
      </c>
      <c r="L93" s="418">
        <f>'[1]Data CPIS-Securities (2)'!$D74</f>
        <v>0</v>
      </c>
      <c r="M93" s="155" t="str">
        <f t="shared" si="7"/>
        <v/>
      </c>
      <c r="N93" s="621" t="str">
        <f t="shared" si="8"/>
        <v/>
      </c>
      <c r="O93" s="621" t="str">
        <f t="shared" si="9"/>
        <v/>
      </c>
      <c r="P93" s="304"/>
    </row>
    <row r="94" spans="2:16" x14ac:dyDescent="0.2">
      <c r="B94" s="211" t="s">
        <v>691</v>
      </c>
      <c r="C94" s="212"/>
      <c r="D94" s="264" t="s">
        <v>533</v>
      </c>
      <c r="E94" s="16">
        <v>74</v>
      </c>
      <c r="F94" s="14" t="s">
        <v>148</v>
      </c>
      <c r="G94" s="14" t="s">
        <v>149</v>
      </c>
      <c r="H94" s="419">
        <f t="shared" si="5"/>
        <v>0</v>
      </c>
      <c r="I94" s="418">
        <f>'[1]Data CPIS-Securities (2)'!$B75</f>
        <v>0</v>
      </c>
      <c r="J94" s="419">
        <f t="shared" si="6"/>
        <v>0</v>
      </c>
      <c r="K94" s="417">
        <f>'[1]Data CPIS-Securities (2)'!$C75</f>
        <v>0</v>
      </c>
      <c r="L94" s="418">
        <f>'[1]Data CPIS-Securities (2)'!$D75</f>
        <v>0</v>
      </c>
      <c r="M94" s="155" t="str">
        <f t="shared" si="7"/>
        <v/>
      </c>
      <c r="N94" s="621" t="str">
        <f t="shared" si="8"/>
        <v/>
      </c>
      <c r="O94" s="621" t="str">
        <f t="shared" si="9"/>
        <v/>
      </c>
      <c r="P94" s="304"/>
    </row>
    <row r="95" spans="2:16" x14ac:dyDescent="0.2">
      <c r="B95" s="211" t="s">
        <v>692</v>
      </c>
      <c r="C95" s="212"/>
      <c r="D95" s="264" t="s">
        <v>533</v>
      </c>
      <c r="E95" s="16">
        <v>75</v>
      </c>
      <c r="F95" s="14" t="s">
        <v>150</v>
      </c>
      <c r="G95" s="14" t="s">
        <v>151</v>
      </c>
      <c r="H95" s="419">
        <f t="shared" si="5"/>
        <v>-653.71323200000006</v>
      </c>
      <c r="I95" s="418">
        <f>'[1]Data CPIS-Securities (2)'!$B76</f>
        <v>-1.006777</v>
      </c>
      <c r="J95" s="419">
        <f t="shared" si="6"/>
        <v>-652.70645500000001</v>
      </c>
      <c r="K95" s="417">
        <f>'[1]Data CPIS-Securities (2)'!$C76</f>
        <v>-13.316392</v>
      </c>
      <c r="L95" s="418">
        <f>'[1]Data CPIS-Securities (2)'!$D76</f>
        <v>-639.39006300000005</v>
      </c>
      <c r="M95" s="155" t="str">
        <f t="shared" si="7"/>
        <v/>
      </c>
      <c r="N95" s="621" t="str">
        <f t="shared" si="8"/>
        <v/>
      </c>
      <c r="O95" s="621" t="str">
        <f t="shared" si="9"/>
        <v/>
      </c>
      <c r="P95" s="304"/>
    </row>
    <row r="96" spans="2:16" x14ac:dyDescent="0.2">
      <c r="B96" s="211" t="s">
        <v>693</v>
      </c>
      <c r="C96" s="212"/>
      <c r="D96" s="264" t="s">
        <v>533</v>
      </c>
      <c r="E96" s="16">
        <v>76</v>
      </c>
      <c r="F96" s="14" t="s">
        <v>152</v>
      </c>
      <c r="G96" s="14" t="s">
        <v>153</v>
      </c>
      <c r="H96" s="419">
        <f t="shared" si="5"/>
        <v>-85433.463172999996</v>
      </c>
      <c r="I96" s="418">
        <f>'[1]Data CPIS-Securities (2)'!$B77</f>
        <v>-49.905329000000002</v>
      </c>
      <c r="J96" s="419">
        <f t="shared" si="6"/>
        <v>-85383.557843999995</v>
      </c>
      <c r="K96" s="417">
        <f>'[1]Data CPIS-Securities (2)'!$C77</f>
        <v>-73631.920285</v>
      </c>
      <c r="L96" s="418">
        <f>'[1]Data CPIS-Securities (2)'!$D77</f>
        <v>-11751.637559000001</v>
      </c>
      <c r="M96" s="155" t="str">
        <f t="shared" si="7"/>
        <v/>
      </c>
      <c r="N96" s="621" t="str">
        <f t="shared" si="8"/>
        <v/>
      </c>
      <c r="O96" s="621" t="str">
        <f t="shared" si="9"/>
        <v/>
      </c>
      <c r="P96" s="304"/>
    </row>
    <row r="97" spans="2:16" x14ac:dyDescent="0.2">
      <c r="B97" s="211" t="s">
        <v>694</v>
      </c>
      <c r="C97" s="212"/>
      <c r="D97" s="264" t="s">
        <v>533</v>
      </c>
      <c r="E97" s="16">
        <v>77</v>
      </c>
      <c r="F97" s="14" t="s">
        <v>154</v>
      </c>
      <c r="G97" s="14" t="s">
        <v>155</v>
      </c>
      <c r="H97" s="419">
        <f t="shared" si="5"/>
        <v>0</v>
      </c>
      <c r="I97" s="418">
        <f>'[1]Data CPIS-Securities (2)'!$B78</f>
        <v>0</v>
      </c>
      <c r="J97" s="419">
        <f t="shared" si="6"/>
        <v>0</v>
      </c>
      <c r="K97" s="417">
        <f>'[1]Data CPIS-Securities (2)'!$C78</f>
        <v>0</v>
      </c>
      <c r="L97" s="418">
        <f>'[1]Data CPIS-Securities (2)'!$D78</f>
        <v>0</v>
      </c>
      <c r="M97" s="155" t="str">
        <f t="shared" si="7"/>
        <v/>
      </c>
      <c r="N97" s="621" t="str">
        <f t="shared" si="8"/>
        <v/>
      </c>
      <c r="O97" s="621" t="str">
        <f t="shared" si="9"/>
        <v/>
      </c>
      <c r="P97" s="304"/>
    </row>
    <row r="98" spans="2:16" x14ac:dyDescent="0.2">
      <c r="B98" s="211" t="s">
        <v>695</v>
      </c>
      <c r="C98" s="212"/>
      <c r="D98" s="264" t="s">
        <v>533</v>
      </c>
      <c r="E98" s="16">
        <v>78</v>
      </c>
      <c r="F98" s="14" t="s">
        <v>156</v>
      </c>
      <c r="G98" s="14" t="s">
        <v>157</v>
      </c>
      <c r="H98" s="419">
        <f t="shared" si="5"/>
        <v>0</v>
      </c>
      <c r="I98" s="418">
        <f>'[1]Data CPIS-Securities (2)'!$B79</f>
        <v>0</v>
      </c>
      <c r="J98" s="419">
        <f t="shared" si="6"/>
        <v>0</v>
      </c>
      <c r="K98" s="417">
        <f>'[1]Data CPIS-Securities (2)'!$C79</f>
        <v>0</v>
      </c>
      <c r="L98" s="418">
        <f>'[1]Data CPIS-Securities (2)'!$D79</f>
        <v>0</v>
      </c>
      <c r="M98" s="155" t="str">
        <f t="shared" si="7"/>
        <v/>
      </c>
      <c r="N98" s="621" t="str">
        <f t="shared" si="8"/>
        <v/>
      </c>
      <c r="O98" s="621" t="str">
        <f t="shared" si="9"/>
        <v/>
      </c>
      <c r="P98" s="304"/>
    </row>
    <row r="99" spans="2:16" x14ac:dyDescent="0.2">
      <c r="B99" s="211" t="s">
        <v>696</v>
      </c>
      <c r="C99" s="212"/>
      <c r="D99" s="264" t="s">
        <v>533</v>
      </c>
      <c r="E99" s="16">
        <v>79</v>
      </c>
      <c r="F99" s="14" t="s">
        <v>158</v>
      </c>
      <c r="G99" s="14" t="s">
        <v>159</v>
      </c>
      <c r="H99" s="419">
        <f t="shared" si="5"/>
        <v>0</v>
      </c>
      <c r="I99" s="418">
        <f>'[1]Data CPIS-Securities (2)'!$B80</f>
        <v>0</v>
      </c>
      <c r="J99" s="419">
        <f t="shared" si="6"/>
        <v>0</v>
      </c>
      <c r="K99" s="417">
        <f>'[1]Data CPIS-Securities (2)'!$C80</f>
        <v>0</v>
      </c>
      <c r="L99" s="418">
        <f>'[1]Data CPIS-Securities (2)'!$D80</f>
        <v>0</v>
      </c>
      <c r="M99" s="155" t="str">
        <f t="shared" si="7"/>
        <v/>
      </c>
      <c r="N99" s="621" t="str">
        <f t="shared" si="8"/>
        <v/>
      </c>
      <c r="O99" s="621" t="str">
        <f t="shared" si="9"/>
        <v/>
      </c>
      <c r="P99" s="304"/>
    </row>
    <row r="100" spans="2:16" x14ac:dyDescent="0.2">
      <c r="B100" s="211" t="s">
        <v>697</v>
      </c>
      <c r="C100" s="212"/>
      <c r="D100" s="264" t="s">
        <v>533</v>
      </c>
      <c r="E100" s="16">
        <v>80</v>
      </c>
      <c r="F100" s="14" t="s">
        <v>160</v>
      </c>
      <c r="G100" s="14" t="s">
        <v>161</v>
      </c>
      <c r="H100" s="419">
        <f t="shared" si="5"/>
        <v>0</v>
      </c>
      <c r="I100" s="418">
        <f>'[1]Data CPIS-Securities (2)'!$B81</f>
        <v>0</v>
      </c>
      <c r="J100" s="419">
        <f t="shared" si="6"/>
        <v>0</v>
      </c>
      <c r="K100" s="417">
        <f>'[1]Data CPIS-Securities (2)'!$C81</f>
        <v>0</v>
      </c>
      <c r="L100" s="418">
        <f>'[1]Data CPIS-Securities (2)'!$D81</f>
        <v>0</v>
      </c>
      <c r="M100" s="155" t="str">
        <f t="shared" si="7"/>
        <v/>
      </c>
      <c r="N100" s="621" t="str">
        <f t="shared" si="8"/>
        <v/>
      </c>
      <c r="O100" s="621" t="str">
        <f t="shared" si="9"/>
        <v/>
      </c>
      <c r="P100" s="304"/>
    </row>
    <row r="101" spans="2:16" x14ac:dyDescent="0.2">
      <c r="B101" s="211" t="s">
        <v>698</v>
      </c>
      <c r="C101" s="212"/>
      <c r="D101" s="264" t="s">
        <v>533</v>
      </c>
      <c r="E101" s="16">
        <v>81</v>
      </c>
      <c r="F101" s="14" t="s">
        <v>162</v>
      </c>
      <c r="G101" s="14" t="s">
        <v>163</v>
      </c>
      <c r="H101" s="419">
        <f t="shared" si="5"/>
        <v>0</v>
      </c>
      <c r="I101" s="418">
        <f>'[1]Data CPIS-Securities (2)'!$B82</f>
        <v>0</v>
      </c>
      <c r="J101" s="419">
        <f t="shared" si="6"/>
        <v>0</v>
      </c>
      <c r="K101" s="417">
        <f>'[1]Data CPIS-Securities (2)'!$C82</f>
        <v>0</v>
      </c>
      <c r="L101" s="418">
        <f>'[1]Data CPIS-Securities (2)'!$D82</f>
        <v>0</v>
      </c>
      <c r="M101" s="155" t="str">
        <f t="shared" si="7"/>
        <v/>
      </c>
      <c r="N101" s="621" t="str">
        <f t="shared" si="8"/>
        <v/>
      </c>
      <c r="O101" s="621" t="str">
        <f t="shared" si="9"/>
        <v/>
      </c>
      <c r="P101" s="304"/>
    </row>
    <row r="102" spans="2:16" x14ac:dyDescent="0.2">
      <c r="B102" s="211" t="s">
        <v>699</v>
      </c>
      <c r="C102" s="212"/>
      <c r="D102" s="264" t="s">
        <v>533</v>
      </c>
      <c r="E102" s="16">
        <v>82</v>
      </c>
      <c r="F102" s="14" t="s">
        <v>164</v>
      </c>
      <c r="G102" s="14" t="s">
        <v>165</v>
      </c>
      <c r="H102" s="419">
        <f t="shared" si="5"/>
        <v>-0.94956700000000005</v>
      </c>
      <c r="I102" s="418">
        <f>'[1]Data CPIS-Securities (2)'!$B83</f>
        <v>-0.94956700000000005</v>
      </c>
      <c r="J102" s="419">
        <f t="shared" si="6"/>
        <v>0</v>
      </c>
      <c r="K102" s="417">
        <f>'[1]Data CPIS-Securities (2)'!$C83</f>
        <v>0</v>
      </c>
      <c r="L102" s="418">
        <f>'[1]Data CPIS-Securities (2)'!$D83</f>
        <v>0</v>
      </c>
      <c r="M102" s="155" t="str">
        <f t="shared" si="7"/>
        <v/>
      </c>
      <c r="N102" s="621" t="str">
        <f t="shared" si="8"/>
        <v/>
      </c>
      <c r="O102" s="621" t="str">
        <f t="shared" si="9"/>
        <v/>
      </c>
      <c r="P102" s="304"/>
    </row>
    <row r="103" spans="2:16" x14ac:dyDescent="0.2">
      <c r="B103" s="211" t="s">
        <v>700</v>
      </c>
      <c r="C103" s="212"/>
      <c r="D103" s="264" t="s">
        <v>533</v>
      </c>
      <c r="E103" s="16">
        <v>83</v>
      </c>
      <c r="F103" s="14" t="s">
        <v>166</v>
      </c>
      <c r="G103" s="14" t="s">
        <v>167</v>
      </c>
      <c r="H103" s="419">
        <f t="shared" si="5"/>
        <v>-169229.60907999999</v>
      </c>
      <c r="I103" s="418">
        <f>'[1]Data CPIS-Securities (2)'!$B84</f>
        <v>-276.17559399999999</v>
      </c>
      <c r="J103" s="419">
        <f t="shared" si="6"/>
        <v>-168953.43348599999</v>
      </c>
      <c r="K103" s="417">
        <f>'[1]Data CPIS-Securities (2)'!$C84</f>
        <v>-160208.720719</v>
      </c>
      <c r="L103" s="418">
        <f>'[1]Data CPIS-Securities (2)'!$D84</f>
        <v>-8744.7127670000009</v>
      </c>
      <c r="M103" s="155" t="str">
        <f t="shared" si="7"/>
        <v/>
      </c>
      <c r="N103" s="621" t="str">
        <f t="shared" si="8"/>
        <v/>
      </c>
      <c r="O103" s="621" t="str">
        <f t="shared" si="9"/>
        <v/>
      </c>
      <c r="P103" s="304"/>
    </row>
    <row r="104" spans="2:16" x14ac:dyDescent="0.2">
      <c r="B104" s="211" t="s">
        <v>701</v>
      </c>
      <c r="C104" s="212"/>
      <c r="D104" s="264" t="s">
        <v>533</v>
      </c>
      <c r="E104" s="16">
        <v>84</v>
      </c>
      <c r="F104" s="14" t="s">
        <v>168</v>
      </c>
      <c r="G104" s="14" t="s">
        <v>169</v>
      </c>
      <c r="H104" s="419">
        <f t="shared" si="5"/>
        <v>-9.3679900000000007</v>
      </c>
      <c r="I104" s="418">
        <f>'[1]Data CPIS-Securities (2)'!$B85</f>
        <v>0</v>
      </c>
      <c r="J104" s="419">
        <f t="shared" si="6"/>
        <v>-9.3679900000000007</v>
      </c>
      <c r="K104" s="417">
        <f>'[1]Data CPIS-Securities (2)'!$C85</f>
        <v>0</v>
      </c>
      <c r="L104" s="418">
        <f>'[1]Data CPIS-Securities (2)'!$D85</f>
        <v>-9.3679900000000007</v>
      </c>
      <c r="M104" s="155" t="str">
        <f t="shared" si="7"/>
        <v/>
      </c>
      <c r="N104" s="621" t="str">
        <f t="shared" si="8"/>
        <v/>
      </c>
      <c r="O104" s="621" t="str">
        <f t="shared" si="9"/>
        <v/>
      </c>
      <c r="P104" s="304"/>
    </row>
    <row r="105" spans="2:16" x14ac:dyDescent="0.2">
      <c r="B105" s="211" t="s">
        <v>702</v>
      </c>
      <c r="C105" s="212"/>
      <c r="D105" s="264" t="s">
        <v>533</v>
      </c>
      <c r="E105" s="16">
        <v>85</v>
      </c>
      <c r="F105" s="14" t="s">
        <v>170</v>
      </c>
      <c r="G105" s="14" t="s">
        <v>171</v>
      </c>
      <c r="H105" s="419">
        <f t="shared" si="5"/>
        <v>0</v>
      </c>
      <c r="I105" s="418">
        <f>'[1]Data CPIS-Securities (2)'!$B86</f>
        <v>0</v>
      </c>
      <c r="J105" s="419">
        <f t="shared" si="6"/>
        <v>0</v>
      </c>
      <c r="K105" s="417">
        <f>'[1]Data CPIS-Securities (2)'!$C86</f>
        <v>0</v>
      </c>
      <c r="L105" s="418">
        <f>'[1]Data CPIS-Securities (2)'!$D86</f>
        <v>0</v>
      </c>
      <c r="M105" s="155" t="str">
        <f t="shared" si="7"/>
        <v/>
      </c>
      <c r="N105" s="621" t="str">
        <f t="shared" si="8"/>
        <v/>
      </c>
      <c r="O105" s="621" t="str">
        <f t="shared" si="9"/>
        <v/>
      </c>
      <c r="P105" s="304"/>
    </row>
    <row r="106" spans="2:16" x14ac:dyDescent="0.2">
      <c r="B106" s="211" t="s">
        <v>703</v>
      </c>
      <c r="C106" s="212"/>
      <c r="D106" s="264" t="s">
        <v>533</v>
      </c>
      <c r="E106" s="16">
        <v>86</v>
      </c>
      <c r="F106" s="14" t="s">
        <v>172</v>
      </c>
      <c r="G106" s="14" t="s">
        <v>173</v>
      </c>
      <c r="H106" s="419">
        <f t="shared" si="5"/>
        <v>0</v>
      </c>
      <c r="I106" s="418">
        <f>'[1]Data CPIS-Securities (2)'!$B87</f>
        <v>0</v>
      </c>
      <c r="J106" s="419">
        <f t="shared" si="6"/>
        <v>0</v>
      </c>
      <c r="K106" s="417">
        <f>'[1]Data CPIS-Securities (2)'!$C87</f>
        <v>0</v>
      </c>
      <c r="L106" s="418">
        <f>'[1]Data CPIS-Securities (2)'!$D87</f>
        <v>0</v>
      </c>
      <c r="M106" s="155" t="str">
        <f t="shared" si="7"/>
        <v/>
      </c>
      <c r="N106" s="621" t="str">
        <f t="shared" si="8"/>
        <v/>
      </c>
      <c r="O106" s="621" t="str">
        <f t="shared" si="9"/>
        <v/>
      </c>
      <c r="P106" s="304"/>
    </row>
    <row r="107" spans="2:16" x14ac:dyDescent="0.2">
      <c r="B107" s="211" t="s">
        <v>704</v>
      </c>
      <c r="C107" s="212"/>
      <c r="D107" s="264" t="s">
        <v>533</v>
      </c>
      <c r="E107" s="16">
        <v>87</v>
      </c>
      <c r="F107" s="14" t="s">
        <v>174</v>
      </c>
      <c r="G107" s="14" t="s">
        <v>175</v>
      </c>
      <c r="H107" s="419">
        <f t="shared" si="5"/>
        <v>0</v>
      </c>
      <c r="I107" s="418">
        <f>'[1]Data CPIS-Securities (2)'!$B88</f>
        <v>0</v>
      </c>
      <c r="J107" s="419">
        <f t="shared" si="6"/>
        <v>0</v>
      </c>
      <c r="K107" s="417">
        <f>'[1]Data CPIS-Securities (2)'!$C88</f>
        <v>0</v>
      </c>
      <c r="L107" s="418">
        <f>'[1]Data CPIS-Securities (2)'!$D88</f>
        <v>0</v>
      </c>
      <c r="M107" s="155" t="str">
        <f t="shared" si="7"/>
        <v/>
      </c>
      <c r="N107" s="621" t="str">
        <f t="shared" si="8"/>
        <v/>
      </c>
      <c r="O107" s="621" t="str">
        <f t="shared" si="9"/>
        <v/>
      </c>
      <c r="P107" s="304"/>
    </row>
    <row r="108" spans="2:16" x14ac:dyDescent="0.2">
      <c r="B108" s="211" t="s">
        <v>705</v>
      </c>
      <c r="C108" s="212"/>
      <c r="D108" s="264" t="s">
        <v>533</v>
      </c>
      <c r="E108" s="16">
        <v>88</v>
      </c>
      <c r="F108" s="14" t="s">
        <v>176</v>
      </c>
      <c r="G108" s="14" t="s">
        <v>177</v>
      </c>
      <c r="H108" s="419">
        <f t="shared" si="5"/>
        <v>0</v>
      </c>
      <c r="I108" s="418">
        <f>'[1]Data CPIS-Securities (2)'!$B89</f>
        <v>0</v>
      </c>
      <c r="J108" s="419">
        <f t="shared" si="6"/>
        <v>0</v>
      </c>
      <c r="K108" s="417">
        <f>'[1]Data CPIS-Securities (2)'!$C89</f>
        <v>0</v>
      </c>
      <c r="L108" s="418">
        <f>'[1]Data CPIS-Securities (2)'!$D89</f>
        <v>0</v>
      </c>
      <c r="M108" s="155" t="str">
        <f t="shared" si="7"/>
        <v/>
      </c>
      <c r="N108" s="621" t="str">
        <f t="shared" si="8"/>
        <v/>
      </c>
      <c r="O108" s="621" t="str">
        <f t="shared" si="9"/>
        <v/>
      </c>
      <c r="P108" s="304"/>
    </row>
    <row r="109" spans="2:16" x14ac:dyDescent="0.2">
      <c r="B109" s="211" t="s">
        <v>706</v>
      </c>
      <c r="C109" s="212"/>
      <c r="D109" s="264" t="s">
        <v>533</v>
      </c>
      <c r="E109" s="16">
        <v>89</v>
      </c>
      <c r="F109" s="14" t="s">
        <v>178</v>
      </c>
      <c r="G109" s="14" t="s">
        <v>179</v>
      </c>
      <c r="H109" s="419">
        <f t="shared" si="5"/>
        <v>0</v>
      </c>
      <c r="I109" s="418">
        <f>'[1]Data CPIS-Securities (2)'!$B90</f>
        <v>0</v>
      </c>
      <c r="J109" s="419">
        <f t="shared" si="6"/>
        <v>0</v>
      </c>
      <c r="K109" s="417">
        <f>'[1]Data CPIS-Securities (2)'!$C90</f>
        <v>0</v>
      </c>
      <c r="L109" s="418">
        <f>'[1]Data CPIS-Securities (2)'!$D90</f>
        <v>0</v>
      </c>
      <c r="M109" s="155" t="str">
        <f t="shared" si="7"/>
        <v/>
      </c>
      <c r="N109" s="621" t="str">
        <f t="shared" si="8"/>
        <v/>
      </c>
      <c r="O109" s="621" t="str">
        <f t="shared" si="9"/>
        <v/>
      </c>
      <c r="P109" s="304"/>
    </row>
    <row r="110" spans="2:16" x14ac:dyDescent="0.2">
      <c r="B110" s="211" t="s">
        <v>707</v>
      </c>
      <c r="C110" s="212"/>
      <c r="D110" s="264" t="s">
        <v>533</v>
      </c>
      <c r="E110" s="16">
        <v>90</v>
      </c>
      <c r="F110" s="14" t="s">
        <v>180</v>
      </c>
      <c r="G110" s="14" t="s">
        <v>181</v>
      </c>
      <c r="H110" s="419">
        <f t="shared" si="5"/>
        <v>0</v>
      </c>
      <c r="I110" s="418">
        <f>'[1]Data CPIS-Securities (2)'!$B91</f>
        <v>0</v>
      </c>
      <c r="J110" s="419">
        <f t="shared" si="6"/>
        <v>0</v>
      </c>
      <c r="K110" s="417">
        <f>'[1]Data CPIS-Securities (2)'!$C91</f>
        <v>0</v>
      </c>
      <c r="L110" s="418">
        <f>'[1]Data CPIS-Securities (2)'!$D91</f>
        <v>0</v>
      </c>
      <c r="M110" s="155" t="str">
        <f t="shared" si="7"/>
        <v/>
      </c>
      <c r="N110" s="621" t="str">
        <f t="shared" si="8"/>
        <v/>
      </c>
      <c r="O110" s="621" t="str">
        <f t="shared" si="9"/>
        <v/>
      </c>
      <c r="P110" s="304"/>
    </row>
    <row r="111" spans="2:16" x14ac:dyDescent="0.2">
      <c r="B111" s="211" t="s">
        <v>708</v>
      </c>
      <c r="C111" s="212"/>
      <c r="D111" s="264" t="s">
        <v>533</v>
      </c>
      <c r="E111" s="16">
        <v>91</v>
      </c>
      <c r="F111" s="14" t="s">
        <v>182</v>
      </c>
      <c r="G111" s="14" t="s">
        <v>183</v>
      </c>
      <c r="H111" s="419">
        <f t="shared" si="5"/>
        <v>0</v>
      </c>
      <c r="I111" s="418">
        <f>'[1]Data CPIS-Securities (2)'!$B92</f>
        <v>0</v>
      </c>
      <c r="J111" s="419">
        <f t="shared" si="6"/>
        <v>0</v>
      </c>
      <c r="K111" s="417">
        <f>'[1]Data CPIS-Securities (2)'!$C92</f>
        <v>0</v>
      </c>
      <c r="L111" s="418">
        <f>'[1]Data CPIS-Securities (2)'!$D92</f>
        <v>0</v>
      </c>
      <c r="M111" s="155" t="str">
        <f t="shared" si="7"/>
        <v/>
      </c>
      <c r="N111" s="621" t="str">
        <f t="shared" si="8"/>
        <v/>
      </c>
      <c r="O111" s="621" t="str">
        <f t="shared" si="9"/>
        <v/>
      </c>
      <c r="P111" s="304"/>
    </row>
    <row r="112" spans="2:16" x14ac:dyDescent="0.2">
      <c r="B112" s="211" t="s">
        <v>709</v>
      </c>
      <c r="C112" s="212"/>
      <c r="D112" s="264" t="s">
        <v>533</v>
      </c>
      <c r="E112" s="16">
        <v>92</v>
      </c>
      <c r="F112" s="14" t="s">
        <v>184</v>
      </c>
      <c r="G112" s="14" t="s">
        <v>185</v>
      </c>
      <c r="H112" s="419">
        <f t="shared" si="5"/>
        <v>0</v>
      </c>
      <c r="I112" s="418">
        <f>'[1]Data CPIS-Securities (2)'!$B93</f>
        <v>0</v>
      </c>
      <c r="J112" s="419">
        <f t="shared" si="6"/>
        <v>0</v>
      </c>
      <c r="K112" s="417">
        <f>'[1]Data CPIS-Securities (2)'!$C93</f>
        <v>0</v>
      </c>
      <c r="L112" s="418">
        <f>'[1]Data CPIS-Securities (2)'!$D93</f>
        <v>0</v>
      </c>
      <c r="M112" s="155" t="str">
        <f t="shared" si="7"/>
        <v/>
      </c>
      <c r="N112" s="621" t="str">
        <f t="shared" si="8"/>
        <v/>
      </c>
      <c r="O112" s="621" t="str">
        <f t="shared" si="9"/>
        <v/>
      </c>
      <c r="P112" s="304"/>
    </row>
    <row r="113" spans="2:16" x14ac:dyDescent="0.2">
      <c r="B113" s="211" t="s">
        <v>710</v>
      </c>
      <c r="C113" s="212"/>
      <c r="D113" s="264" t="s">
        <v>533</v>
      </c>
      <c r="E113" s="16">
        <v>93</v>
      </c>
      <c r="F113" s="14" t="s">
        <v>186</v>
      </c>
      <c r="G113" s="14" t="s">
        <v>187</v>
      </c>
      <c r="H113" s="419">
        <f t="shared" si="5"/>
        <v>0</v>
      </c>
      <c r="I113" s="418">
        <f>'[1]Data CPIS-Securities (2)'!$B94</f>
        <v>0</v>
      </c>
      <c r="J113" s="419">
        <f t="shared" si="6"/>
        <v>0</v>
      </c>
      <c r="K113" s="417">
        <f>'[1]Data CPIS-Securities (2)'!$C94</f>
        <v>0</v>
      </c>
      <c r="L113" s="418">
        <f>'[1]Data CPIS-Securities (2)'!$D94</f>
        <v>0</v>
      </c>
      <c r="M113" s="155" t="str">
        <f t="shared" si="7"/>
        <v/>
      </c>
      <c r="N113" s="621" t="str">
        <f t="shared" si="8"/>
        <v/>
      </c>
      <c r="O113" s="621" t="str">
        <f t="shared" si="9"/>
        <v/>
      </c>
      <c r="P113" s="304"/>
    </row>
    <row r="114" spans="2:16" x14ac:dyDescent="0.2">
      <c r="B114" s="211" t="s">
        <v>711</v>
      </c>
      <c r="C114" s="212"/>
      <c r="D114" s="264" t="s">
        <v>533</v>
      </c>
      <c r="E114" s="16">
        <v>94</v>
      </c>
      <c r="F114" s="14" t="s">
        <v>188</v>
      </c>
      <c r="G114" s="14" t="s">
        <v>189</v>
      </c>
      <c r="H114" s="419">
        <f t="shared" si="5"/>
        <v>0</v>
      </c>
      <c r="I114" s="418">
        <f>'[1]Data CPIS-Securities (2)'!$B95</f>
        <v>0</v>
      </c>
      <c r="J114" s="419">
        <f t="shared" si="6"/>
        <v>0</v>
      </c>
      <c r="K114" s="417">
        <f>'[1]Data CPIS-Securities (2)'!$C95</f>
        <v>0</v>
      </c>
      <c r="L114" s="418">
        <f>'[1]Data CPIS-Securities (2)'!$D95</f>
        <v>0</v>
      </c>
      <c r="M114" s="155" t="str">
        <f t="shared" si="7"/>
        <v/>
      </c>
      <c r="N114" s="621" t="str">
        <f t="shared" si="8"/>
        <v/>
      </c>
      <c r="O114" s="621" t="str">
        <f t="shared" si="9"/>
        <v/>
      </c>
      <c r="P114" s="304"/>
    </row>
    <row r="115" spans="2:16" x14ac:dyDescent="0.2">
      <c r="B115" s="211" t="s">
        <v>712</v>
      </c>
      <c r="C115" s="212"/>
      <c r="D115" s="264" t="s">
        <v>533</v>
      </c>
      <c r="E115" s="16">
        <v>95</v>
      </c>
      <c r="F115" s="14" t="s">
        <v>190</v>
      </c>
      <c r="G115" s="14" t="s">
        <v>191</v>
      </c>
      <c r="H115" s="419">
        <f t="shared" si="5"/>
        <v>0</v>
      </c>
      <c r="I115" s="418">
        <f>'[1]Data CPIS-Securities (2)'!$B96</f>
        <v>0</v>
      </c>
      <c r="J115" s="419">
        <f t="shared" si="6"/>
        <v>0</v>
      </c>
      <c r="K115" s="417">
        <f>'[1]Data CPIS-Securities (2)'!$C96</f>
        <v>0</v>
      </c>
      <c r="L115" s="418">
        <f>'[1]Data CPIS-Securities (2)'!$D96</f>
        <v>0</v>
      </c>
      <c r="M115" s="155" t="str">
        <f t="shared" si="7"/>
        <v/>
      </c>
      <c r="N115" s="621" t="str">
        <f t="shared" si="8"/>
        <v/>
      </c>
      <c r="O115" s="621" t="str">
        <f t="shared" si="9"/>
        <v/>
      </c>
      <c r="P115" s="304"/>
    </row>
    <row r="116" spans="2:16" x14ac:dyDescent="0.2">
      <c r="B116" s="211" t="s">
        <v>713</v>
      </c>
      <c r="C116" s="212"/>
      <c r="D116" s="264" t="s">
        <v>533</v>
      </c>
      <c r="E116" s="16">
        <v>96</v>
      </c>
      <c r="F116" s="14" t="s">
        <v>192</v>
      </c>
      <c r="G116" s="14" t="s">
        <v>193</v>
      </c>
      <c r="H116" s="419">
        <f t="shared" si="5"/>
        <v>0</v>
      </c>
      <c r="I116" s="418">
        <f>'[1]Data CPIS-Securities (2)'!$B97</f>
        <v>0</v>
      </c>
      <c r="J116" s="419">
        <f t="shared" si="6"/>
        <v>0</v>
      </c>
      <c r="K116" s="417">
        <f>'[1]Data CPIS-Securities (2)'!$C97</f>
        <v>0</v>
      </c>
      <c r="L116" s="418">
        <f>'[1]Data CPIS-Securities (2)'!$D97</f>
        <v>0</v>
      </c>
      <c r="M116" s="155" t="str">
        <f t="shared" si="7"/>
        <v/>
      </c>
      <c r="N116" s="621" t="str">
        <f t="shared" si="8"/>
        <v/>
      </c>
      <c r="O116" s="621" t="str">
        <f t="shared" si="9"/>
        <v/>
      </c>
      <c r="P116" s="304"/>
    </row>
    <row r="117" spans="2:16" x14ac:dyDescent="0.2">
      <c r="B117" s="211" t="s">
        <v>714</v>
      </c>
      <c r="C117" s="212"/>
      <c r="D117" s="264" t="s">
        <v>533</v>
      </c>
      <c r="E117" s="16">
        <v>97</v>
      </c>
      <c r="F117" s="14" t="s">
        <v>194</v>
      </c>
      <c r="G117" s="14" t="s">
        <v>195</v>
      </c>
      <c r="H117" s="419">
        <f t="shared" si="5"/>
        <v>0</v>
      </c>
      <c r="I117" s="418">
        <f>'[1]Data CPIS-Securities (2)'!$B98</f>
        <v>0</v>
      </c>
      <c r="J117" s="419">
        <f t="shared" si="6"/>
        <v>0</v>
      </c>
      <c r="K117" s="417">
        <f>'[1]Data CPIS-Securities (2)'!$C98</f>
        <v>0</v>
      </c>
      <c r="L117" s="418">
        <f>'[1]Data CPIS-Securities (2)'!$D98</f>
        <v>0</v>
      </c>
      <c r="M117" s="155" t="str">
        <f t="shared" si="7"/>
        <v/>
      </c>
      <c r="N117" s="621" t="str">
        <f t="shared" si="8"/>
        <v/>
      </c>
      <c r="O117" s="621" t="str">
        <f t="shared" si="9"/>
        <v/>
      </c>
      <c r="P117" s="304"/>
    </row>
    <row r="118" spans="2:16" x14ac:dyDescent="0.2">
      <c r="B118" s="211" t="s">
        <v>716</v>
      </c>
      <c r="C118" s="212"/>
      <c r="D118" s="264" t="s">
        <v>533</v>
      </c>
      <c r="E118" s="16">
        <v>98</v>
      </c>
      <c r="F118" s="14" t="s">
        <v>197</v>
      </c>
      <c r="G118" s="14" t="s">
        <v>198</v>
      </c>
      <c r="H118" s="419">
        <f t="shared" si="5"/>
        <v>-0.61634</v>
      </c>
      <c r="I118" s="418">
        <f>'[1]Data CPIS-Securities (2)'!$B99</f>
        <v>0</v>
      </c>
      <c r="J118" s="419">
        <f t="shared" si="6"/>
        <v>-0.61634</v>
      </c>
      <c r="K118" s="417">
        <f>'[1]Data CPIS-Securities (2)'!$C99</f>
        <v>0</v>
      </c>
      <c r="L118" s="418">
        <f>'[1]Data CPIS-Securities (2)'!$D99</f>
        <v>-0.61634</v>
      </c>
      <c r="M118" s="155" t="str">
        <f t="shared" si="7"/>
        <v/>
      </c>
      <c r="N118" s="621" t="str">
        <f t="shared" si="8"/>
        <v/>
      </c>
      <c r="O118" s="621" t="str">
        <f t="shared" si="9"/>
        <v/>
      </c>
      <c r="P118" s="304"/>
    </row>
    <row r="119" spans="2:16" x14ac:dyDescent="0.2">
      <c r="B119" s="211" t="s">
        <v>717</v>
      </c>
      <c r="C119" s="212"/>
      <c r="D119" s="264" t="s">
        <v>533</v>
      </c>
      <c r="E119" s="16">
        <v>99</v>
      </c>
      <c r="F119" s="14" t="s">
        <v>199</v>
      </c>
      <c r="G119" s="14" t="s">
        <v>200</v>
      </c>
      <c r="H119" s="419">
        <f t="shared" si="5"/>
        <v>0</v>
      </c>
      <c r="I119" s="418">
        <f>'[1]Data CPIS-Securities (2)'!$B100</f>
        <v>0</v>
      </c>
      <c r="J119" s="419">
        <f t="shared" si="6"/>
        <v>0</v>
      </c>
      <c r="K119" s="417">
        <f>'[1]Data CPIS-Securities (2)'!$C100</f>
        <v>0</v>
      </c>
      <c r="L119" s="418">
        <f>'[1]Data CPIS-Securities (2)'!$D100</f>
        <v>0</v>
      </c>
      <c r="M119" s="155" t="str">
        <f t="shared" si="7"/>
        <v/>
      </c>
      <c r="N119" s="621" t="str">
        <f t="shared" si="8"/>
        <v/>
      </c>
      <c r="O119" s="621" t="str">
        <f t="shared" si="9"/>
        <v/>
      </c>
      <c r="P119" s="304"/>
    </row>
    <row r="120" spans="2:16" x14ac:dyDescent="0.2">
      <c r="B120" s="211" t="s">
        <v>718</v>
      </c>
      <c r="C120" s="212"/>
      <c r="D120" s="264" t="s">
        <v>533</v>
      </c>
      <c r="E120" s="16">
        <v>100</v>
      </c>
      <c r="F120" s="14" t="s">
        <v>201</v>
      </c>
      <c r="G120" s="14" t="s">
        <v>202</v>
      </c>
      <c r="H120" s="419">
        <f t="shared" si="5"/>
        <v>-2.9132000000000002E-2</v>
      </c>
      <c r="I120" s="418">
        <f>'[1]Data CPIS-Securities (2)'!$B101</f>
        <v>-2.9132000000000002E-2</v>
      </c>
      <c r="J120" s="419">
        <f t="shared" si="6"/>
        <v>0</v>
      </c>
      <c r="K120" s="417">
        <f>'[1]Data CPIS-Securities (2)'!$C101</f>
        <v>0</v>
      </c>
      <c r="L120" s="418">
        <f>'[1]Data CPIS-Securities (2)'!$D101</f>
        <v>0</v>
      </c>
      <c r="M120" s="155" t="str">
        <f t="shared" si="7"/>
        <v/>
      </c>
      <c r="N120" s="621" t="str">
        <f t="shared" si="8"/>
        <v/>
      </c>
      <c r="O120" s="621" t="str">
        <f t="shared" si="9"/>
        <v/>
      </c>
      <c r="P120" s="304"/>
    </row>
    <row r="121" spans="2:16" x14ac:dyDescent="0.2">
      <c r="B121" s="211" t="s">
        <v>719</v>
      </c>
      <c r="C121" s="212"/>
      <c r="D121" s="264" t="s">
        <v>533</v>
      </c>
      <c r="E121" s="16">
        <v>101</v>
      </c>
      <c r="F121" s="14" t="s">
        <v>203</v>
      </c>
      <c r="G121" s="14" t="s">
        <v>204</v>
      </c>
      <c r="H121" s="419">
        <f t="shared" si="5"/>
        <v>0</v>
      </c>
      <c r="I121" s="418">
        <f>'[1]Data CPIS-Securities (2)'!$B102</f>
        <v>0</v>
      </c>
      <c r="J121" s="419">
        <f t="shared" si="6"/>
        <v>0</v>
      </c>
      <c r="K121" s="417">
        <f>'[1]Data CPIS-Securities (2)'!$C102</f>
        <v>0</v>
      </c>
      <c r="L121" s="418">
        <f>'[1]Data CPIS-Securities (2)'!$D102</f>
        <v>0</v>
      </c>
      <c r="M121" s="155" t="str">
        <f t="shared" si="7"/>
        <v/>
      </c>
      <c r="N121" s="621" t="str">
        <f t="shared" si="8"/>
        <v/>
      </c>
      <c r="O121" s="621" t="str">
        <f t="shared" si="9"/>
        <v/>
      </c>
      <c r="P121" s="304"/>
    </row>
    <row r="122" spans="2:16" x14ac:dyDescent="0.2">
      <c r="B122" s="211" t="s">
        <v>720</v>
      </c>
      <c r="C122" s="212"/>
      <c r="D122" s="264" t="s">
        <v>533</v>
      </c>
      <c r="E122" s="16">
        <v>102</v>
      </c>
      <c r="F122" s="14" t="s">
        <v>205</v>
      </c>
      <c r="G122" s="14" t="s">
        <v>206</v>
      </c>
      <c r="H122" s="419">
        <f t="shared" si="5"/>
        <v>0</v>
      </c>
      <c r="I122" s="418">
        <f>'[1]Data CPIS-Securities (2)'!$B103</f>
        <v>0</v>
      </c>
      <c r="J122" s="419">
        <f t="shared" si="6"/>
        <v>0</v>
      </c>
      <c r="K122" s="417">
        <f>'[1]Data CPIS-Securities (2)'!$C103</f>
        <v>0</v>
      </c>
      <c r="L122" s="418">
        <f>'[1]Data CPIS-Securities (2)'!$D103</f>
        <v>0</v>
      </c>
      <c r="M122" s="155" t="str">
        <f t="shared" si="7"/>
        <v/>
      </c>
      <c r="N122" s="621" t="str">
        <f t="shared" si="8"/>
        <v/>
      </c>
      <c r="O122" s="621" t="str">
        <f t="shared" si="9"/>
        <v/>
      </c>
      <c r="P122" s="304"/>
    </row>
    <row r="123" spans="2:16" x14ac:dyDescent="0.2">
      <c r="B123" s="211" t="s">
        <v>721</v>
      </c>
      <c r="C123" s="212"/>
      <c r="D123" s="264" t="s">
        <v>533</v>
      </c>
      <c r="E123" s="16">
        <v>103</v>
      </c>
      <c r="F123" s="14" t="s">
        <v>207</v>
      </c>
      <c r="G123" s="14" t="s">
        <v>208</v>
      </c>
      <c r="H123" s="419">
        <f t="shared" si="5"/>
        <v>0</v>
      </c>
      <c r="I123" s="418">
        <f>'[1]Data CPIS-Securities (2)'!$B104</f>
        <v>0</v>
      </c>
      <c r="J123" s="419">
        <f t="shared" si="6"/>
        <v>0</v>
      </c>
      <c r="K123" s="417">
        <f>'[1]Data CPIS-Securities (2)'!$C104</f>
        <v>0</v>
      </c>
      <c r="L123" s="418">
        <f>'[1]Data CPIS-Securities (2)'!$D104</f>
        <v>0</v>
      </c>
      <c r="M123" s="155" t="str">
        <f t="shared" si="7"/>
        <v/>
      </c>
      <c r="N123" s="621" t="str">
        <f t="shared" si="8"/>
        <v/>
      </c>
      <c r="O123" s="621" t="str">
        <f t="shared" si="9"/>
        <v/>
      </c>
      <c r="P123" s="304"/>
    </row>
    <row r="124" spans="2:16" x14ac:dyDescent="0.2">
      <c r="B124" s="211" t="s">
        <v>722</v>
      </c>
      <c r="C124" s="212"/>
      <c r="D124" s="264" t="s">
        <v>533</v>
      </c>
      <c r="E124" s="16">
        <v>104</v>
      </c>
      <c r="F124" s="14" t="s">
        <v>209</v>
      </c>
      <c r="G124" s="14" t="s">
        <v>210</v>
      </c>
      <c r="H124" s="419">
        <f t="shared" si="5"/>
        <v>-374.21830199999999</v>
      </c>
      <c r="I124" s="418">
        <f>'[1]Data CPIS-Securities (2)'!$B105</f>
        <v>-141.62320700000001</v>
      </c>
      <c r="J124" s="419">
        <f t="shared" si="6"/>
        <v>-232.59509500000001</v>
      </c>
      <c r="K124" s="417">
        <f>'[1]Data CPIS-Securities (2)'!$C105</f>
        <v>-150.448789</v>
      </c>
      <c r="L124" s="418">
        <f>'[1]Data CPIS-Securities (2)'!$D105</f>
        <v>-82.146305999999996</v>
      </c>
      <c r="M124" s="155" t="str">
        <f t="shared" si="7"/>
        <v/>
      </c>
      <c r="N124" s="621" t="str">
        <f t="shared" si="8"/>
        <v/>
      </c>
      <c r="O124" s="621" t="str">
        <f t="shared" si="9"/>
        <v/>
      </c>
      <c r="P124" s="304"/>
    </row>
    <row r="125" spans="2:16" x14ac:dyDescent="0.2">
      <c r="B125" s="211" t="s">
        <v>723</v>
      </c>
      <c r="C125" s="212"/>
      <c r="D125" s="264" t="s">
        <v>533</v>
      </c>
      <c r="E125" s="16">
        <v>105</v>
      </c>
      <c r="F125" s="14" t="s">
        <v>211</v>
      </c>
      <c r="G125" s="14" t="s">
        <v>212</v>
      </c>
      <c r="H125" s="419">
        <f t="shared" si="5"/>
        <v>0</v>
      </c>
      <c r="I125" s="418">
        <f>'[1]Data CPIS-Securities (2)'!$B106</f>
        <v>0</v>
      </c>
      <c r="J125" s="419">
        <f t="shared" si="6"/>
        <v>0</v>
      </c>
      <c r="K125" s="417">
        <f>'[1]Data CPIS-Securities (2)'!$C106</f>
        <v>0</v>
      </c>
      <c r="L125" s="418">
        <f>'[1]Data CPIS-Securities (2)'!$D106</f>
        <v>0</v>
      </c>
      <c r="M125" s="155" t="str">
        <f t="shared" si="7"/>
        <v/>
      </c>
      <c r="N125" s="621" t="str">
        <f t="shared" si="8"/>
        <v/>
      </c>
      <c r="O125" s="621" t="str">
        <f t="shared" si="9"/>
        <v/>
      </c>
      <c r="P125" s="304"/>
    </row>
    <row r="126" spans="2:16" x14ac:dyDescent="0.2">
      <c r="B126" s="211" t="s">
        <v>724</v>
      </c>
      <c r="C126" s="212"/>
      <c r="D126" s="264" t="s">
        <v>533</v>
      </c>
      <c r="E126" s="16">
        <v>106</v>
      </c>
      <c r="F126" s="14" t="s">
        <v>213</v>
      </c>
      <c r="G126" s="14" t="s">
        <v>214</v>
      </c>
      <c r="H126" s="419">
        <f t="shared" si="5"/>
        <v>-320.11963300000002</v>
      </c>
      <c r="I126" s="418">
        <f>'[1]Data CPIS-Securities (2)'!$B107</f>
        <v>-158.19262000000001</v>
      </c>
      <c r="J126" s="419">
        <f t="shared" si="6"/>
        <v>-161.92701299999999</v>
      </c>
      <c r="K126" s="417">
        <f>'[1]Data CPIS-Securities (2)'!$C107</f>
        <v>0</v>
      </c>
      <c r="L126" s="418">
        <f>'[1]Data CPIS-Securities (2)'!$D107</f>
        <v>-161.92701299999999</v>
      </c>
      <c r="M126" s="155" t="str">
        <f t="shared" si="7"/>
        <v/>
      </c>
      <c r="N126" s="621" t="str">
        <f t="shared" si="8"/>
        <v/>
      </c>
      <c r="O126" s="621" t="str">
        <f t="shared" si="9"/>
        <v/>
      </c>
      <c r="P126" s="304"/>
    </row>
    <row r="127" spans="2:16" x14ac:dyDescent="0.2">
      <c r="B127" s="211" t="s">
        <v>725</v>
      </c>
      <c r="C127" s="212"/>
      <c r="D127" s="264" t="s">
        <v>533</v>
      </c>
      <c r="E127" s="16">
        <v>107</v>
      </c>
      <c r="F127" s="14" t="s">
        <v>215</v>
      </c>
      <c r="G127" s="14" t="s">
        <v>216</v>
      </c>
      <c r="H127" s="419">
        <f t="shared" si="5"/>
        <v>-15535.540066</v>
      </c>
      <c r="I127" s="418">
        <f>'[1]Data CPIS-Securities (2)'!$B108</f>
        <v>-2.119853</v>
      </c>
      <c r="J127" s="419">
        <f t="shared" si="6"/>
        <v>-15533.420212999999</v>
      </c>
      <c r="K127" s="417">
        <f>'[1]Data CPIS-Securities (2)'!$C108</f>
        <v>-9462.1853769999998</v>
      </c>
      <c r="L127" s="418">
        <f>'[1]Data CPIS-Securities (2)'!$D108</f>
        <v>-6071.2348359999996</v>
      </c>
      <c r="M127" s="155" t="str">
        <f t="shared" si="7"/>
        <v/>
      </c>
      <c r="N127" s="621" t="str">
        <f t="shared" si="8"/>
        <v/>
      </c>
      <c r="O127" s="621" t="str">
        <f t="shared" si="9"/>
        <v/>
      </c>
      <c r="P127" s="304"/>
    </row>
    <row r="128" spans="2:16" x14ac:dyDescent="0.2">
      <c r="B128" s="211" t="s">
        <v>726</v>
      </c>
      <c r="C128" s="212"/>
      <c r="D128" s="264" t="s">
        <v>533</v>
      </c>
      <c r="E128" s="16">
        <v>108</v>
      </c>
      <c r="F128" s="14" t="s">
        <v>217</v>
      </c>
      <c r="G128" s="14" t="s">
        <v>218</v>
      </c>
      <c r="H128" s="419">
        <f t="shared" si="5"/>
        <v>0</v>
      </c>
      <c r="I128" s="418">
        <f>'[1]Data CPIS-Securities (2)'!$B109</f>
        <v>0</v>
      </c>
      <c r="J128" s="419">
        <f t="shared" si="6"/>
        <v>0</v>
      </c>
      <c r="K128" s="417">
        <f>'[1]Data CPIS-Securities (2)'!$C109</f>
        <v>0</v>
      </c>
      <c r="L128" s="418">
        <f>'[1]Data CPIS-Securities (2)'!$D109</f>
        <v>0</v>
      </c>
      <c r="M128" s="155" t="str">
        <f t="shared" si="7"/>
        <v/>
      </c>
      <c r="N128" s="621" t="str">
        <f t="shared" si="8"/>
        <v/>
      </c>
      <c r="O128" s="621" t="str">
        <f t="shared" si="9"/>
        <v/>
      </c>
      <c r="P128" s="304"/>
    </row>
    <row r="129" spans="2:16" x14ac:dyDescent="0.2">
      <c r="B129" s="211" t="s">
        <v>727</v>
      </c>
      <c r="C129" s="212"/>
      <c r="D129" s="264" t="s">
        <v>533</v>
      </c>
      <c r="E129" s="16">
        <v>109</v>
      </c>
      <c r="F129" s="14" t="s">
        <v>219</v>
      </c>
      <c r="G129" s="14" t="s">
        <v>220</v>
      </c>
      <c r="H129" s="419">
        <f t="shared" si="5"/>
        <v>-7017.7326700000003</v>
      </c>
      <c r="I129" s="418">
        <f>'[1]Data CPIS-Securities (2)'!$B110</f>
        <v>-414.57113800000002</v>
      </c>
      <c r="J129" s="419">
        <f t="shared" si="6"/>
        <v>-6603.1615320000001</v>
      </c>
      <c r="K129" s="417">
        <f>'[1]Data CPIS-Securities (2)'!$C110</f>
        <v>-3469.1967920000002</v>
      </c>
      <c r="L129" s="418">
        <f>'[1]Data CPIS-Securities (2)'!$D110</f>
        <v>-3133.9647399999999</v>
      </c>
      <c r="M129" s="155" t="str">
        <f t="shared" si="7"/>
        <v/>
      </c>
      <c r="N129" s="621" t="str">
        <f t="shared" si="8"/>
        <v/>
      </c>
      <c r="O129" s="621" t="str">
        <f t="shared" si="9"/>
        <v/>
      </c>
      <c r="P129" s="304"/>
    </row>
    <row r="130" spans="2:16" x14ac:dyDescent="0.2">
      <c r="B130" s="211" t="s">
        <v>728</v>
      </c>
      <c r="C130" s="212"/>
      <c r="D130" s="264" t="s">
        <v>533</v>
      </c>
      <c r="E130" s="16">
        <v>110</v>
      </c>
      <c r="F130" s="14" t="s">
        <v>221</v>
      </c>
      <c r="G130" s="14" t="s">
        <v>222</v>
      </c>
      <c r="H130" s="419">
        <f t="shared" si="5"/>
        <v>-191.32220100000001</v>
      </c>
      <c r="I130" s="418">
        <f>'[1]Data CPIS-Securities (2)'!$B111</f>
        <v>-191.32220100000001</v>
      </c>
      <c r="J130" s="419">
        <f t="shared" si="6"/>
        <v>0</v>
      </c>
      <c r="K130" s="417">
        <f>'[1]Data CPIS-Securities (2)'!$C111</f>
        <v>0</v>
      </c>
      <c r="L130" s="418">
        <f>'[1]Data CPIS-Securities (2)'!$D111</f>
        <v>0</v>
      </c>
      <c r="M130" s="155" t="str">
        <f t="shared" si="7"/>
        <v/>
      </c>
      <c r="N130" s="621" t="str">
        <f t="shared" si="8"/>
        <v/>
      </c>
      <c r="O130" s="621" t="str">
        <f t="shared" si="9"/>
        <v/>
      </c>
      <c r="P130" s="304"/>
    </row>
    <row r="131" spans="2:16" x14ac:dyDescent="0.2">
      <c r="B131" s="211" t="s">
        <v>729</v>
      </c>
      <c r="C131" s="212"/>
      <c r="D131" s="264" t="s">
        <v>533</v>
      </c>
      <c r="E131" s="16">
        <v>111</v>
      </c>
      <c r="F131" s="14" t="s">
        <v>223</v>
      </c>
      <c r="G131" s="14" t="s">
        <v>224</v>
      </c>
      <c r="H131" s="419">
        <f t="shared" si="5"/>
        <v>-0.39012999999999998</v>
      </c>
      <c r="I131" s="418">
        <f>'[1]Data CPIS-Securities (2)'!$B112</f>
        <v>-0.39012999999999998</v>
      </c>
      <c r="J131" s="419">
        <f t="shared" si="6"/>
        <v>0</v>
      </c>
      <c r="K131" s="417">
        <f>'[1]Data CPIS-Securities (2)'!$C112</f>
        <v>0</v>
      </c>
      <c r="L131" s="418">
        <f>'[1]Data CPIS-Securities (2)'!$D112</f>
        <v>0</v>
      </c>
      <c r="M131" s="155" t="str">
        <f t="shared" si="7"/>
        <v/>
      </c>
      <c r="N131" s="621" t="str">
        <f t="shared" si="8"/>
        <v/>
      </c>
      <c r="O131" s="621" t="str">
        <f t="shared" si="9"/>
        <v/>
      </c>
      <c r="P131" s="304"/>
    </row>
    <row r="132" spans="2:16" x14ac:dyDescent="0.2">
      <c r="B132" s="211" t="s">
        <v>730</v>
      </c>
      <c r="C132" s="212"/>
      <c r="D132" s="264" t="s">
        <v>533</v>
      </c>
      <c r="E132" s="16">
        <v>112</v>
      </c>
      <c r="F132" s="14" t="s">
        <v>225</v>
      </c>
      <c r="G132" s="14" t="s">
        <v>226</v>
      </c>
      <c r="H132" s="419">
        <f t="shared" si="5"/>
        <v>0</v>
      </c>
      <c r="I132" s="418">
        <f>'[1]Data CPIS-Securities (2)'!$B113</f>
        <v>0</v>
      </c>
      <c r="J132" s="419">
        <f t="shared" si="6"/>
        <v>0</v>
      </c>
      <c r="K132" s="417">
        <f>'[1]Data CPIS-Securities (2)'!$C113</f>
        <v>0</v>
      </c>
      <c r="L132" s="418">
        <f>'[1]Data CPIS-Securities (2)'!$D113</f>
        <v>0</v>
      </c>
      <c r="M132" s="155" t="str">
        <f t="shared" si="7"/>
        <v/>
      </c>
      <c r="N132" s="621" t="str">
        <f t="shared" si="8"/>
        <v/>
      </c>
      <c r="O132" s="621" t="str">
        <f t="shared" si="9"/>
        <v/>
      </c>
      <c r="P132" s="304"/>
    </row>
    <row r="133" spans="2:16" x14ac:dyDescent="0.2">
      <c r="B133" s="211" t="s">
        <v>731</v>
      </c>
      <c r="C133" s="212"/>
      <c r="D133" s="264" t="s">
        <v>533</v>
      </c>
      <c r="E133" s="16">
        <v>113</v>
      </c>
      <c r="F133" s="14" t="s">
        <v>227</v>
      </c>
      <c r="G133" s="14" t="s">
        <v>228</v>
      </c>
      <c r="H133" s="419">
        <f t="shared" si="5"/>
        <v>0</v>
      </c>
      <c r="I133" s="418">
        <f>'[1]Data CPIS-Securities (2)'!$B114</f>
        <v>0</v>
      </c>
      <c r="J133" s="419">
        <f t="shared" si="6"/>
        <v>0</v>
      </c>
      <c r="K133" s="417">
        <f>'[1]Data CPIS-Securities (2)'!$C114</f>
        <v>0</v>
      </c>
      <c r="L133" s="418">
        <f>'[1]Data CPIS-Securities (2)'!$D114</f>
        <v>0</v>
      </c>
      <c r="M133" s="155" t="str">
        <f t="shared" si="7"/>
        <v/>
      </c>
      <c r="N133" s="621" t="str">
        <f t="shared" si="8"/>
        <v/>
      </c>
      <c r="O133" s="621" t="str">
        <f t="shared" si="9"/>
        <v/>
      </c>
      <c r="P133" s="304"/>
    </row>
    <row r="134" spans="2:16" x14ac:dyDescent="0.2">
      <c r="B134" s="211" t="s">
        <v>732</v>
      </c>
      <c r="C134" s="212"/>
      <c r="D134" s="264" t="s">
        <v>533</v>
      </c>
      <c r="E134" s="16">
        <v>114</v>
      </c>
      <c r="F134" s="14" t="s">
        <v>229</v>
      </c>
      <c r="G134" s="14" t="s">
        <v>230</v>
      </c>
      <c r="H134" s="419">
        <f t="shared" si="5"/>
        <v>0</v>
      </c>
      <c r="I134" s="418">
        <f>'[1]Data CPIS-Securities (2)'!$B115</f>
        <v>0</v>
      </c>
      <c r="J134" s="419">
        <f t="shared" si="6"/>
        <v>0</v>
      </c>
      <c r="K134" s="417">
        <f>'[1]Data CPIS-Securities (2)'!$C115</f>
        <v>0</v>
      </c>
      <c r="L134" s="418">
        <f>'[1]Data CPIS-Securities (2)'!$D115</f>
        <v>0</v>
      </c>
      <c r="M134" s="155" t="str">
        <f t="shared" si="7"/>
        <v/>
      </c>
      <c r="N134" s="621" t="str">
        <f t="shared" si="8"/>
        <v/>
      </c>
      <c r="O134" s="621" t="str">
        <f t="shared" si="9"/>
        <v/>
      </c>
      <c r="P134" s="304"/>
    </row>
    <row r="135" spans="2:16" x14ac:dyDescent="0.2">
      <c r="B135" s="211" t="s">
        <v>733</v>
      </c>
      <c r="C135" s="212"/>
      <c r="D135" s="264" t="s">
        <v>533</v>
      </c>
      <c r="E135" s="16">
        <v>115</v>
      </c>
      <c r="F135" s="14" t="s">
        <v>231</v>
      </c>
      <c r="G135" s="14" t="s">
        <v>949</v>
      </c>
      <c r="H135" s="419">
        <f t="shared" si="5"/>
        <v>0</v>
      </c>
      <c r="I135" s="418">
        <f>'[1]Data CPIS-Securities (2)'!$B116</f>
        <v>0</v>
      </c>
      <c r="J135" s="419">
        <f t="shared" si="6"/>
        <v>0</v>
      </c>
      <c r="K135" s="417">
        <f>'[1]Data CPIS-Securities (2)'!$C116</f>
        <v>0</v>
      </c>
      <c r="L135" s="418">
        <f>'[1]Data CPIS-Securities (2)'!$D116</f>
        <v>0</v>
      </c>
      <c r="M135" s="155" t="str">
        <f t="shared" si="7"/>
        <v/>
      </c>
      <c r="N135" s="621" t="str">
        <f t="shared" si="8"/>
        <v/>
      </c>
      <c r="O135" s="621" t="str">
        <f t="shared" si="9"/>
        <v/>
      </c>
      <c r="P135" s="304"/>
    </row>
    <row r="136" spans="2:16" x14ac:dyDescent="0.2">
      <c r="B136" s="211" t="s">
        <v>734</v>
      </c>
      <c r="C136" s="212"/>
      <c r="D136" s="264" t="s">
        <v>533</v>
      </c>
      <c r="E136" s="16">
        <v>116</v>
      </c>
      <c r="F136" s="14" t="s">
        <v>232</v>
      </c>
      <c r="G136" s="14" t="s">
        <v>950</v>
      </c>
      <c r="H136" s="419">
        <f t="shared" si="5"/>
        <v>-0.88250499999999998</v>
      </c>
      <c r="I136" s="418">
        <f>'[1]Data CPIS-Securities (2)'!$B117</f>
        <v>-0.88250499999999998</v>
      </c>
      <c r="J136" s="419">
        <f t="shared" si="6"/>
        <v>0</v>
      </c>
      <c r="K136" s="417">
        <f>'[1]Data CPIS-Securities (2)'!$C117</f>
        <v>0</v>
      </c>
      <c r="L136" s="418">
        <f>'[1]Data CPIS-Securities (2)'!$D117</f>
        <v>0</v>
      </c>
      <c r="M136" s="155" t="str">
        <f t="shared" si="7"/>
        <v/>
      </c>
      <c r="N136" s="621" t="str">
        <f t="shared" si="8"/>
        <v/>
      </c>
      <c r="O136" s="621" t="str">
        <f t="shared" si="9"/>
        <v/>
      </c>
      <c r="P136" s="304"/>
    </row>
    <row r="137" spans="2:16" x14ac:dyDescent="0.2">
      <c r="B137" s="211" t="s">
        <v>735</v>
      </c>
      <c r="C137" s="212"/>
      <c r="D137" s="264" t="s">
        <v>533</v>
      </c>
      <c r="E137" s="16">
        <v>117</v>
      </c>
      <c r="F137" s="14" t="s">
        <v>942</v>
      </c>
      <c r="G137" s="14" t="s">
        <v>514</v>
      </c>
      <c r="H137" s="419">
        <f t="shared" si="5"/>
        <v>0</v>
      </c>
      <c r="I137" s="418">
        <f>'[1]Data CPIS-Securities (2)'!$B118</f>
        <v>0</v>
      </c>
      <c r="J137" s="419">
        <f t="shared" si="6"/>
        <v>0</v>
      </c>
      <c r="K137" s="417">
        <f>'[1]Data CPIS-Securities (2)'!$C118</f>
        <v>0</v>
      </c>
      <c r="L137" s="418">
        <f>'[1]Data CPIS-Securities (2)'!$D118</f>
        <v>0</v>
      </c>
      <c r="M137" s="155" t="str">
        <f t="shared" si="7"/>
        <v/>
      </c>
      <c r="N137" s="621" t="str">
        <f t="shared" si="8"/>
        <v/>
      </c>
      <c r="O137" s="621" t="str">
        <f t="shared" si="9"/>
        <v/>
      </c>
      <c r="P137" s="304"/>
    </row>
    <row r="138" spans="2:16" x14ac:dyDescent="0.2">
      <c r="B138" s="211" t="s">
        <v>736</v>
      </c>
      <c r="C138" s="212"/>
      <c r="D138" s="264" t="s">
        <v>533</v>
      </c>
      <c r="E138" s="16">
        <v>118</v>
      </c>
      <c r="F138" s="14" t="s">
        <v>233</v>
      </c>
      <c r="G138" s="14" t="s">
        <v>234</v>
      </c>
      <c r="H138" s="419">
        <f t="shared" si="5"/>
        <v>0</v>
      </c>
      <c r="I138" s="418">
        <f>'[1]Data CPIS-Securities (2)'!$B119</f>
        <v>0</v>
      </c>
      <c r="J138" s="419">
        <f t="shared" si="6"/>
        <v>0</v>
      </c>
      <c r="K138" s="417">
        <f>'[1]Data CPIS-Securities (2)'!$C119</f>
        <v>0</v>
      </c>
      <c r="L138" s="418">
        <f>'[1]Data CPIS-Securities (2)'!$D119</f>
        <v>0</v>
      </c>
      <c r="M138" s="155" t="str">
        <f t="shared" si="7"/>
        <v/>
      </c>
      <c r="N138" s="621" t="str">
        <f t="shared" si="8"/>
        <v/>
      </c>
      <c r="O138" s="621" t="str">
        <f t="shared" si="9"/>
        <v/>
      </c>
      <c r="P138" s="304"/>
    </row>
    <row r="139" spans="2:16" x14ac:dyDescent="0.2">
      <c r="B139" s="211" t="s">
        <v>737</v>
      </c>
      <c r="C139" s="212"/>
      <c r="D139" s="264" t="s">
        <v>533</v>
      </c>
      <c r="E139" s="16">
        <v>119</v>
      </c>
      <c r="F139" s="14" t="s">
        <v>235</v>
      </c>
      <c r="G139" s="14" t="s">
        <v>236</v>
      </c>
      <c r="H139" s="419">
        <f t="shared" si="5"/>
        <v>0</v>
      </c>
      <c r="I139" s="418">
        <f>'[1]Data CPIS-Securities (2)'!$B120</f>
        <v>0</v>
      </c>
      <c r="J139" s="419">
        <f t="shared" si="6"/>
        <v>0</v>
      </c>
      <c r="K139" s="417">
        <f>'[1]Data CPIS-Securities (2)'!$C120</f>
        <v>0</v>
      </c>
      <c r="L139" s="418">
        <f>'[1]Data CPIS-Securities (2)'!$D120</f>
        <v>0</v>
      </c>
      <c r="M139" s="155" t="str">
        <f t="shared" si="7"/>
        <v/>
      </c>
      <c r="N139" s="621" t="str">
        <f t="shared" si="8"/>
        <v/>
      </c>
      <c r="O139" s="621" t="str">
        <f t="shared" si="9"/>
        <v/>
      </c>
      <c r="P139" s="304"/>
    </row>
    <row r="140" spans="2:16" x14ac:dyDescent="0.2">
      <c r="B140" s="211" t="s">
        <v>738</v>
      </c>
      <c r="C140" s="212"/>
      <c r="D140" s="264" t="s">
        <v>533</v>
      </c>
      <c r="E140" s="16">
        <v>120</v>
      </c>
      <c r="F140" s="14" t="s">
        <v>237</v>
      </c>
      <c r="G140" s="14" t="s">
        <v>238</v>
      </c>
      <c r="H140" s="419">
        <f t="shared" si="5"/>
        <v>0</v>
      </c>
      <c r="I140" s="418">
        <f>'[1]Data CPIS-Securities (2)'!$B121</f>
        <v>0</v>
      </c>
      <c r="J140" s="419">
        <f t="shared" si="6"/>
        <v>0</v>
      </c>
      <c r="K140" s="417">
        <f>'[1]Data CPIS-Securities (2)'!$C121</f>
        <v>0</v>
      </c>
      <c r="L140" s="418">
        <f>'[1]Data CPIS-Securities (2)'!$D121</f>
        <v>0</v>
      </c>
      <c r="M140" s="155" t="str">
        <f t="shared" si="7"/>
        <v/>
      </c>
      <c r="N140" s="621" t="str">
        <f t="shared" si="8"/>
        <v/>
      </c>
      <c r="O140" s="621" t="str">
        <f t="shared" si="9"/>
        <v/>
      </c>
      <c r="P140" s="304"/>
    </row>
    <row r="141" spans="2:16" x14ac:dyDescent="0.2">
      <c r="B141" s="211" t="s">
        <v>739</v>
      </c>
      <c r="C141" s="212"/>
      <c r="D141" s="264" t="s">
        <v>533</v>
      </c>
      <c r="E141" s="16">
        <v>121</v>
      </c>
      <c r="F141" s="14" t="s">
        <v>239</v>
      </c>
      <c r="G141" s="14" t="s">
        <v>240</v>
      </c>
      <c r="H141" s="419">
        <f t="shared" si="5"/>
        <v>0</v>
      </c>
      <c r="I141" s="418">
        <f>'[1]Data CPIS-Securities (2)'!$B122</f>
        <v>0</v>
      </c>
      <c r="J141" s="419">
        <f t="shared" si="6"/>
        <v>0</v>
      </c>
      <c r="K141" s="417">
        <f>'[1]Data CPIS-Securities (2)'!$C122</f>
        <v>0</v>
      </c>
      <c r="L141" s="418">
        <f>'[1]Data CPIS-Securities (2)'!$D122</f>
        <v>0</v>
      </c>
      <c r="M141" s="155" t="str">
        <f t="shared" si="7"/>
        <v/>
      </c>
      <c r="N141" s="621" t="str">
        <f t="shared" si="8"/>
        <v/>
      </c>
      <c r="O141" s="621" t="str">
        <f t="shared" si="9"/>
        <v/>
      </c>
      <c r="P141" s="304"/>
    </row>
    <row r="142" spans="2:16" x14ac:dyDescent="0.2">
      <c r="B142" s="211" t="s">
        <v>740</v>
      </c>
      <c r="C142" s="212"/>
      <c r="D142" s="264" t="s">
        <v>533</v>
      </c>
      <c r="E142" s="16">
        <v>122</v>
      </c>
      <c r="F142" s="14" t="s">
        <v>241</v>
      </c>
      <c r="G142" s="14" t="s">
        <v>242</v>
      </c>
      <c r="H142" s="419">
        <f t="shared" si="5"/>
        <v>0</v>
      </c>
      <c r="I142" s="418">
        <f>'[1]Data CPIS-Securities (2)'!$B123</f>
        <v>0</v>
      </c>
      <c r="J142" s="419">
        <f t="shared" si="6"/>
        <v>0</v>
      </c>
      <c r="K142" s="417">
        <f>'[1]Data CPIS-Securities (2)'!$C123</f>
        <v>0</v>
      </c>
      <c r="L142" s="418">
        <f>'[1]Data CPIS-Securities (2)'!$D123</f>
        <v>0</v>
      </c>
      <c r="M142" s="155" t="str">
        <f t="shared" si="7"/>
        <v/>
      </c>
      <c r="N142" s="621" t="str">
        <f t="shared" si="8"/>
        <v/>
      </c>
      <c r="O142" s="621" t="str">
        <f t="shared" si="9"/>
        <v/>
      </c>
      <c r="P142" s="304"/>
    </row>
    <row r="143" spans="2:16" x14ac:dyDescent="0.2">
      <c r="B143" s="211" t="s">
        <v>741</v>
      </c>
      <c r="C143" s="212"/>
      <c r="D143" s="264" t="s">
        <v>533</v>
      </c>
      <c r="E143" s="16">
        <v>123</v>
      </c>
      <c r="F143" s="14" t="s">
        <v>243</v>
      </c>
      <c r="G143" s="14" t="s">
        <v>244</v>
      </c>
      <c r="H143" s="419">
        <f t="shared" si="5"/>
        <v>0</v>
      </c>
      <c r="I143" s="418">
        <f>'[1]Data CPIS-Securities (2)'!$B124</f>
        <v>0</v>
      </c>
      <c r="J143" s="419">
        <f t="shared" si="6"/>
        <v>0</v>
      </c>
      <c r="K143" s="417">
        <f>'[1]Data CPIS-Securities (2)'!$C124</f>
        <v>0</v>
      </c>
      <c r="L143" s="418">
        <f>'[1]Data CPIS-Securities (2)'!$D124</f>
        <v>0</v>
      </c>
      <c r="M143" s="155" t="str">
        <f t="shared" si="7"/>
        <v/>
      </c>
      <c r="N143" s="621" t="str">
        <f t="shared" si="8"/>
        <v/>
      </c>
      <c r="O143" s="621" t="str">
        <f t="shared" si="9"/>
        <v/>
      </c>
      <c r="P143" s="304"/>
    </row>
    <row r="144" spans="2:16" x14ac:dyDescent="0.2">
      <c r="B144" s="211" t="s">
        <v>742</v>
      </c>
      <c r="C144" s="212"/>
      <c r="D144" s="264" t="s">
        <v>533</v>
      </c>
      <c r="E144" s="16">
        <v>124</v>
      </c>
      <c r="F144" s="14" t="s">
        <v>245</v>
      </c>
      <c r="G144" s="14" t="s">
        <v>246</v>
      </c>
      <c r="H144" s="419">
        <f t="shared" si="5"/>
        <v>0</v>
      </c>
      <c r="I144" s="418">
        <f>'[1]Data CPIS-Securities (2)'!$B125</f>
        <v>0</v>
      </c>
      <c r="J144" s="419">
        <f t="shared" si="6"/>
        <v>0</v>
      </c>
      <c r="K144" s="417">
        <f>'[1]Data CPIS-Securities (2)'!$C125</f>
        <v>0</v>
      </c>
      <c r="L144" s="418">
        <f>'[1]Data CPIS-Securities (2)'!$D125</f>
        <v>0</v>
      </c>
      <c r="M144" s="155" t="str">
        <f t="shared" si="7"/>
        <v/>
      </c>
      <c r="N144" s="621" t="str">
        <f t="shared" si="8"/>
        <v/>
      </c>
      <c r="O144" s="621" t="str">
        <f t="shared" si="9"/>
        <v/>
      </c>
      <c r="P144" s="304"/>
    </row>
    <row r="145" spans="2:16" x14ac:dyDescent="0.2">
      <c r="B145" s="211" t="s">
        <v>743</v>
      </c>
      <c r="C145" s="212"/>
      <c r="D145" s="264" t="s">
        <v>533</v>
      </c>
      <c r="E145" s="16">
        <v>125</v>
      </c>
      <c r="F145" s="14" t="s">
        <v>247</v>
      </c>
      <c r="G145" s="14" t="s">
        <v>248</v>
      </c>
      <c r="H145" s="419">
        <f t="shared" si="5"/>
        <v>0</v>
      </c>
      <c r="I145" s="418">
        <f>'[1]Data CPIS-Securities (2)'!$B126</f>
        <v>0</v>
      </c>
      <c r="J145" s="419">
        <f t="shared" si="6"/>
        <v>0</v>
      </c>
      <c r="K145" s="417">
        <f>'[1]Data CPIS-Securities (2)'!$C126</f>
        <v>0</v>
      </c>
      <c r="L145" s="418">
        <f>'[1]Data CPIS-Securities (2)'!$D126</f>
        <v>0</v>
      </c>
      <c r="M145" s="155" t="str">
        <f t="shared" si="7"/>
        <v/>
      </c>
      <c r="N145" s="621" t="str">
        <f t="shared" si="8"/>
        <v/>
      </c>
      <c r="O145" s="621" t="str">
        <f t="shared" si="9"/>
        <v/>
      </c>
      <c r="P145" s="304"/>
    </row>
    <row r="146" spans="2:16" x14ac:dyDescent="0.2">
      <c r="B146" s="211" t="s">
        <v>744</v>
      </c>
      <c r="C146" s="212"/>
      <c r="D146" s="264" t="s">
        <v>533</v>
      </c>
      <c r="E146" s="16">
        <v>126</v>
      </c>
      <c r="F146" s="14" t="s">
        <v>249</v>
      </c>
      <c r="G146" s="14" t="s">
        <v>250</v>
      </c>
      <c r="H146" s="419">
        <f t="shared" si="5"/>
        <v>-2.9009999999999998</v>
      </c>
      <c r="I146" s="418">
        <f>'[1]Data CPIS-Securities (2)'!$B127</f>
        <v>0</v>
      </c>
      <c r="J146" s="419">
        <f t="shared" si="6"/>
        <v>-2.9009999999999998</v>
      </c>
      <c r="K146" s="417">
        <f>'[1]Data CPIS-Securities (2)'!$C127</f>
        <v>0</v>
      </c>
      <c r="L146" s="418">
        <f>'[1]Data CPIS-Securities (2)'!$D127</f>
        <v>-2.9009999999999998</v>
      </c>
      <c r="M146" s="155" t="str">
        <f t="shared" si="7"/>
        <v/>
      </c>
      <c r="N146" s="621" t="str">
        <f t="shared" si="8"/>
        <v/>
      </c>
      <c r="O146" s="621" t="str">
        <f t="shared" si="9"/>
        <v/>
      </c>
      <c r="P146" s="304"/>
    </row>
    <row r="147" spans="2:16" x14ac:dyDescent="0.2">
      <c r="B147" s="211" t="s">
        <v>745</v>
      </c>
      <c r="C147" s="212"/>
      <c r="D147" s="264" t="s">
        <v>533</v>
      </c>
      <c r="E147" s="16">
        <v>127</v>
      </c>
      <c r="F147" s="14" t="s">
        <v>251</v>
      </c>
      <c r="G147" s="14" t="s">
        <v>252</v>
      </c>
      <c r="H147" s="419">
        <f t="shared" si="5"/>
        <v>0</v>
      </c>
      <c r="I147" s="418">
        <f>'[1]Data CPIS-Securities (2)'!$B128</f>
        <v>0</v>
      </c>
      <c r="J147" s="419">
        <f t="shared" si="6"/>
        <v>0</v>
      </c>
      <c r="K147" s="417">
        <f>'[1]Data CPIS-Securities (2)'!$C128</f>
        <v>0</v>
      </c>
      <c r="L147" s="418">
        <f>'[1]Data CPIS-Securities (2)'!$D128</f>
        <v>0</v>
      </c>
      <c r="M147" s="155" t="str">
        <f t="shared" si="7"/>
        <v/>
      </c>
      <c r="N147" s="621" t="str">
        <f t="shared" si="8"/>
        <v/>
      </c>
      <c r="O147" s="621" t="str">
        <f t="shared" si="9"/>
        <v/>
      </c>
      <c r="P147" s="304"/>
    </row>
    <row r="148" spans="2:16" x14ac:dyDescent="0.2">
      <c r="B148" s="211" t="s">
        <v>746</v>
      </c>
      <c r="C148" s="212"/>
      <c r="D148" s="264" t="s">
        <v>533</v>
      </c>
      <c r="E148" s="16">
        <v>128</v>
      </c>
      <c r="F148" s="14" t="s">
        <v>253</v>
      </c>
      <c r="G148" s="14" t="s">
        <v>254</v>
      </c>
      <c r="H148" s="419">
        <f t="shared" si="5"/>
        <v>-9.1891339999999992</v>
      </c>
      <c r="I148" s="418">
        <f>'[1]Data CPIS-Securities (2)'!$B129</f>
        <v>-3.1411220000000002</v>
      </c>
      <c r="J148" s="419">
        <f t="shared" si="6"/>
        <v>-6.0480119999999999</v>
      </c>
      <c r="K148" s="417">
        <f>'[1]Data CPIS-Securities (2)'!$C129</f>
        <v>-6.0480119999999999</v>
      </c>
      <c r="L148" s="418">
        <f>'[1]Data CPIS-Securities (2)'!$D129</f>
        <v>0</v>
      </c>
      <c r="M148" s="155" t="str">
        <f t="shared" si="7"/>
        <v/>
      </c>
      <c r="N148" s="621" t="str">
        <f t="shared" si="8"/>
        <v/>
      </c>
      <c r="O148" s="621" t="str">
        <f t="shared" si="9"/>
        <v/>
      </c>
      <c r="P148" s="304"/>
    </row>
    <row r="149" spans="2:16" x14ac:dyDescent="0.2">
      <c r="B149" s="211" t="s">
        <v>749</v>
      </c>
      <c r="C149" s="212"/>
      <c r="D149" s="264" t="s">
        <v>533</v>
      </c>
      <c r="E149" s="16">
        <v>129</v>
      </c>
      <c r="F149" s="14" t="s">
        <v>257</v>
      </c>
      <c r="G149" s="14" t="s">
        <v>258</v>
      </c>
      <c r="H149" s="419">
        <f t="shared" ref="H149:H213" si="10">IF(AND(I149="",J149=""),"",IF(OR(I149="c",J149="c"),"c",SUM(I149,J149)))</f>
        <v>0</v>
      </c>
      <c r="I149" s="418">
        <f>'[1]Data CPIS-Securities (2)'!$B130</f>
        <v>0</v>
      </c>
      <c r="J149" s="419">
        <f t="shared" si="6"/>
        <v>0</v>
      </c>
      <c r="K149" s="417">
        <f>'[1]Data CPIS-Securities (2)'!$C130</f>
        <v>0</v>
      </c>
      <c r="L149" s="418">
        <f>'[1]Data CPIS-Securities (2)'!$D130</f>
        <v>0</v>
      </c>
      <c r="M149" s="155" t="str">
        <f t="shared" si="7"/>
        <v/>
      </c>
      <c r="N149" s="621" t="str">
        <f t="shared" si="8"/>
        <v/>
      </c>
      <c r="O149" s="621" t="str">
        <f t="shared" si="9"/>
        <v/>
      </c>
      <c r="P149" s="304"/>
    </row>
    <row r="150" spans="2:16" x14ac:dyDescent="0.2">
      <c r="B150" s="211" t="s">
        <v>750</v>
      </c>
      <c r="C150" s="212"/>
      <c r="D150" s="264" t="s">
        <v>533</v>
      </c>
      <c r="E150" s="16">
        <v>130</v>
      </c>
      <c r="F150" s="14" t="s">
        <v>259</v>
      </c>
      <c r="G150" s="14" t="s">
        <v>260</v>
      </c>
      <c r="H150" s="419">
        <f t="shared" si="10"/>
        <v>0</v>
      </c>
      <c r="I150" s="418">
        <f>'[1]Data CPIS-Securities (2)'!$B131</f>
        <v>0</v>
      </c>
      <c r="J150" s="419">
        <f t="shared" ref="J150:J214" si="11">IF(AND(K150="",L150=""),"",IF(OR(K150="c",L150="c"),"c",SUM(K150,L150)))</f>
        <v>0</v>
      </c>
      <c r="K150" s="417">
        <f>'[1]Data CPIS-Securities (2)'!$C131</f>
        <v>0</v>
      </c>
      <c r="L150" s="418">
        <f>'[1]Data CPIS-Securities (2)'!$D131</f>
        <v>0</v>
      </c>
      <c r="M150" s="155" t="str">
        <f t="shared" ref="M150:M214" si="12">IF(AND(SUM(COUNTIF(K150:L150,"c"),(COUNTIF(J150,"c")))=1,AND(K150&lt;&gt;"",L150&lt;&gt;"",J150&lt;&gt;"")),"Residual Disclosure",IF(AND(SUM(COUNTIF(I150:J150,"c"),(COUNTIF(H150,"c")))=1,AND(I150&lt;&gt;"",J150&lt;&gt;"",H150&lt;&gt;"")),"Residual Disclosure",""))</f>
        <v/>
      </c>
      <c r="N150" s="621" t="str">
        <f t="shared" si="8"/>
        <v/>
      </c>
      <c r="O150" s="621" t="str">
        <f t="shared" si="9"/>
        <v/>
      </c>
      <c r="P150" s="304"/>
    </row>
    <row r="151" spans="2:16" x14ac:dyDescent="0.2">
      <c r="B151" s="211" t="s">
        <v>751</v>
      </c>
      <c r="C151" s="212"/>
      <c r="D151" s="264" t="s">
        <v>533</v>
      </c>
      <c r="E151" s="16">
        <v>131</v>
      </c>
      <c r="F151" s="14" t="s">
        <v>261</v>
      </c>
      <c r="G151" s="14" t="s">
        <v>262</v>
      </c>
      <c r="H151" s="419">
        <f t="shared" si="10"/>
        <v>-7.1773000000000003E-2</v>
      </c>
      <c r="I151" s="418">
        <f>'[1]Data CPIS-Securities (2)'!$B132</f>
        <v>-7.1773000000000003E-2</v>
      </c>
      <c r="J151" s="419">
        <f t="shared" si="11"/>
        <v>0</v>
      </c>
      <c r="K151" s="417">
        <f>'[1]Data CPIS-Securities (2)'!$C132</f>
        <v>0</v>
      </c>
      <c r="L151" s="418">
        <f>'[1]Data CPIS-Securities (2)'!$D132</f>
        <v>0</v>
      </c>
      <c r="M151" s="155" t="str">
        <f t="shared" si="12"/>
        <v/>
      </c>
      <c r="N151" s="621" t="str">
        <f t="shared" ref="N151:N214" si="13">IF(M151&lt;&gt;"","",IF(OR(AND(H151="c",OR(J151="c",I151="c")),AND(H151&lt;&gt;"",I151="c",J151="c"),AND(H151&lt;&gt;"",J151="",I151="")),"",IF(OR(I151="c",J151="c"),"c",IF(ABS(SUM(I151,J151)-SUM(H151))&gt;0.9,SUM(I151,J151)-SUM(H151),""))))</f>
        <v/>
      </c>
      <c r="O151" s="621" t="str">
        <f t="shared" ref="O151:O214" si="14">IF(M151&lt;&gt;"","",IF(OR(AND(J151="c",OR(L151="c",K151="c")),AND(J151&lt;&gt;"",K151="c",L151="c"),AND(J151&lt;&gt;"",L151="",K151="")),"",IF(COUNTIF(K151:L151,"c")&gt;1,"",IF(ABS(SUM(K151,L151)-SUM(J151))&gt;0.9,SUM(K151,L151)-SUM(J151),""))))</f>
        <v/>
      </c>
      <c r="P151" s="304"/>
    </row>
    <row r="152" spans="2:16" x14ac:dyDescent="0.2">
      <c r="B152" s="211" t="s">
        <v>752</v>
      </c>
      <c r="C152" s="212"/>
      <c r="D152" s="264" t="s">
        <v>533</v>
      </c>
      <c r="E152" s="16">
        <v>132</v>
      </c>
      <c r="F152" s="14" t="s">
        <v>263</v>
      </c>
      <c r="G152" s="14" t="s">
        <v>264</v>
      </c>
      <c r="H152" s="419">
        <f t="shared" si="10"/>
        <v>0</v>
      </c>
      <c r="I152" s="418">
        <f>'[1]Data CPIS-Securities (2)'!$B133</f>
        <v>0</v>
      </c>
      <c r="J152" s="419">
        <f t="shared" si="11"/>
        <v>0</v>
      </c>
      <c r="K152" s="417">
        <f>'[1]Data CPIS-Securities (2)'!$C133</f>
        <v>0</v>
      </c>
      <c r="L152" s="418">
        <f>'[1]Data CPIS-Securities (2)'!$D133</f>
        <v>0</v>
      </c>
      <c r="M152" s="155" t="str">
        <f t="shared" si="12"/>
        <v/>
      </c>
      <c r="N152" s="621" t="str">
        <f t="shared" si="13"/>
        <v/>
      </c>
      <c r="O152" s="621" t="str">
        <f t="shared" si="14"/>
        <v/>
      </c>
      <c r="P152" s="304"/>
    </row>
    <row r="153" spans="2:16" x14ac:dyDescent="0.2">
      <c r="B153" s="211" t="s">
        <v>753</v>
      </c>
      <c r="C153" s="212"/>
      <c r="D153" s="264" t="s">
        <v>533</v>
      </c>
      <c r="E153" s="16">
        <v>133</v>
      </c>
      <c r="F153" s="14" t="s">
        <v>265</v>
      </c>
      <c r="G153" s="14" t="s">
        <v>266</v>
      </c>
      <c r="H153" s="419">
        <f t="shared" si="10"/>
        <v>0</v>
      </c>
      <c r="I153" s="418">
        <f>'[1]Data CPIS-Securities (2)'!$B134</f>
        <v>0</v>
      </c>
      <c r="J153" s="419">
        <f t="shared" si="11"/>
        <v>0</v>
      </c>
      <c r="K153" s="417">
        <f>'[1]Data CPIS-Securities (2)'!$C134</f>
        <v>0</v>
      </c>
      <c r="L153" s="418">
        <f>'[1]Data CPIS-Securities (2)'!$D134</f>
        <v>0</v>
      </c>
      <c r="M153" s="155" t="str">
        <f t="shared" si="12"/>
        <v/>
      </c>
      <c r="N153" s="621" t="str">
        <f t="shared" si="13"/>
        <v/>
      </c>
      <c r="O153" s="621" t="str">
        <f t="shared" si="14"/>
        <v/>
      </c>
      <c r="P153" s="304"/>
    </row>
    <row r="154" spans="2:16" x14ac:dyDescent="0.2">
      <c r="B154" s="211" t="s">
        <v>754</v>
      </c>
      <c r="C154" s="212"/>
      <c r="D154" s="264" t="s">
        <v>533</v>
      </c>
      <c r="E154" s="16">
        <v>134</v>
      </c>
      <c r="F154" s="14" t="s">
        <v>267</v>
      </c>
      <c r="G154" s="14" t="s">
        <v>268</v>
      </c>
      <c r="H154" s="419">
        <f t="shared" si="10"/>
        <v>0</v>
      </c>
      <c r="I154" s="418">
        <f>'[1]Data CPIS-Securities (2)'!$B135</f>
        <v>0</v>
      </c>
      <c r="J154" s="419">
        <f t="shared" si="11"/>
        <v>0</v>
      </c>
      <c r="K154" s="417">
        <f>'[1]Data CPIS-Securities (2)'!$C135</f>
        <v>0</v>
      </c>
      <c r="L154" s="418">
        <f>'[1]Data CPIS-Securities (2)'!$D135</f>
        <v>0</v>
      </c>
      <c r="M154" s="155" t="str">
        <f t="shared" si="12"/>
        <v/>
      </c>
      <c r="N154" s="621" t="str">
        <f t="shared" si="13"/>
        <v/>
      </c>
      <c r="O154" s="621" t="str">
        <f t="shared" si="14"/>
        <v/>
      </c>
      <c r="P154" s="304"/>
    </row>
    <row r="155" spans="2:16" x14ac:dyDescent="0.2">
      <c r="B155" s="211" t="s">
        <v>755</v>
      </c>
      <c r="C155" s="212"/>
      <c r="D155" s="264" t="s">
        <v>533</v>
      </c>
      <c r="E155" s="16">
        <v>135</v>
      </c>
      <c r="F155" s="14" t="s">
        <v>269</v>
      </c>
      <c r="G155" s="14" t="s">
        <v>270</v>
      </c>
      <c r="H155" s="419">
        <f t="shared" si="10"/>
        <v>-4.997414</v>
      </c>
      <c r="I155" s="418">
        <f>'[1]Data CPIS-Securities (2)'!$B136</f>
        <v>-4.997414</v>
      </c>
      <c r="J155" s="419">
        <f t="shared" si="11"/>
        <v>0</v>
      </c>
      <c r="K155" s="417">
        <f>'[1]Data CPIS-Securities (2)'!$C136</f>
        <v>0</v>
      </c>
      <c r="L155" s="418">
        <f>'[1]Data CPIS-Securities (2)'!$D136</f>
        <v>0</v>
      </c>
      <c r="M155" s="155" t="str">
        <f t="shared" si="12"/>
        <v/>
      </c>
      <c r="N155" s="621" t="str">
        <f t="shared" si="13"/>
        <v/>
      </c>
      <c r="O155" s="621" t="str">
        <f t="shared" si="14"/>
        <v/>
      </c>
      <c r="P155" s="304"/>
    </row>
    <row r="156" spans="2:16" x14ac:dyDescent="0.2">
      <c r="B156" s="211" t="s">
        <v>756</v>
      </c>
      <c r="C156" s="212"/>
      <c r="D156" s="264" t="s">
        <v>533</v>
      </c>
      <c r="E156" s="16">
        <v>136</v>
      </c>
      <c r="F156" s="14" t="s">
        <v>271</v>
      </c>
      <c r="G156" s="14" t="s">
        <v>272</v>
      </c>
      <c r="H156" s="419">
        <f t="shared" si="10"/>
        <v>0</v>
      </c>
      <c r="I156" s="418">
        <f>'[1]Data CPIS-Securities (2)'!$B137</f>
        <v>0</v>
      </c>
      <c r="J156" s="419">
        <f t="shared" si="11"/>
        <v>0</v>
      </c>
      <c r="K156" s="417">
        <f>'[1]Data CPIS-Securities (2)'!$C137</f>
        <v>0</v>
      </c>
      <c r="L156" s="418">
        <f>'[1]Data CPIS-Securities (2)'!$D137</f>
        <v>0</v>
      </c>
      <c r="M156" s="155" t="str">
        <f t="shared" si="12"/>
        <v/>
      </c>
      <c r="N156" s="621" t="str">
        <f t="shared" si="13"/>
        <v/>
      </c>
      <c r="O156" s="621" t="str">
        <f t="shared" si="14"/>
        <v/>
      </c>
      <c r="P156" s="304"/>
    </row>
    <row r="157" spans="2:16" x14ac:dyDescent="0.2">
      <c r="B157" s="211" t="s">
        <v>757</v>
      </c>
      <c r="C157" s="212"/>
      <c r="D157" s="264" t="s">
        <v>533</v>
      </c>
      <c r="E157" s="16">
        <v>137</v>
      </c>
      <c r="F157" s="14" t="s">
        <v>273</v>
      </c>
      <c r="G157" s="14" t="s">
        <v>274</v>
      </c>
      <c r="H157" s="419">
        <f t="shared" si="10"/>
        <v>0</v>
      </c>
      <c r="I157" s="418">
        <f>'[1]Data CPIS-Securities (2)'!$B138</f>
        <v>0</v>
      </c>
      <c r="J157" s="419">
        <f t="shared" si="11"/>
        <v>0</v>
      </c>
      <c r="K157" s="417">
        <f>'[1]Data CPIS-Securities (2)'!$C138</f>
        <v>0</v>
      </c>
      <c r="L157" s="418">
        <f>'[1]Data CPIS-Securities (2)'!$D138</f>
        <v>0</v>
      </c>
      <c r="M157" s="155" t="str">
        <f t="shared" si="12"/>
        <v/>
      </c>
      <c r="N157" s="621" t="str">
        <f t="shared" si="13"/>
        <v/>
      </c>
      <c r="O157" s="621" t="str">
        <f t="shared" si="14"/>
        <v/>
      </c>
      <c r="P157" s="304"/>
    </row>
    <row r="158" spans="2:16" x14ac:dyDescent="0.2">
      <c r="B158" s="211" t="s">
        <v>758</v>
      </c>
      <c r="C158" s="212"/>
      <c r="D158" s="264" t="s">
        <v>533</v>
      </c>
      <c r="E158" s="16">
        <v>138</v>
      </c>
      <c r="F158" s="14" t="s">
        <v>275</v>
      </c>
      <c r="G158" s="14" t="s">
        <v>276</v>
      </c>
      <c r="H158" s="419">
        <f t="shared" si="10"/>
        <v>0</v>
      </c>
      <c r="I158" s="418">
        <f>'[1]Data CPIS-Securities (2)'!$B139</f>
        <v>0</v>
      </c>
      <c r="J158" s="419">
        <f t="shared" si="11"/>
        <v>0</v>
      </c>
      <c r="K158" s="417">
        <f>'[1]Data CPIS-Securities (2)'!$C139</f>
        <v>0</v>
      </c>
      <c r="L158" s="418">
        <f>'[1]Data CPIS-Securities (2)'!$D139</f>
        <v>0</v>
      </c>
      <c r="M158" s="155" t="str">
        <f t="shared" si="12"/>
        <v/>
      </c>
      <c r="N158" s="621" t="str">
        <f t="shared" si="13"/>
        <v/>
      </c>
      <c r="O158" s="621" t="str">
        <f t="shared" si="14"/>
        <v/>
      </c>
      <c r="P158" s="304"/>
    </row>
    <row r="159" spans="2:16" x14ac:dyDescent="0.2">
      <c r="B159" s="211" t="s">
        <v>759</v>
      </c>
      <c r="C159" s="212"/>
      <c r="D159" s="264" t="s">
        <v>533</v>
      </c>
      <c r="E159" s="16">
        <v>139</v>
      </c>
      <c r="F159" s="14" t="s">
        <v>277</v>
      </c>
      <c r="G159" s="14" t="s">
        <v>278</v>
      </c>
      <c r="H159" s="419">
        <f t="shared" si="10"/>
        <v>0</v>
      </c>
      <c r="I159" s="418">
        <f>'[1]Data CPIS-Securities (2)'!$B140</f>
        <v>0</v>
      </c>
      <c r="J159" s="419">
        <f t="shared" si="11"/>
        <v>0</v>
      </c>
      <c r="K159" s="417">
        <f>'[1]Data CPIS-Securities (2)'!$C140</f>
        <v>0</v>
      </c>
      <c r="L159" s="418">
        <f>'[1]Data CPIS-Securities (2)'!$D140</f>
        <v>0</v>
      </c>
      <c r="M159" s="155" t="str">
        <f t="shared" si="12"/>
        <v/>
      </c>
      <c r="N159" s="621" t="str">
        <f t="shared" si="13"/>
        <v/>
      </c>
      <c r="O159" s="621" t="str">
        <f t="shared" si="14"/>
        <v/>
      </c>
      <c r="P159" s="304"/>
    </row>
    <row r="160" spans="2:16" x14ac:dyDescent="0.2">
      <c r="B160" s="211" t="s">
        <v>760</v>
      </c>
      <c r="C160" s="212"/>
      <c r="D160" s="264" t="s">
        <v>533</v>
      </c>
      <c r="E160" s="16">
        <v>140</v>
      </c>
      <c r="F160" s="14" t="s">
        <v>279</v>
      </c>
      <c r="G160" s="14" t="s">
        <v>280</v>
      </c>
      <c r="H160" s="419">
        <f t="shared" si="10"/>
        <v>-287.28540599999997</v>
      </c>
      <c r="I160" s="418">
        <f>'[1]Data CPIS-Securities (2)'!$B141</f>
        <v>0</v>
      </c>
      <c r="J160" s="419">
        <f t="shared" si="11"/>
        <v>-287.28540599999997</v>
      </c>
      <c r="K160" s="417">
        <f>'[1]Data CPIS-Securities (2)'!$C141</f>
        <v>-287.22688199999999</v>
      </c>
      <c r="L160" s="418">
        <f>'[1]Data CPIS-Securities (2)'!$D141</f>
        <v>-5.8524E-2</v>
      </c>
      <c r="M160" s="155" t="str">
        <f t="shared" si="12"/>
        <v/>
      </c>
      <c r="N160" s="621" t="str">
        <f t="shared" si="13"/>
        <v/>
      </c>
      <c r="O160" s="621" t="str">
        <f t="shared" si="14"/>
        <v/>
      </c>
      <c r="P160" s="304"/>
    </row>
    <row r="161" spans="2:16" x14ac:dyDescent="0.2">
      <c r="B161" s="211" t="s">
        <v>761</v>
      </c>
      <c r="C161" s="212"/>
      <c r="D161" s="264" t="s">
        <v>533</v>
      </c>
      <c r="E161" s="16">
        <v>141</v>
      </c>
      <c r="F161" s="14" t="s">
        <v>281</v>
      </c>
      <c r="G161" s="14" t="s">
        <v>282</v>
      </c>
      <c r="H161" s="419">
        <f t="shared" si="10"/>
        <v>0</v>
      </c>
      <c r="I161" s="418">
        <f>'[1]Data CPIS-Securities (2)'!$B142</f>
        <v>0</v>
      </c>
      <c r="J161" s="419">
        <f t="shared" si="11"/>
        <v>0</v>
      </c>
      <c r="K161" s="417">
        <f>'[1]Data CPIS-Securities (2)'!$C142</f>
        <v>0</v>
      </c>
      <c r="L161" s="418">
        <f>'[1]Data CPIS-Securities (2)'!$D142</f>
        <v>0</v>
      </c>
      <c r="M161" s="155" t="str">
        <f t="shared" si="12"/>
        <v/>
      </c>
      <c r="N161" s="621" t="str">
        <f t="shared" si="13"/>
        <v/>
      </c>
      <c r="O161" s="621" t="str">
        <f t="shared" si="14"/>
        <v/>
      </c>
      <c r="P161" s="304"/>
    </row>
    <row r="162" spans="2:16" x14ac:dyDescent="0.2">
      <c r="B162" s="211" t="s">
        <v>762</v>
      </c>
      <c r="C162" s="212"/>
      <c r="D162" s="264" t="s">
        <v>533</v>
      </c>
      <c r="E162" s="16">
        <v>142</v>
      </c>
      <c r="F162" s="14" t="s">
        <v>283</v>
      </c>
      <c r="G162" s="14" t="s">
        <v>284</v>
      </c>
      <c r="H162" s="419">
        <f t="shared" si="10"/>
        <v>0</v>
      </c>
      <c r="I162" s="418">
        <f>'[1]Data CPIS-Securities (2)'!$B143</f>
        <v>0</v>
      </c>
      <c r="J162" s="419">
        <f t="shared" si="11"/>
        <v>0</v>
      </c>
      <c r="K162" s="417">
        <f>'[1]Data CPIS-Securities (2)'!$C143</f>
        <v>0</v>
      </c>
      <c r="L162" s="418">
        <f>'[1]Data CPIS-Securities (2)'!$D143</f>
        <v>0</v>
      </c>
      <c r="M162" s="155" t="str">
        <f t="shared" si="12"/>
        <v/>
      </c>
      <c r="N162" s="621" t="str">
        <f t="shared" si="13"/>
        <v/>
      </c>
      <c r="O162" s="621" t="str">
        <f t="shared" si="14"/>
        <v/>
      </c>
      <c r="P162" s="304"/>
    </row>
    <row r="163" spans="2:16" x14ac:dyDescent="0.2">
      <c r="B163" s="211" t="s">
        <v>763</v>
      </c>
      <c r="C163" s="212"/>
      <c r="D163" s="264" t="s">
        <v>533</v>
      </c>
      <c r="E163" s="16">
        <v>143</v>
      </c>
      <c r="F163" s="14" t="s">
        <v>285</v>
      </c>
      <c r="G163" s="14" t="s">
        <v>286</v>
      </c>
      <c r="H163" s="419">
        <f t="shared" si="10"/>
        <v>0</v>
      </c>
      <c r="I163" s="418">
        <f>'[1]Data CPIS-Securities (2)'!$B144</f>
        <v>0</v>
      </c>
      <c r="J163" s="419">
        <f t="shared" si="11"/>
        <v>0</v>
      </c>
      <c r="K163" s="417">
        <f>'[1]Data CPIS-Securities (2)'!$C144</f>
        <v>0</v>
      </c>
      <c r="L163" s="418">
        <f>'[1]Data CPIS-Securities (2)'!$D144</f>
        <v>0</v>
      </c>
      <c r="M163" s="155" t="str">
        <f t="shared" si="12"/>
        <v/>
      </c>
      <c r="N163" s="621" t="str">
        <f t="shared" si="13"/>
        <v/>
      </c>
      <c r="O163" s="621" t="str">
        <f t="shared" si="14"/>
        <v/>
      </c>
      <c r="P163" s="304"/>
    </row>
    <row r="164" spans="2:16" x14ac:dyDescent="0.2">
      <c r="B164" s="211" t="s">
        <v>764</v>
      </c>
      <c r="C164" s="212"/>
      <c r="D164" s="264" t="s">
        <v>533</v>
      </c>
      <c r="E164" s="16">
        <v>144</v>
      </c>
      <c r="F164" s="14" t="s">
        <v>287</v>
      </c>
      <c r="G164" s="14" t="s">
        <v>288</v>
      </c>
      <c r="H164" s="419">
        <f t="shared" si="10"/>
        <v>0</v>
      </c>
      <c r="I164" s="418">
        <f>'[1]Data CPIS-Securities (2)'!$B145</f>
        <v>0</v>
      </c>
      <c r="J164" s="419">
        <f t="shared" si="11"/>
        <v>0</v>
      </c>
      <c r="K164" s="417">
        <f>'[1]Data CPIS-Securities (2)'!$C145</f>
        <v>0</v>
      </c>
      <c r="L164" s="418">
        <f>'[1]Data CPIS-Securities (2)'!$D145</f>
        <v>0</v>
      </c>
      <c r="M164" s="155" t="str">
        <f t="shared" si="12"/>
        <v/>
      </c>
      <c r="N164" s="621" t="str">
        <f t="shared" si="13"/>
        <v/>
      </c>
      <c r="O164" s="621" t="str">
        <f t="shared" si="14"/>
        <v/>
      </c>
      <c r="P164" s="304"/>
    </row>
    <row r="165" spans="2:16" x14ac:dyDescent="0.2">
      <c r="B165" s="211" t="s">
        <v>765</v>
      </c>
      <c r="C165" s="212"/>
      <c r="D165" s="264" t="s">
        <v>533</v>
      </c>
      <c r="E165" s="16">
        <v>145</v>
      </c>
      <c r="F165" s="14" t="s">
        <v>289</v>
      </c>
      <c r="G165" s="15" t="s">
        <v>290</v>
      </c>
      <c r="H165" s="419">
        <f t="shared" si="10"/>
        <v>0</v>
      </c>
      <c r="I165" s="418">
        <f>'[1]Data CPIS-Securities (2)'!$B146</f>
        <v>0</v>
      </c>
      <c r="J165" s="419">
        <f t="shared" si="11"/>
        <v>0</v>
      </c>
      <c r="K165" s="417">
        <f>'[1]Data CPIS-Securities (2)'!$C146</f>
        <v>0</v>
      </c>
      <c r="L165" s="418">
        <f>'[1]Data CPIS-Securities (2)'!$D146</f>
        <v>0</v>
      </c>
      <c r="M165" s="155" t="str">
        <f t="shared" si="12"/>
        <v/>
      </c>
      <c r="N165" s="621" t="str">
        <f t="shared" si="13"/>
        <v/>
      </c>
      <c r="O165" s="621" t="str">
        <f t="shared" si="14"/>
        <v/>
      </c>
      <c r="P165" s="304"/>
    </row>
    <row r="166" spans="2:16" x14ac:dyDescent="0.2">
      <c r="B166" s="211" t="s">
        <v>766</v>
      </c>
      <c r="C166" s="212"/>
      <c r="D166" s="264" t="s">
        <v>533</v>
      </c>
      <c r="E166" s="16">
        <v>146</v>
      </c>
      <c r="F166" s="14" t="s">
        <v>291</v>
      </c>
      <c r="G166" s="14" t="s">
        <v>292</v>
      </c>
      <c r="H166" s="419">
        <f t="shared" si="10"/>
        <v>0</v>
      </c>
      <c r="I166" s="418">
        <f>'[1]Data CPIS-Securities (2)'!$B147</f>
        <v>0</v>
      </c>
      <c r="J166" s="419">
        <f t="shared" si="11"/>
        <v>0</v>
      </c>
      <c r="K166" s="417">
        <f>'[1]Data CPIS-Securities (2)'!$C147</f>
        <v>0</v>
      </c>
      <c r="L166" s="418">
        <f>'[1]Data CPIS-Securities (2)'!$D147</f>
        <v>0</v>
      </c>
      <c r="M166" s="155" t="str">
        <f t="shared" si="12"/>
        <v/>
      </c>
      <c r="N166" s="621" t="str">
        <f t="shared" si="13"/>
        <v/>
      </c>
      <c r="O166" s="621" t="str">
        <f t="shared" si="14"/>
        <v/>
      </c>
      <c r="P166" s="304"/>
    </row>
    <row r="167" spans="2:16" x14ac:dyDescent="0.2">
      <c r="B167" s="211" t="s">
        <v>767</v>
      </c>
      <c r="C167" s="212"/>
      <c r="D167" s="264" t="s">
        <v>533</v>
      </c>
      <c r="E167" s="16">
        <v>147</v>
      </c>
      <c r="F167" s="14" t="s">
        <v>293</v>
      </c>
      <c r="G167" s="14" t="s">
        <v>294</v>
      </c>
      <c r="H167" s="419">
        <f t="shared" si="10"/>
        <v>0</v>
      </c>
      <c r="I167" s="418">
        <f>'[1]Data CPIS-Securities (2)'!$B148</f>
        <v>0</v>
      </c>
      <c r="J167" s="419">
        <f t="shared" si="11"/>
        <v>0</v>
      </c>
      <c r="K167" s="417">
        <f>'[1]Data CPIS-Securities (2)'!$C148</f>
        <v>0</v>
      </c>
      <c r="L167" s="418">
        <f>'[1]Data CPIS-Securities (2)'!$D148</f>
        <v>0</v>
      </c>
      <c r="M167" s="155" t="str">
        <f t="shared" si="12"/>
        <v/>
      </c>
      <c r="N167" s="621" t="str">
        <f t="shared" si="13"/>
        <v/>
      </c>
      <c r="O167" s="621" t="str">
        <f t="shared" si="14"/>
        <v/>
      </c>
      <c r="P167" s="304"/>
    </row>
    <row r="168" spans="2:16" x14ac:dyDescent="0.2">
      <c r="B168" s="211" t="s">
        <v>768</v>
      </c>
      <c r="C168" s="212"/>
      <c r="D168" s="264" t="s">
        <v>533</v>
      </c>
      <c r="E168" s="16">
        <v>148</v>
      </c>
      <c r="F168" s="14" t="s">
        <v>295</v>
      </c>
      <c r="G168" s="14" t="s">
        <v>296</v>
      </c>
      <c r="H168" s="419">
        <f t="shared" si="10"/>
        <v>0</v>
      </c>
      <c r="I168" s="418">
        <f>'[1]Data CPIS-Securities (2)'!$B149</f>
        <v>0</v>
      </c>
      <c r="J168" s="419">
        <f t="shared" si="11"/>
        <v>0</v>
      </c>
      <c r="K168" s="417">
        <f>'[1]Data CPIS-Securities (2)'!$C149</f>
        <v>0</v>
      </c>
      <c r="L168" s="418">
        <f>'[1]Data CPIS-Securities (2)'!$D149</f>
        <v>0</v>
      </c>
      <c r="M168" s="155" t="str">
        <f t="shared" si="12"/>
        <v/>
      </c>
      <c r="N168" s="621" t="str">
        <f t="shared" si="13"/>
        <v/>
      </c>
      <c r="O168" s="621" t="str">
        <f t="shared" si="14"/>
        <v/>
      </c>
      <c r="P168" s="304"/>
    </row>
    <row r="169" spans="2:16" x14ac:dyDescent="0.2">
      <c r="B169" s="211" t="s">
        <v>769</v>
      </c>
      <c r="C169" s="212"/>
      <c r="D169" s="264" t="s">
        <v>533</v>
      </c>
      <c r="E169" s="16">
        <v>149</v>
      </c>
      <c r="F169" s="14" t="s">
        <v>297</v>
      </c>
      <c r="G169" s="14" t="s">
        <v>298</v>
      </c>
      <c r="H169" s="419">
        <f t="shared" si="10"/>
        <v>0</v>
      </c>
      <c r="I169" s="418">
        <f>'[1]Data CPIS-Securities (2)'!$B150</f>
        <v>0</v>
      </c>
      <c r="J169" s="419">
        <f t="shared" si="11"/>
        <v>0</v>
      </c>
      <c r="K169" s="417">
        <f>'[1]Data CPIS-Securities (2)'!$C150</f>
        <v>0</v>
      </c>
      <c r="L169" s="418">
        <f>'[1]Data CPIS-Securities (2)'!$D150</f>
        <v>0</v>
      </c>
      <c r="M169" s="155" t="str">
        <f t="shared" si="12"/>
        <v/>
      </c>
      <c r="N169" s="621" t="str">
        <f t="shared" si="13"/>
        <v/>
      </c>
      <c r="O169" s="621" t="str">
        <f t="shared" si="14"/>
        <v/>
      </c>
      <c r="P169" s="304"/>
    </row>
    <row r="170" spans="2:16" x14ac:dyDescent="0.2">
      <c r="B170" s="211" t="s">
        <v>770</v>
      </c>
      <c r="C170" s="212"/>
      <c r="D170" s="264" t="s">
        <v>533</v>
      </c>
      <c r="E170" s="16">
        <v>150</v>
      </c>
      <c r="F170" s="14" t="s">
        <v>299</v>
      </c>
      <c r="G170" s="14" t="s">
        <v>300</v>
      </c>
      <c r="H170" s="419">
        <f t="shared" si="10"/>
        <v>0</v>
      </c>
      <c r="I170" s="418">
        <f>'[1]Data CPIS-Securities (2)'!$B151</f>
        <v>0</v>
      </c>
      <c r="J170" s="419">
        <f t="shared" si="11"/>
        <v>0</v>
      </c>
      <c r="K170" s="417">
        <f>'[1]Data CPIS-Securities (2)'!$C151</f>
        <v>0</v>
      </c>
      <c r="L170" s="418">
        <f>'[1]Data CPIS-Securities (2)'!$D151</f>
        <v>0</v>
      </c>
      <c r="M170" s="155" t="str">
        <f t="shared" si="12"/>
        <v/>
      </c>
      <c r="N170" s="621" t="str">
        <f t="shared" si="13"/>
        <v/>
      </c>
      <c r="O170" s="621" t="str">
        <f t="shared" si="14"/>
        <v/>
      </c>
      <c r="P170" s="304"/>
    </row>
    <row r="171" spans="2:16" x14ac:dyDescent="0.2">
      <c r="B171" s="211" t="s">
        <v>771</v>
      </c>
      <c r="C171" s="212"/>
      <c r="D171" s="264" t="s">
        <v>533</v>
      </c>
      <c r="E171" s="16">
        <v>151</v>
      </c>
      <c r="F171" s="14" t="s">
        <v>301</v>
      </c>
      <c r="G171" s="14" t="s">
        <v>302</v>
      </c>
      <c r="H171" s="419">
        <f t="shared" si="10"/>
        <v>0</v>
      </c>
      <c r="I171" s="418">
        <f>'[1]Data CPIS-Securities (2)'!$B152</f>
        <v>0</v>
      </c>
      <c r="J171" s="419">
        <f t="shared" si="11"/>
        <v>0</v>
      </c>
      <c r="K171" s="417">
        <f>'[1]Data CPIS-Securities (2)'!$C152</f>
        <v>0</v>
      </c>
      <c r="L171" s="418">
        <f>'[1]Data CPIS-Securities (2)'!$D152</f>
        <v>0</v>
      </c>
      <c r="M171" s="155" t="str">
        <f t="shared" si="12"/>
        <v/>
      </c>
      <c r="N171" s="621" t="str">
        <f t="shared" si="13"/>
        <v/>
      </c>
      <c r="O171" s="621" t="str">
        <f t="shared" si="14"/>
        <v/>
      </c>
      <c r="P171" s="304"/>
    </row>
    <row r="172" spans="2:16" x14ac:dyDescent="0.2">
      <c r="B172" s="211" t="s">
        <v>772</v>
      </c>
      <c r="C172" s="212"/>
      <c r="D172" s="264" t="s">
        <v>533</v>
      </c>
      <c r="E172" s="16">
        <v>152</v>
      </c>
      <c r="F172" s="14" t="s">
        <v>303</v>
      </c>
      <c r="G172" s="14" t="s">
        <v>304</v>
      </c>
      <c r="H172" s="419">
        <f t="shared" si="10"/>
        <v>0</v>
      </c>
      <c r="I172" s="418">
        <f>'[1]Data CPIS-Securities (2)'!$B153</f>
        <v>0</v>
      </c>
      <c r="J172" s="419">
        <f t="shared" si="11"/>
        <v>0</v>
      </c>
      <c r="K172" s="417">
        <f>'[1]Data CPIS-Securities (2)'!$C153</f>
        <v>0</v>
      </c>
      <c r="L172" s="418">
        <f>'[1]Data CPIS-Securities (2)'!$D153</f>
        <v>0</v>
      </c>
      <c r="M172" s="155" t="str">
        <f t="shared" si="12"/>
        <v/>
      </c>
      <c r="N172" s="621" t="str">
        <f t="shared" si="13"/>
        <v/>
      </c>
      <c r="O172" s="621" t="str">
        <f t="shared" si="14"/>
        <v/>
      </c>
      <c r="P172" s="304"/>
    </row>
    <row r="173" spans="2:16" x14ac:dyDescent="0.2">
      <c r="B173" s="211" t="s">
        <v>773</v>
      </c>
      <c r="C173" s="212"/>
      <c r="D173" s="264" t="s">
        <v>533</v>
      </c>
      <c r="E173" s="16">
        <v>153</v>
      </c>
      <c r="F173" s="14" t="s">
        <v>305</v>
      </c>
      <c r="G173" s="14" t="s">
        <v>306</v>
      </c>
      <c r="H173" s="419">
        <f t="shared" si="10"/>
        <v>-2163.7533229999999</v>
      </c>
      <c r="I173" s="418">
        <f>'[1]Data CPIS-Securities (2)'!$B154</f>
        <v>-320.22568100000001</v>
      </c>
      <c r="J173" s="419">
        <f t="shared" si="11"/>
        <v>-1843.527642</v>
      </c>
      <c r="K173" s="417">
        <f>'[1]Data CPIS-Securities (2)'!$C154</f>
        <v>-340.664851</v>
      </c>
      <c r="L173" s="418">
        <f>'[1]Data CPIS-Securities (2)'!$D154</f>
        <v>-1502.862791</v>
      </c>
      <c r="M173" s="155" t="str">
        <f t="shared" si="12"/>
        <v/>
      </c>
      <c r="N173" s="621" t="str">
        <f t="shared" si="13"/>
        <v/>
      </c>
      <c r="O173" s="621" t="str">
        <f t="shared" si="14"/>
        <v/>
      </c>
      <c r="P173" s="304"/>
    </row>
    <row r="174" spans="2:16" x14ac:dyDescent="0.2">
      <c r="B174" s="211" t="s">
        <v>774</v>
      </c>
      <c r="C174" s="212"/>
      <c r="D174" s="264" t="s">
        <v>533</v>
      </c>
      <c r="E174" s="16">
        <v>154</v>
      </c>
      <c r="F174" s="14" t="s">
        <v>307</v>
      </c>
      <c r="G174" s="14" t="s">
        <v>308</v>
      </c>
      <c r="H174" s="419">
        <f t="shared" si="10"/>
        <v>0</v>
      </c>
      <c r="I174" s="418">
        <f>'[1]Data CPIS-Securities (2)'!$B155</f>
        <v>0</v>
      </c>
      <c r="J174" s="419">
        <f t="shared" si="11"/>
        <v>0</v>
      </c>
      <c r="K174" s="417">
        <f>'[1]Data CPIS-Securities (2)'!$C155</f>
        <v>0</v>
      </c>
      <c r="L174" s="418">
        <f>'[1]Data CPIS-Securities (2)'!$D155</f>
        <v>0</v>
      </c>
      <c r="M174" s="155" t="str">
        <f t="shared" si="12"/>
        <v/>
      </c>
      <c r="N174" s="621" t="str">
        <f t="shared" si="13"/>
        <v/>
      </c>
      <c r="O174" s="621" t="str">
        <f t="shared" si="14"/>
        <v/>
      </c>
      <c r="P174" s="304"/>
    </row>
    <row r="175" spans="2:16" x14ac:dyDescent="0.2">
      <c r="B175" s="211" t="s">
        <v>775</v>
      </c>
      <c r="C175" s="212"/>
      <c r="D175" s="264" t="s">
        <v>533</v>
      </c>
      <c r="E175" s="16">
        <v>155</v>
      </c>
      <c r="F175" s="14" t="s">
        <v>309</v>
      </c>
      <c r="G175" s="14" t="s">
        <v>310</v>
      </c>
      <c r="H175" s="419">
        <f t="shared" si="10"/>
        <v>0</v>
      </c>
      <c r="I175" s="418">
        <f>'[1]Data CPIS-Securities (2)'!$B156</f>
        <v>0</v>
      </c>
      <c r="J175" s="419">
        <f t="shared" si="11"/>
        <v>0</v>
      </c>
      <c r="K175" s="417">
        <f>'[1]Data CPIS-Securities (2)'!$C156</f>
        <v>0</v>
      </c>
      <c r="L175" s="418">
        <f>'[1]Data CPIS-Securities (2)'!$D156</f>
        <v>0</v>
      </c>
      <c r="M175" s="155" t="str">
        <f t="shared" si="12"/>
        <v/>
      </c>
      <c r="N175" s="621" t="str">
        <f t="shared" si="13"/>
        <v/>
      </c>
      <c r="O175" s="621" t="str">
        <f t="shared" si="14"/>
        <v/>
      </c>
      <c r="P175" s="304"/>
    </row>
    <row r="176" spans="2:16" x14ac:dyDescent="0.2">
      <c r="B176" s="211" t="s">
        <v>776</v>
      </c>
      <c r="C176" s="212"/>
      <c r="D176" s="264" t="s">
        <v>533</v>
      </c>
      <c r="E176" s="16">
        <v>156</v>
      </c>
      <c r="F176" s="14" t="s">
        <v>311</v>
      </c>
      <c r="G176" s="14" t="s">
        <v>312</v>
      </c>
      <c r="H176" s="419">
        <f t="shared" si="10"/>
        <v>0</v>
      </c>
      <c r="I176" s="418">
        <f>'[1]Data CPIS-Securities (2)'!$B157</f>
        <v>0</v>
      </c>
      <c r="J176" s="419">
        <f t="shared" si="11"/>
        <v>0</v>
      </c>
      <c r="K176" s="417">
        <f>'[1]Data CPIS-Securities (2)'!$C157</f>
        <v>0</v>
      </c>
      <c r="L176" s="418">
        <f>'[1]Data CPIS-Securities (2)'!$D157</f>
        <v>0</v>
      </c>
      <c r="M176" s="155" t="str">
        <f t="shared" si="12"/>
        <v/>
      </c>
      <c r="N176" s="621" t="str">
        <f t="shared" si="13"/>
        <v/>
      </c>
      <c r="O176" s="621" t="str">
        <f t="shared" si="14"/>
        <v/>
      </c>
      <c r="P176" s="304"/>
    </row>
    <row r="177" spans="2:16" x14ac:dyDescent="0.2">
      <c r="B177" s="211" t="s">
        <v>777</v>
      </c>
      <c r="C177" s="212"/>
      <c r="D177" s="264" t="s">
        <v>533</v>
      </c>
      <c r="E177" s="16">
        <v>157</v>
      </c>
      <c r="F177" s="14" t="s">
        <v>313</v>
      </c>
      <c r="G177" s="14" t="s">
        <v>314</v>
      </c>
      <c r="H177" s="419">
        <f t="shared" si="10"/>
        <v>-55.459533</v>
      </c>
      <c r="I177" s="418">
        <f>'[1]Data CPIS-Securities (2)'!$B158</f>
        <v>0</v>
      </c>
      <c r="J177" s="419">
        <f t="shared" si="11"/>
        <v>-55.459533</v>
      </c>
      <c r="K177" s="417">
        <f>'[1]Data CPIS-Securities (2)'!$C158</f>
        <v>0</v>
      </c>
      <c r="L177" s="418">
        <f>'[1]Data CPIS-Securities (2)'!$D158</f>
        <v>-55.459533</v>
      </c>
      <c r="M177" s="155" t="str">
        <f t="shared" si="12"/>
        <v/>
      </c>
      <c r="N177" s="621" t="str">
        <f t="shared" si="13"/>
        <v/>
      </c>
      <c r="O177" s="621" t="str">
        <f t="shared" si="14"/>
        <v/>
      </c>
      <c r="P177" s="304"/>
    </row>
    <row r="178" spans="2:16" x14ac:dyDescent="0.2">
      <c r="B178" s="211" t="s">
        <v>778</v>
      </c>
      <c r="C178" s="212"/>
      <c r="D178" s="264" t="s">
        <v>533</v>
      </c>
      <c r="E178" s="16">
        <v>158</v>
      </c>
      <c r="F178" s="14" t="s">
        <v>315</v>
      </c>
      <c r="G178" s="14" t="s">
        <v>316</v>
      </c>
      <c r="H178" s="419">
        <f t="shared" si="10"/>
        <v>0</v>
      </c>
      <c r="I178" s="418">
        <f>'[1]Data CPIS-Securities (2)'!$B159</f>
        <v>0</v>
      </c>
      <c r="J178" s="419">
        <f t="shared" si="11"/>
        <v>0</v>
      </c>
      <c r="K178" s="417">
        <f>'[1]Data CPIS-Securities (2)'!$C159</f>
        <v>0</v>
      </c>
      <c r="L178" s="418">
        <f>'[1]Data CPIS-Securities (2)'!$D159</f>
        <v>0</v>
      </c>
      <c r="M178" s="155" t="str">
        <f t="shared" si="12"/>
        <v/>
      </c>
      <c r="N178" s="621" t="str">
        <f t="shared" si="13"/>
        <v/>
      </c>
      <c r="O178" s="621" t="str">
        <f t="shared" si="14"/>
        <v/>
      </c>
      <c r="P178" s="304"/>
    </row>
    <row r="179" spans="2:16" x14ac:dyDescent="0.2">
      <c r="B179" s="211" t="s">
        <v>779</v>
      </c>
      <c r="C179" s="212"/>
      <c r="D179" s="264" t="s">
        <v>533</v>
      </c>
      <c r="E179" s="16">
        <v>159</v>
      </c>
      <c r="F179" s="14" t="s">
        <v>317</v>
      </c>
      <c r="G179" s="14" t="s">
        <v>318</v>
      </c>
      <c r="H179" s="419">
        <f t="shared" si="10"/>
        <v>0</v>
      </c>
      <c r="I179" s="418">
        <f>'[1]Data CPIS-Securities (2)'!$B160</f>
        <v>0</v>
      </c>
      <c r="J179" s="419">
        <f t="shared" si="11"/>
        <v>0</v>
      </c>
      <c r="K179" s="417">
        <f>'[1]Data CPIS-Securities (2)'!$C160</f>
        <v>0</v>
      </c>
      <c r="L179" s="418">
        <f>'[1]Data CPIS-Securities (2)'!$D160</f>
        <v>0</v>
      </c>
      <c r="M179" s="155" t="str">
        <f t="shared" si="12"/>
        <v/>
      </c>
      <c r="N179" s="621" t="str">
        <f t="shared" si="13"/>
        <v/>
      </c>
      <c r="O179" s="621" t="str">
        <f t="shared" si="14"/>
        <v/>
      </c>
      <c r="P179" s="304"/>
    </row>
    <row r="180" spans="2:16" x14ac:dyDescent="0.2">
      <c r="B180" s="211" t="s">
        <v>780</v>
      </c>
      <c r="C180" s="212"/>
      <c r="D180" s="264" t="s">
        <v>533</v>
      </c>
      <c r="E180" s="16">
        <v>160</v>
      </c>
      <c r="F180" s="14" t="s">
        <v>319</v>
      </c>
      <c r="G180" s="14" t="s">
        <v>320</v>
      </c>
      <c r="H180" s="419">
        <f t="shared" si="10"/>
        <v>0</v>
      </c>
      <c r="I180" s="418">
        <f>'[1]Data CPIS-Securities (2)'!$B161</f>
        <v>0</v>
      </c>
      <c r="J180" s="419">
        <f t="shared" si="11"/>
        <v>0</v>
      </c>
      <c r="K180" s="417">
        <f>'[1]Data CPIS-Securities (2)'!$C161</f>
        <v>0</v>
      </c>
      <c r="L180" s="418">
        <f>'[1]Data CPIS-Securities (2)'!$D161</f>
        <v>0</v>
      </c>
      <c r="M180" s="155" t="str">
        <f t="shared" si="12"/>
        <v/>
      </c>
      <c r="N180" s="621" t="str">
        <f t="shared" si="13"/>
        <v/>
      </c>
      <c r="O180" s="621" t="str">
        <f t="shared" si="14"/>
        <v/>
      </c>
      <c r="P180" s="304"/>
    </row>
    <row r="181" spans="2:16" x14ac:dyDescent="0.2">
      <c r="B181" s="211" t="s">
        <v>748</v>
      </c>
      <c r="C181" s="212"/>
      <c r="D181" s="264" t="s">
        <v>533</v>
      </c>
      <c r="E181" s="16">
        <v>161</v>
      </c>
      <c r="F181" s="14" t="s">
        <v>256</v>
      </c>
      <c r="G181" s="14" t="s">
        <v>966</v>
      </c>
      <c r="H181" s="419">
        <f t="shared" ref="H181" si="15">IF(AND(I181="",J181=""),"",IF(OR(I181="c",J181="c"),"c",SUM(I181,J181)))</f>
        <v>0</v>
      </c>
      <c r="I181" s="418">
        <f>'[1]Data CPIS-Securities (2)'!$B162</f>
        <v>0</v>
      </c>
      <c r="J181" s="419">
        <f t="shared" ref="J181" si="16">IF(AND(K181="",L181=""),"",IF(OR(K181="c",L181="c"),"c",SUM(K181,L181)))</f>
        <v>0</v>
      </c>
      <c r="K181" s="417">
        <f>'[1]Data CPIS-Securities (2)'!$C162</f>
        <v>0</v>
      </c>
      <c r="L181" s="418">
        <f>'[1]Data CPIS-Securities (2)'!$D162</f>
        <v>0</v>
      </c>
      <c r="M181" s="155"/>
      <c r="N181" s="621" t="str">
        <f t="shared" si="13"/>
        <v/>
      </c>
      <c r="O181" s="621" t="str">
        <f t="shared" si="14"/>
        <v/>
      </c>
      <c r="P181" s="304"/>
    </row>
    <row r="182" spans="2:16" x14ac:dyDescent="0.2">
      <c r="B182" s="211" t="s">
        <v>781</v>
      </c>
      <c r="C182" s="212"/>
      <c r="D182" s="264" t="s">
        <v>533</v>
      </c>
      <c r="E182" s="16">
        <v>162</v>
      </c>
      <c r="F182" s="14" t="s">
        <v>321</v>
      </c>
      <c r="G182" s="14" t="s">
        <v>322</v>
      </c>
      <c r="H182" s="419">
        <f t="shared" si="10"/>
        <v>-0.46506199999999998</v>
      </c>
      <c r="I182" s="418">
        <f>'[1]Data CPIS-Securities (2)'!$B163</f>
        <v>-0.46506199999999998</v>
      </c>
      <c r="J182" s="419">
        <f t="shared" si="11"/>
        <v>0</v>
      </c>
      <c r="K182" s="417">
        <f>'[1]Data CPIS-Securities (2)'!$C163</f>
        <v>0</v>
      </c>
      <c r="L182" s="418">
        <f>'[1]Data CPIS-Securities (2)'!$D163</f>
        <v>0</v>
      </c>
      <c r="M182" s="155" t="str">
        <f t="shared" si="12"/>
        <v/>
      </c>
      <c r="N182" s="621" t="str">
        <f t="shared" si="13"/>
        <v/>
      </c>
      <c r="O182" s="621" t="str">
        <f t="shared" si="14"/>
        <v/>
      </c>
      <c r="P182" s="304"/>
    </row>
    <row r="183" spans="2:16" x14ac:dyDescent="0.2">
      <c r="B183" s="211" t="s">
        <v>782</v>
      </c>
      <c r="C183" s="212"/>
      <c r="D183" s="264" t="s">
        <v>533</v>
      </c>
      <c r="E183" s="16">
        <v>163</v>
      </c>
      <c r="F183" s="14" t="s">
        <v>323</v>
      </c>
      <c r="G183" s="14" t="s">
        <v>324</v>
      </c>
      <c r="H183" s="419">
        <f t="shared" si="10"/>
        <v>0</v>
      </c>
      <c r="I183" s="418">
        <f>'[1]Data CPIS-Securities (2)'!$B164</f>
        <v>0</v>
      </c>
      <c r="J183" s="419">
        <f t="shared" si="11"/>
        <v>0</v>
      </c>
      <c r="K183" s="417">
        <f>'[1]Data CPIS-Securities (2)'!$C164</f>
        <v>0</v>
      </c>
      <c r="L183" s="418">
        <f>'[1]Data CPIS-Securities (2)'!$D164</f>
        <v>0</v>
      </c>
      <c r="M183" s="155" t="str">
        <f t="shared" si="12"/>
        <v/>
      </c>
      <c r="N183" s="621" t="str">
        <f t="shared" si="13"/>
        <v/>
      </c>
      <c r="O183" s="621" t="str">
        <f t="shared" si="14"/>
        <v/>
      </c>
      <c r="P183" s="304"/>
    </row>
    <row r="184" spans="2:16" x14ac:dyDescent="0.2">
      <c r="B184" s="211" t="s">
        <v>783</v>
      </c>
      <c r="C184" s="212"/>
      <c r="D184" s="264" t="s">
        <v>533</v>
      </c>
      <c r="E184" s="16">
        <v>164</v>
      </c>
      <c r="F184" s="14" t="s">
        <v>325</v>
      </c>
      <c r="G184" s="14" t="s">
        <v>326</v>
      </c>
      <c r="H184" s="419">
        <f t="shared" si="10"/>
        <v>0</v>
      </c>
      <c r="I184" s="418">
        <f>'[1]Data CPIS-Securities (2)'!$B165</f>
        <v>0</v>
      </c>
      <c r="J184" s="419">
        <f t="shared" si="11"/>
        <v>0</v>
      </c>
      <c r="K184" s="417">
        <f>'[1]Data CPIS-Securities (2)'!$C165</f>
        <v>0</v>
      </c>
      <c r="L184" s="418">
        <f>'[1]Data CPIS-Securities (2)'!$D165</f>
        <v>0</v>
      </c>
      <c r="M184" s="155" t="str">
        <f t="shared" si="12"/>
        <v/>
      </c>
      <c r="N184" s="621" t="str">
        <f t="shared" si="13"/>
        <v/>
      </c>
      <c r="O184" s="621" t="str">
        <f t="shared" si="14"/>
        <v/>
      </c>
      <c r="P184" s="304"/>
    </row>
    <row r="185" spans="2:16" x14ac:dyDescent="0.2">
      <c r="B185" s="211" t="s">
        <v>784</v>
      </c>
      <c r="C185" s="212"/>
      <c r="D185" s="264" t="s">
        <v>533</v>
      </c>
      <c r="E185" s="16">
        <v>165</v>
      </c>
      <c r="F185" s="14" t="s">
        <v>327</v>
      </c>
      <c r="G185" s="14" t="s">
        <v>328</v>
      </c>
      <c r="H185" s="419">
        <f t="shared" si="10"/>
        <v>0</v>
      </c>
      <c r="I185" s="418">
        <f>'[1]Data CPIS-Securities (2)'!$B166</f>
        <v>0</v>
      </c>
      <c r="J185" s="419">
        <f t="shared" si="11"/>
        <v>0</v>
      </c>
      <c r="K185" s="417">
        <f>'[1]Data CPIS-Securities (2)'!$C166</f>
        <v>0</v>
      </c>
      <c r="L185" s="418">
        <f>'[1]Data CPIS-Securities (2)'!$D166</f>
        <v>0</v>
      </c>
      <c r="M185" s="155" t="str">
        <f t="shared" si="12"/>
        <v/>
      </c>
      <c r="N185" s="621" t="str">
        <f t="shared" si="13"/>
        <v/>
      </c>
      <c r="O185" s="621" t="str">
        <f t="shared" si="14"/>
        <v/>
      </c>
      <c r="P185" s="304"/>
    </row>
    <row r="186" spans="2:16" x14ac:dyDescent="0.2">
      <c r="B186" s="211" t="s">
        <v>785</v>
      </c>
      <c r="C186" s="212"/>
      <c r="D186" s="264" t="s">
        <v>533</v>
      </c>
      <c r="E186" s="16">
        <v>166</v>
      </c>
      <c r="F186" s="14" t="s">
        <v>329</v>
      </c>
      <c r="G186" s="14" t="s">
        <v>330</v>
      </c>
      <c r="H186" s="419">
        <f t="shared" si="10"/>
        <v>-9.9137920000000008</v>
      </c>
      <c r="I186" s="418">
        <f>'[1]Data CPIS-Securities (2)'!$B167</f>
        <v>0</v>
      </c>
      <c r="J186" s="419">
        <f t="shared" si="11"/>
        <v>-9.9137920000000008</v>
      </c>
      <c r="K186" s="417">
        <f>'[1]Data CPIS-Securities (2)'!$C167</f>
        <v>-2.1857220000000002</v>
      </c>
      <c r="L186" s="418">
        <f>'[1]Data CPIS-Securities (2)'!$D167</f>
        <v>-7.7280699999999998</v>
      </c>
      <c r="M186" s="155" t="str">
        <f t="shared" si="12"/>
        <v/>
      </c>
      <c r="N186" s="621" t="str">
        <f t="shared" si="13"/>
        <v/>
      </c>
      <c r="O186" s="621" t="str">
        <f t="shared" si="14"/>
        <v/>
      </c>
      <c r="P186" s="304"/>
    </row>
    <row r="187" spans="2:16" x14ac:dyDescent="0.2">
      <c r="B187" s="211" t="s">
        <v>786</v>
      </c>
      <c r="C187" s="212"/>
      <c r="D187" s="264" t="s">
        <v>533</v>
      </c>
      <c r="E187" s="16">
        <v>167</v>
      </c>
      <c r="F187" s="14" t="s">
        <v>331</v>
      </c>
      <c r="G187" s="14" t="s">
        <v>332</v>
      </c>
      <c r="H187" s="419">
        <f t="shared" si="10"/>
        <v>0</v>
      </c>
      <c r="I187" s="418">
        <f>'[1]Data CPIS-Securities (2)'!$B168</f>
        <v>0</v>
      </c>
      <c r="J187" s="419">
        <f t="shared" si="11"/>
        <v>0</v>
      </c>
      <c r="K187" s="417">
        <f>'[1]Data CPIS-Securities (2)'!$C168</f>
        <v>0</v>
      </c>
      <c r="L187" s="418">
        <f>'[1]Data CPIS-Securities (2)'!$D168</f>
        <v>0</v>
      </c>
      <c r="M187" s="155" t="str">
        <f t="shared" si="12"/>
        <v/>
      </c>
      <c r="N187" s="621" t="str">
        <f t="shared" si="13"/>
        <v/>
      </c>
      <c r="O187" s="621" t="str">
        <f t="shared" si="14"/>
        <v/>
      </c>
      <c r="P187" s="304"/>
    </row>
    <row r="188" spans="2:16" x14ac:dyDescent="0.2">
      <c r="B188" s="211" t="s">
        <v>787</v>
      </c>
      <c r="C188" s="212"/>
      <c r="D188" s="264" t="s">
        <v>533</v>
      </c>
      <c r="E188" s="16">
        <v>168</v>
      </c>
      <c r="F188" s="14" t="s">
        <v>333</v>
      </c>
      <c r="G188" s="14" t="s">
        <v>334</v>
      </c>
      <c r="H188" s="419">
        <f t="shared" si="10"/>
        <v>0</v>
      </c>
      <c r="I188" s="418">
        <f>'[1]Data CPIS-Securities (2)'!$B169</f>
        <v>0</v>
      </c>
      <c r="J188" s="419">
        <f t="shared" si="11"/>
        <v>0</v>
      </c>
      <c r="K188" s="417">
        <f>'[1]Data CPIS-Securities (2)'!$C169</f>
        <v>0</v>
      </c>
      <c r="L188" s="418">
        <f>'[1]Data CPIS-Securities (2)'!$D169</f>
        <v>0</v>
      </c>
      <c r="M188" s="155" t="str">
        <f t="shared" si="12"/>
        <v/>
      </c>
      <c r="N188" s="621" t="str">
        <f t="shared" si="13"/>
        <v/>
      </c>
      <c r="O188" s="621" t="str">
        <f t="shared" si="14"/>
        <v/>
      </c>
      <c r="P188" s="304"/>
    </row>
    <row r="189" spans="2:16" x14ac:dyDescent="0.2">
      <c r="B189" s="211" t="s">
        <v>788</v>
      </c>
      <c r="C189" s="212"/>
      <c r="D189" s="264" t="s">
        <v>533</v>
      </c>
      <c r="E189" s="16">
        <v>169</v>
      </c>
      <c r="F189" s="14" t="s">
        <v>335</v>
      </c>
      <c r="G189" s="14" t="s">
        <v>336</v>
      </c>
      <c r="H189" s="419">
        <f t="shared" si="10"/>
        <v>0</v>
      </c>
      <c r="I189" s="418">
        <f>'[1]Data CPIS-Securities (2)'!$B170</f>
        <v>0</v>
      </c>
      <c r="J189" s="419">
        <f t="shared" si="11"/>
        <v>0</v>
      </c>
      <c r="K189" s="417">
        <f>'[1]Data CPIS-Securities (2)'!$C170</f>
        <v>0</v>
      </c>
      <c r="L189" s="418">
        <f>'[1]Data CPIS-Securities (2)'!$D170</f>
        <v>0</v>
      </c>
      <c r="M189" s="155" t="str">
        <f t="shared" si="12"/>
        <v/>
      </c>
      <c r="N189" s="621" t="str">
        <f t="shared" si="13"/>
        <v/>
      </c>
      <c r="O189" s="621" t="str">
        <f t="shared" si="14"/>
        <v/>
      </c>
      <c r="P189" s="304"/>
    </row>
    <row r="190" spans="2:16" x14ac:dyDescent="0.2">
      <c r="B190" s="211" t="s">
        <v>789</v>
      </c>
      <c r="C190" s="212"/>
      <c r="D190" s="264" t="s">
        <v>533</v>
      </c>
      <c r="E190" s="16">
        <v>170</v>
      </c>
      <c r="F190" s="14" t="s">
        <v>337</v>
      </c>
      <c r="G190" s="14" t="s">
        <v>338</v>
      </c>
      <c r="H190" s="419">
        <f t="shared" si="10"/>
        <v>0</v>
      </c>
      <c r="I190" s="418">
        <f>'[1]Data CPIS-Securities (2)'!$B171</f>
        <v>0</v>
      </c>
      <c r="J190" s="419">
        <f t="shared" si="11"/>
        <v>0</v>
      </c>
      <c r="K190" s="417">
        <f>'[1]Data CPIS-Securities (2)'!$C171</f>
        <v>0</v>
      </c>
      <c r="L190" s="418">
        <f>'[1]Data CPIS-Securities (2)'!$D171</f>
        <v>0</v>
      </c>
      <c r="M190" s="155" t="str">
        <f t="shared" si="12"/>
        <v/>
      </c>
      <c r="N190" s="621" t="str">
        <f t="shared" si="13"/>
        <v/>
      </c>
      <c r="O190" s="621" t="str">
        <f t="shared" si="14"/>
        <v/>
      </c>
      <c r="P190" s="304"/>
    </row>
    <row r="191" spans="2:16" x14ac:dyDescent="0.2">
      <c r="B191" s="211" t="s">
        <v>790</v>
      </c>
      <c r="C191" s="212"/>
      <c r="D191" s="264" t="s">
        <v>533</v>
      </c>
      <c r="E191" s="16">
        <v>171</v>
      </c>
      <c r="F191" s="14" t="s">
        <v>339</v>
      </c>
      <c r="G191" s="14" t="s">
        <v>340</v>
      </c>
      <c r="H191" s="419">
        <f t="shared" si="10"/>
        <v>0</v>
      </c>
      <c r="I191" s="418">
        <f>'[1]Data CPIS-Securities (2)'!$B172</f>
        <v>0</v>
      </c>
      <c r="J191" s="419">
        <f t="shared" si="11"/>
        <v>0</v>
      </c>
      <c r="K191" s="417">
        <f>'[1]Data CPIS-Securities (2)'!$C172</f>
        <v>0</v>
      </c>
      <c r="L191" s="418">
        <f>'[1]Data CPIS-Securities (2)'!$D172</f>
        <v>0</v>
      </c>
      <c r="M191" s="155" t="str">
        <f t="shared" si="12"/>
        <v/>
      </c>
      <c r="N191" s="621" t="str">
        <f t="shared" si="13"/>
        <v/>
      </c>
      <c r="O191" s="621" t="str">
        <f t="shared" si="14"/>
        <v/>
      </c>
      <c r="P191" s="304"/>
    </row>
    <row r="192" spans="2:16" x14ac:dyDescent="0.2">
      <c r="B192" s="211" t="s">
        <v>791</v>
      </c>
      <c r="C192" s="212"/>
      <c r="D192" s="264" t="s">
        <v>533</v>
      </c>
      <c r="E192" s="16">
        <v>172</v>
      </c>
      <c r="F192" s="14" t="s">
        <v>341</v>
      </c>
      <c r="G192" s="14" t="s">
        <v>342</v>
      </c>
      <c r="H192" s="419">
        <f t="shared" si="10"/>
        <v>-6.3061400000000001</v>
      </c>
      <c r="I192" s="418">
        <f>'[1]Data CPIS-Securities (2)'!$B173</f>
        <v>-8.3560000000000006E-3</v>
      </c>
      <c r="J192" s="419">
        <f t="shared" si="11"/>
        <v>-6.297784</v>
      </c>
      <c r="K192" s="417">
        <f>'[1]Data CPIS-Securities (2)'!$C173</f>
        <v>-6.297784</v>
      </c>
      <c r="L192" s="418">
        <f>'[1]Data CPIS-Securities (2)'!$D173</f>
        <v>0</v>
      </c>
      <c r="M192" s="155" t="str">
        <f t="shared" si="12"/>
        <v/>
      </c>
      <c r="N192" s="621" t="str">
        <f t="shared" si="13"/>
        <v/>
      </c>
      <c r="O192" s="621" t="str">
        <f t="shared" si="14"/>
        <v/>
      </c>
      <c r="P192" s="304"/>
    </row>
    <row r="193" spans="2:16" x14ac:dyDescent="0.2">
      <c r="B193" s="211" t="s">
        <v>792</v>
      </c>
      <c r="C193" s="212"/>
      <c r="D193" s="264" t="s">
        <v>533</v>
      </c>
      <c r="E193" s="16">
        <v>173</v>
      </c>
      <c r="F193" s="14" t="s">
        <v>343</v>
      </c>
      <c r="G193" s="14" t="s">
        <v>344</v>
      </c>
      <c r="H193" s="419">
        <f t="shared" si="10"/>
        <v>-2657.17407</v>
      </c>
      <c r="I193" s="418">
        <f>'[1]Data CPIS-Securities (2)'!$B174</f>
        <v>0</v>
      </c>
      <c r="J193" s="419">
        <f t="shared" si="11"/>
        <v>-2657.17407</v>
      </c>
      <c r="K193" s="417">
        <f>'[1]Data CPIS-Securities (2)'!$C174</f>
        <v>-2454.8733269999998</v>
      </c>
      <c r="L193" s="418">
        <f>'[1]Data CPIS-Securities (2)'!$D174</f>
        <v>-202.30074300000001</v>
      </c>
      <c r="M193" s="155" t="str">
        <f t="shared" si="12"/>
        <v/>
      </c>
      <c r="N193" s="621" t="str">
        <f t="shared" si="13"/>
        <v/>
      </c>
      <c r="O193" s="621" t="str">
        <f t="shared" si="14"/>
        <v/>
      </c>
      <c r="P193" s="304"/>
    </row>
    <row r="194" spans="2:16" x14ac:dyDescent="0.2">
      <c r="B194" s="211" t="s">
        <v>793</v>
      </c>
      <c r="C194" s="212"/>
      <c r="D194" s="264" t="s">
        <v>533</v>
      </c>
      <c r="E194" s="16">
        <v>174</v>
      </c>
      <c r="F194" s="14" t="s">
        <v>345</v>
      </c>
      <c r="G194" s="14" t="s">
        <v>346</v>
      </c>
      <c r="H194" s="419">
        <f t="shared" si="10"/>
        <v>-4.0634519999999998</v>
      </c>
      <c r="I194" s="418">
        <f>'[1]Data CPIS-Securities (2)'!$B175</f>
        <v>-4.0634519999999998</v>
      </c>
      <c r="J194" s="419">
        <f t="shared" si="11"/>
        <v>0</v>
      </c>
      <c r="K194" s="417">
        <f>'[1]Data CPIS-Securities (2)'!$C175</f>
        <v>0</v>
      </c>
      <c r="L194" s="418">
        <f>'[1]Data CPIS-Securities (2)'!$D175</f>
        <v>0</v>
      </c>
      <c r="M194" s="155" t="str">
        <f t="shared" si="12"/>
        <v/>
      </c>
      <c r="N194" s="621" t="str">
        <f t="shared" si="13"/>
        <v/>
      </c>
      <c r="O194" s="621" t="str">
        <f t="shared" si="14"/>
        <v/>
      </c>
      <c r="P194" s="304"/>
    </row>
    <row r="195" spans="2:16" x14ac:dyDescent="0.2">
      <c r="B195" s="211" t="s">
        <v>794</v>
      </c>
      <c r="C195" s="212"/>
      <c r="D195" s="264" t="s">
        <v>533</v>
      </c>
      <c r="E195" s="16">
        <v>175</v>
      </c>
      <c r="F195" s="14" t="s">
        <v>347</v>
      </c>
      <c r="G195" s="14" t="s">
        <v>348</v>
      </c>
      <c r="H195" s="419">
        <f t="shared" si="10"/>
        <v>0</v>
      </c>
      <c r="I195" s="418">
        <f>'[1]Data CPIS-Securities (2)'!$B176</f>
        <v>0</v>
      </c>
      <c r="J195" s="419">
        <f t="shared" si="11"/>
        <v>0</v>
      </c>
      <c r="K195" s="417">
        <f>'[1]Data CPIS-Securities (2)'!$C176</f>
        <v>0</v>
      </c>
      <c r="L195" s="418">
        <f>'[1]Data CPIS-Securities (2)'!$D176</f>
        <v>0</v>
      </c>
      <c r="M195" s="155" t="str">
        <f t="shared" si="12"/>
        <v/>
      </c>
      <c r="N195" s="621" t="str">
        <f t="shared" si="13"/>
        <v/>
      </c>
      <c r="O195" s="621" t="str">
        <f t="shared" si="14"/>
        <v/>
      </c>
      <c r="P195" s="304"/>
    </row>
    <row r="196" spans="2:16" x14ac:dyDescent="0.2">
      <c r="B196" s="211" t="s">
        <v>795</v>
      </c>
      <c r="C196" s="212"/>
      <c r="D196" s="264" t="s">
        <v>533</v>
      </c>
      <c r="E196" s="16">
        <v>176</v>
      </c>
      <c r="F196" s="14" t="s">
        <v>349</v>
      </c>
      <c r="G196" s="14" t="s">
        <v>350</v>
      </c>
      <c r="H196" s="419">
        <f t="shared" si="10"/>
        <v>0</v>
      </c>
      <c r="I196" s="418">
        <f>'[1]Data CPIS-Securities (2)'!$B177</f>
        <v>0</v>
      </c>
      <c r="J196" s="419">
        <f t="shared" si="11"/>
        <v>0</v>
      </c>
      <c r="K196" s="417">
        <f>'[1]Data CPIS-Securities (2)'!$C177</f>
        <v>0</v>
      </c>
      <c r="L196" s="418">
        <f>'[1]Data CPIS-Securities (2)'!$D177</f>
        <v>0</v>
      </c>
      <c r="M196" s="155" t="str">
        <f t="shared" si="12"/>
        <v/>
      </c>
      <c r="N196" s="621" t="str">
        <f t="shared" si="13"/>
        <v/>
      </c>
      <c r="O196" s="621" t="str">
        <f t="shared" si="14"/>
        <v/>
      </c>
      <c r="P196" s="304"/>
    </row>
    <row r="197" spans="2:16" x14ac:dyDescent="0.2">
      <c r="B197" s="211" t="s">
        <v>796</v>
      </c>
      <c r="C197" s="212"/>
      <c r="D197" s="264" t="s">
        <v>533</v>
      </c>
      <c r="E197" s="16">
        <v>177</v>
      </c>
      <c r="F197" s="14" t="s">
        <v>351</v>
      </c>
      <c r="G197" s="14" t="s">
        <v>352</v>
      </c>
      <c r="H197" s="419">
        <f t="shared" si="10"/>
        <v>-9.4840699999999991</v>
      </c>
      <c r="I197" s="418">
        <f>'[1]Data CPIS-Securities (2)'!$B178</f>
        <v>0</v>
      </c>
      <c r="J197" s="419">
        <f t="shared" si="11"/>
        <v>-9.4840699999999991</v>
      </c>
      <c r="K197" s="417">
        <f>'[1]Data CPIS-Securities (2)'!$C178</f>
        <v>0</v>
      </c>
      <c r="L197" s="418">
        <f>'[1]Data CPIS-Securities (2)'!$D178</f>
        <v>-9.4840699999999991</v>
      </c>
      <c r="M197" s="155" t="str">
        <f t="shared" si="12"/>
        <v/>
      </c>
      <c r="N197" s="621" t="str">
        <f t="shared" si="13"/>
        <v/>
      </c>
      <c r="O197" s="621" t="str">
        <f t="shared" si="14"/>
        <v/>
      </c>
      <c r="P197" s="304"/>
    </row>
    <row r="198" spans="2:16" x14ac:dyDescent="0.2">
      <c r="B198" s="211" t="s">
        <v>797</v>
      </c>
      <c r="C198" s="212"/>
      <c r="D198" s="264" t="s">
        <v>533</v>
      </c>
      <c r="E198" s="16">
        <v>178</v>
      </c>
      <c r="F198" s="14" t="s">
        <v>353</v>
      </c>
      <c r="G198" s="14" t="s">
        <v>354</v>
      </c>
      <c r="H198" s="419">
        <f t="shared" si="10"/>
        <v>0</v>
      </c>
      <c r="I198" s="418">
        <f>'[1]Data CPIS-Securities (2)'!$B179</f>
        <v>0</v>
      </c>
      <c r="J198" s="419">
        <f t="shared" si="11"/>
        <v>0</v>
      </c>
      <c r="K198" s="417">
        <f>'[1]Data CPIS-Securities (2)'!$C179</f>
        <v>0</v>
      </c>
      <c r="L198" s="418">
        <f>'[1]Data CPIS-Securities (2)'!$D179</f>
        <v>0</v>
      </c>
      <c r="M198" s="155" t="str">
        <f t="shared" si="12"/>
        <v/>
      </c>
      <c r="N198" s="621" t="str">
        <f t="shared" si="13"/>
        <v/>
      </c>
      <c r="O198" s="621" t="str">
        <f t="shared" si="14"/>
        <v/>
      </c>
      <c r="P198" s="304"/>
    </row>
    <row r="199" spans="2:16" x14ac:dyDescent="0.2">
      <c r="B199" s="211" t="s">
        <v>798</v>
      </c>
      <c r="C199" s="212"/>
      <c r="D199" s="264" t="s">
        <v>533</v>
      </c>
      <c r="E199" s="16">
        <v>179</v>
      </c>
      <c r="F199" s="14" t="s">
        <v>355</v>
      </c>
      <c r="G199" s="14" t="s">
        <v>356</v>
      </c>
      <c r="H199" s="419">
        <f t="shared" si="10"/>
        <v>0</v>
      </c>
      <c r="I199" s="418">
        <f>'[1]Data CPIS-Securities (2)'!$B180</f>
        <v>0</v>
      </c>
      <c r="J199" s="419">
        <f t="shared" si="11"/>
        <v>0</v>
      </c>
      <c r="K199" s="417">
        <f>'[1]Data CPIS-Securities (2)'!$C180</f>
        <v>0</v>
      </c>
      <c r="L199" s="418">
        <f>'[1]Data CPIS-Securities (2)'!$D180</f>
        <v>0</v>
      </c>
      <c r="M199" s="155" t="str">
        <f t="shared" si="12"/>
        <v/>
      </c>
      <c r="N199" s="621" t="str">
        <f t="shared" si="13"/>
        <v/>
      </c>
      <c r="O199" s="621" t="str">
        <f t="shared" si="14"/>
        <v/>
      </c>
      <c r="P199" s="304"/>
    </row>
    <row r="200" spans="2:16" x14ac:dyDescent="0.2">
      <c r="B200" s="211" t="s">
        <v>804</v>
      </c>
      <c r="C200" s="212"/>
      <c r="D200" s="264" t="s">
        <v>533</v>
      </c>
      <c r="E200" s="16">
        <v>180</v>
      </c>
      <c r="F200" s="14" t="s">
        <v>367</v>
      </c>
      <c r="G200" s="14" t="s">
        <v>368</v>
      </c>
      <c r="H200" s="419">
        <f t="shared" si="10"/>
        <v>0</v>
      </c>
      <c r="I200" s="418">
        <f>'[1]Data CPIS-Securities (2)'!$B181</f>
        <v>0</v>
      </c>
      <c r="J200" s="419">
        <f t="shared" si="11"/>
        <v>0</v>
      </c>
      <c r="K200" s="417">
        <f>'[1]Data CPIS-Securities (2)'!$C181</f>
        <v>0</v>
      </c>
      <c r="L200" s="418">
        <f>'[1]Data CPIS-Securities (2)'!$D181</f>
        <v>0</v>
      </c>
      <c r="M200" s="155" t="str">
        <f t="shared" si="12"/>
        <v/>
      </c>
      <c r="N200" s="621" t="str">
        <f t="shared" si="13"/>
        <v/>
      </c>
      <c r="O200" s="621" t="str">
        <f t="shared" si="14"/>
        <v/>
      </c>
      <c r="P200" s="304"/>
    </row>
    <row r="201" spans="2:16" x14ac:dyDescent="0.2">
      <c r="B201" s="211" t="s">
        <v>805</v>
      </c>
      <c r="C201" s="212"/>
      <c r="D201" s="264" t="s">
        <v>533</v>
      </c>
      <c r="E201" s="16">
        <v>181</v>
      </c>
      <c r="F201" s="14" t="s">
        <v>369</v>
      </c>
      <c r="G201" s="14" t="s">
        <v>370</v>
      </c>
      <c r="H201" s="419">
        <f t="shared" si="10"/>
        <v>0</v>
      </c>
      <c r="I201" s="418">
        <f>'[1]Data CPIS-Securities (2)'!$B182</f>
        <v>0</v>
      </c>
      <c r="J201" s="419">
        <f t="shared" si="11"/>
        <v>0</v>
      </c>
      <c r="K201" s="417">
        <f>'[1]Data CPIS-Securities (2)'!$C182</f>
        <v>0</v>
      </c>
      <c r="L201" s="418">
        <f>'[1]Data CPIS-Securities (2)'!$D182</f>
        <v>0</v>
      </c>
      <c r="M201" s="155" t="str">
        <f t="shared" si="12"/>
        <v/>
      </c>
      <c r="N201" s="621" t="str">
        <f t="shared" si="13"/>
        <v/>
      </c>
      <c r="O201" s="621" t="str">
        <f t="shared" si="14"/>
        <v/>
      </c>
      <c r="P201" s="304"/>
    </row>
    <row r="202" spans="2:16" x14ac:dyDescent="0.2">
      <c r="B202" s="211" t="s">
        <v>806</v>
      </c>
      <c r="C202" s="212"/>
      <c r="D202" s="264" t="s">
        <v>533</v>
      </c>
      <c r="E202" s="16">
        <v>182</v>
      </c>
      <c r="F202" s="14" t="s">
        <v>371</v>
      </c>
      <c r="G202" s="14" t="s">
        <v>372</v>
      </c>
      <c r="H202" s="419">
        <f t="shared" si="10"/>
        <v>0</v>
      </c>
      <c r="I202" s="418">
        <f>'[1]Data CPIS-Securities (2)'!$B183</f>
        <v>0</v>
      </c>
      <c r="J202" s="419">
        <f t="shared" si="11"/>
        <v>0</v>
      </c>
      <c r="K202" s="417">
        <f>'[1]Data CPIS-Securities (2)'!$C183</f>
        <v>0</v>
      </c>
      <c r="L202" s="418">
        <f>'[1]Data CPIS-Securities (2)'!$D183</f>
        <v>0</v>
      </c>
      <c r="M202" s="155" t="str">
        <f t="shared" si="12"/>
        <v/>
      </c>
      <c r="N202" s="621" t="str">
        <f t="shared" si="13"/>
        <v/>
      </c>
      <c r="O202" s="621" t="str">
        <f t="shared" si="14"/>
        <v/>
      </c>
      <c r="P202" s="304"/>
    </row>
    <row r="203" spans="2:16" x14ac:dyDescent="0.2">
      <c r="B203" s="211" t="s">
        <v>807</v>
      </c>
      <c r="C203" s="212"/>
      <c r="D203" s="264" t="s">
        <v>533</v>
      </c>
      <c r="E203" s="16">
        <v>183</v>
      </c>
      <c r="F203" s="14" t="s">
        <v>373</v>
      </c>
      <c r="G203" s="14" t="s">
        <v>374</v>
      </c>
      <c r="H203" s="419">
        <f t="shared" si="10"/>
        <v>-20.267968</v>
      </c>
      <c r="I203" s="418">
        <f>'[1]Data CPIS-Securities (2)'!$B184</f>
        <v>0</v>
      </c>
      <c r="J203" s="419">
        <f t="shared" si="11"/>
        <v>-20.267968</v>
      </c>
      <c r="K203" s="417">
        <f>'[1]Data CPIS-Securities (2)'!$C184</f>
        <v>-14.332288</v>
      </c>
      <c r="L203" s="418">
        <f>'[1]Data CPIS-Securities (2)'!$D184</f>
        <v>-5.9356799999999996</v>
      </c>
      <c r="M203" s="155" t="str">
        <f t="shared" si="12"/>
        <v/>
      </c>
      <c r="N203" s="621" t="str">
        <f t="shared" si="13"/>
        <v/>
      </c>
      <c r="O203" s="621" t="str">
        <f t="shared" si="14"/>
        <v/>
      </c>
      <c r="P203" s="304"/>
    </row>
    <row r="204" spans="2:16" x14ac:dyDescent="0.2">
      <c r="B204" s="211" t="s">
        <v>808</v>
      </c>
      <c r="C204" s="212"/>
      <c r="D204" s="264" t="s">
        <v>533</v>
      </c>
      <c r="E204" s="16">
        <v>184</v>
      </c>
      <c r="F204" s="14" t="s">
        <v>375</v>
      </c>
      <c r="G204" s="14" t="s">
        <v>376</v>
      </c>
      <c r="H204" s="419">
        <f t="shared" si="10"/>
        <v>0</v>
      </c>
      <c r="I204" s="418">
        <f>'[1]Data CPIS-Securities (2)'!$B185</f>
        <v>0</v>
      </c>
      <c r="J204" s="419">
        <f t="shared" si="11"/>
        <v>0</v>
      </c>
      <c r="K204" s="417">
        <f>'[1]Data CPIS-Securities (2)'!$C185</f>
        <v>0</v>
      </c>
      <c r="L204" s="418">
        <f>'[1]Data CPIS-Securities (2)'!$D185</f>
        <v>0</v>
      </c>
      <c r="M204" s="155" t="str">
        <f t="shared" si="12"/>
        <v/>
      </c>
      <c r="N204" s="621" t="str">
        <f t="shared" si="13"/>
        <v/>
      </c>
      <c r="O204" s="621" t="str">
        <f t="shared" si="14"/>
        <v/>
      </c>
      <c r="P204" s="304"/>
    </row>
    <row r="205" spans="2:16" x14ac:dyDescent="0.2">
      <c r="B205" s="211" t="s">
        <v>809</v>
      </c>
      <c r="C205" s="212"/>
      <c r="D205" s="264" t="s">
        <v>533</v>
      </c>
      <c r="E205" s="16">
        <v>185</v>
      </c>
      <c r="F205" s="14" t="s">
        <v>377</v>
      </c>
      <c r="G205" s="15" t="s">
        <v>378</v>
      </c>
      <c r="H205" s="419">
        <f t="shared" si="10"/>
        <v>0</v>
      </c>
      <c r="I205" s="418">
        <f>'[1]Data CPIS-Securities (2)'!$B186</f>
        <v>0</v>
      </c>
      <c r="J205" s="419">
        <f t="shared" si="11"/>
        <v>0</v>
      </c>
      <c r="K205" s="417">
        <f>'[1]Data CPIS-Securities (2)'!$C186</f>
        <v>0</v>
      </c>
      <c r="L205" s="418">
        <f>'[1]Data CPIS-Securities (2)'!$D186</f>
        <v>0</v>
      </c>
      <c r="M205" s="155" t="str">
        <f t="shared" si="12"/>
        <v/>
      </c>
      <c r="N205" s="621" t="str">
        <f t="shared" si="13"/>
        <v/>
      </c>
      <c r="O205" s="621" t="str">
        <f t="shared" si="14"/>
        <v/>
      </c>
      <c r="P205" s="304"/>
    </row>
    <row r="206" spans="2:16" x14ac:dyDescent="0.2">
      <c r="B206" s="211" t="s">
        <v>810</v>
      </c>
      <c r="C206" s="212"/>
      <c r="D206" s="264" t="s">
        <v>533</v>
      </c>
      <c r="E206" s="16">
        <v>186</v>
      </c>
      <c r="F206" s="14" t="s">
        <v>379</v>
      </c>
      <c r="G206" s="14" t="s">
        <v>380</v>
      </c>
      <c r="H206" s="419">
        <f t="shared" si="10"/>
        <v>0</v>
      </c>
      <c r="I206" s="418">
        <f>'[1]Data CPIS-Securities (2)'!$B187</f>
        <v>0</v>
      </c>
      <c r="J206" s="419">
        <f t="shared" si="11"/>
        <v>0</v>
      </c>
      <c r="K206" s="417">
        <f>'[1]Data CPIS-Securities (2)'!$C187</f>
        <v>0</v>
      </c>
      <c r="L206" s="418">
        <f>'[1]Data CPIS-Securities (2)'!$D187</f>
        <v>0</v>
      </c>
      <c r="M206" s="155" t="str">
        <f t="shared" si="12"/>
        <v/>
      </c>
      <c r="N206" s="621" t="str">
        <f t="shared" si="13"/>
        <v/>
      </c>
      <c r="O206" s="621" t="str">
        <f t="shared" si="14"/>
        <v/>
      </c>
      <c r="P206" s="304"/>
    </row>
    <row r="207" spans="2:16" x14ac:dyDescent="0.2">
      <c r="B207" s="211" t="s">
        <v>811</v>
      </c>
      <c r="C207" s="212"/>
      <c r="D207" s="264" t="s">
        <v>533</v>
      </c>
      <c r="E207" s="16">
        <v>187</v>
      </c>
      <c r="F207" s="14" t="s">
        <v>381</v>
      </c>
      <c r="G207" s="14" t="s">
        <v>382</v>
      </c>
      <c r="H207" s="419">
        <f t="shared" si="10"/>
        <v>0</v>
      </c>
      <c r="I207" s="418">
        <f>'[1]Data CPIS-Securities (2)'!$B188</f>
        <v>0</v>
      </c>
      <c r="J207" s="419">
        <f t="shared" si="11"/>
        <v>0</v>
      </c>
      <c r="K207" s="417">
        <f>'[1]Data CPIS-Securities (2)'!$C188</f>
        <v>0</v>
      </c>
      <c r="L207" s="418">
        <f>'[1]Data CPIS-Securities (2)'!$D188</f>
        <v>0</v>
      </c>
      <c r="M207" s="155" t="str">
        <f t="shared" si="12"/>
        <v/>
      </c>
      <c r="N207" s="621" t="str">
        <f t="shared" si="13"/>
        <v/>
      </c>
      <c r="O207" s="621" t="str">
        <f t="shared" si="14"/>
        <v/>
      </c>
      <c r="P207" s="304"/>
    </row>
    <row r="208" spans="2:16" x14ac:dyDescent="0.2">
      <c r="B208" s="211" t="s">
        <v>812</v>
      </c>
      <c r="C208" s="212"/>
      <c r="D208" s="264" t="s">
        <v>533</v>
      </c>
      <c r="E208" s="16">
        <v>188</v>
      </c>
      <c r="F208" s="14" t="s">
        <v>383</v>
      </c>
      <c r="G208" s="14" t="s">
        <v>384</v>
      </c>
      <c r="H208" s="419">
        <f t="shared" si="10"/>
        <v>-233.26139000000001</v>
      </c>
      <c r="I208" s="418">
        <f>'[1]Data CPIS-Securities (2)'!$B189</f>
        <v>-233.26139000000001</v>
      </c>
      <c r="J208" s="419">
        <f t="shared" si="11"/>
        <v>0</v>
      </c>
      <c r="K208" s="417">
        <f>'[1]Data CPIS-Securities (2)'!$C189</f>
        <v>0</v>
      </c>
      <c r="L208" s="418">
        <f>'[1]Data CPIS-Securities (2)'!$D189</f>
        <v>0</v>
      </c>
      <c r="M208" s="155" t="str">
        <f t="shared" si="12"/>
        <v/>
      </c>
      <c r="N208" s="621" t="str">
        <f t="shared" si="13"/>
        <v/>
      </c>
      <c r="O208" s="621" t="str">
        <f t="shared" si="14"/>
        <v/>
      </c>
      <c r="P208" s="304"/>
    </row>
    <row r="209" spans="2:16" x14ac:dyDescent="0.2">
      <c r="B209" s="211" t="s">
        <v>813</v>
      </c>
      <c r="C209" s="212"/>
      <c r="D209" s="264" t="s">
        <v>533</v>
      </c>
      <c r="E209" s="16">
        <v>189</v>
      </c>
      <c r="F209" s="33" t="s">
        <v>510</v>
      </c>
      <c r="G209" s="33" t="s">
        <v>511</v>
      </c>
      <c r="H209" s="419">
        <f t="shared" si="10"/>
        <v>0</v>
      </c>
      <c r="I209" s="418">
        <f>'[1]Data CPIS-Securities (2)'!$B190</f>
        <v>0</v>
      </c>
      <c r="J209" s="419">
        <f t="shared" si="11"/>
        <v>0</v>
      </c>
      <c r="K209" s="417">
        <f>'[1]Data CPIS-Securities (2)'!$C190</f>
        <v>0</v>
      </c>
      <c r="L209" s="418">
        <f>'[1]Data CPIS-Securities (2)'!$D190</f>
        <v>0</v>
      </c>
      <c r="M209" s="155" t="str">
        <f t="shared" si="12"/>
        <v/>
      </c>
      <c r="N209" s="621" t="str">
        <f t="shared" si="13"/>
        <v/>
      </c>
      <c r="O209" s="621" t="str">
        <f t="shared" si="14"/>
        <v/>
      </c>
      <c r="P209" s="304"/>
    </row>
    <row r="210" spans="2:16" x14ac:dyDescent="0.2">
      <c r="B210" s="211" t="s">
        <v>814</v>
      </c>
      <c r="C210" s="212"/>
      <c r="D210" s="264" t="s">
        <v>533</v>
      </c>
      <c r="E210" s="16">
        <v>190</v>
      </c>
      <c r="F210" s="14" t="s">
        <v>385</v>
      </c>
      <c r="G210" s="14" t="s">
        <v>386</v>
      </c>
      <c r="H210" s="419">
        <f t="shared" si="10"/>
        <v>0</v>
      </c>
      <c r="I210" s="418">
        <f>'[1]Data CPIS-Securities (2)'!$B191</f>
        <v>0</v>
      </c>
      <c r="J210" s="419">
        <f t="shared" si="11"/>
        <v>0</v>
      </c>
      <c r="K210" s="417">
        <f>'[1]Data CPIS-Securities (2)'!$C191</f>
        <v>0</v>
      </c>
      <c r="L210" s="418">
        <f>'[1]Data CPIS-Securities (2)'!$D191</f>
        <v>0</v>
      </c>
      <c r="M210" s="155" t="str">
        <f t="shared" si="12"/>
        <v/>
      </c>
      <c r="N210" s="621" t="str">
        <f t="shared" si="13"/>
        <v/>
      </c>
      <c r="O210" s="621" t="str">
        <f t="shared" si="14"/>
        <v/>
      </c>
      <c r="P210" s="304"/>
    </row>
    <row r="211" spans="2:16" x14ac:dyDescent="0.2">
      <c r="B211" s="211" t="s">
        <v>815</v>
      </c>
      <c r="C211" s="212"/>
      <c r="D211" s="264" t="s">
        <v>533</v>
      </c>
      <c r="E211" s="16">
        <v>191</v>
      </c>
      <c r="F211" s="14" t="s">
        <v>387</v>
      </c>
      <c r="G211" s="14" t="s">
        <v>388</v>
      </c>
      <c r="H211" s="419">
        <f t="shared" si="10"/>
        <v>0</v>
      </c>
      <c r="I211" s="418">
        <f>'[1]Data CPIS-Securities (2)'!$B192</f>
        <v>0</v>
      </c>
      <c r="J211" s="419">
        <f t="shared" si="11"/>
        <v>0</v>
      </c>
      <c r="K211" s="417">
        <f>'[1]Data CPIS-Securities (2)'!$C192</f>
        <v>0</v>
      </c>
      <c r="L211" s="418">
        <f>'[1]Data CPIS-Securities (2)'!$D192</f>
        <v>0</v>
      </c>
      <c r="M211" s="155" t="str">
        <f t="shared" si="12"/>
        <v/>
      </c>
      <c r="N211" s="621" t="str">
        <f t="shared" si="13"/>
        <v/>
      </c>
      <c r="O211" s="621" t="str">
        <f t="shared" si="14"/>
        <v/>
      </c>
      <c r="P211" s="304"/>
    </row>
    <row r="212" spans="2:16" x14ac:dyDescent="0.2">
      <c r="B212" s="211" t="s">
        <v>816</v>
      </c>
      <c r="C212" s="212"/>
      <c r="D212" s="264" t="s">
        <v>533</v>
      </c>
      <c r="E212" s="16">
        <v>192</v>
      </c>
      <c r="F212" s="14" t="s">
        <v>389</v>
      </c>
      <c r="G212" s="14" t="s">
        <v>390</v>
      </c>
      <c r="H212" s="419">
        <f t="shared" si="10"/>
        <v>0</v>
      </c>
      <c r="I212" s="418">
        <f>'[1]Data CPIS-Securities (2)'!$B193</f>
        <v>0</v>
      </c>
      <c r="J212" s="419">
        <f t="shared" si="11"/>
        <v>0</v>
      </c>
      <c r="K212" s="417">
        <f>'[1]Data CPIS-Securities (2)'!$C193</f>
        <v>0</v>
      </c>
      <c r="L212" s="418">
        <f>'[1]Data CPIS-Securities (2)'!$D193</f>
        <v>0</v>
      </c>
      <c r="M212" s="155" t="str">
        <f t="shared" si="12"/>
        <v/>
      </c>
      <c r="N212" s="621" t="str">
        <f t="shared" si="13"/>
        <v/>
      </c>
      <c r="O212" s="621" t="str">
        <f t="shared" si="14"/>
        <v/>
      </c>
      <c r="P212" s="304"/>
    </row>
    <row r="213" spans="2:16" x14ac:dyDescent="0.2">
      <c r="B213" s="211" t="s">
        <v>817</v>
      </c>
      <c r="C213" s="212"/>
      <c r="D213" s="264" t="s">
        <v>533</v>
      </c>
      <c r="E213" s="16">
        <v>193</v>
      </c>
      <c r="F213" s="14" t="s">
        <v>391</v>
      </c>
      <c r="G213" s="14" t="s">
        <v>392</v>
      </c>
      <c r="H213" s="419">
        <f t="shared" si="10"/>
        <v>0</v>
      </c>
      <c r="I213" s="418">
        <f>'[1]Data CPIS-Securities (2)'!$B194</f>
        <v>0</v>
      </c>
      <c r="J213" s="419">
        <f t="shared" si="11"/>
        <v>0</v>
      </c>
      <c r="K213" s="417">
        <f>'[1]Data CPIS-Securities (2)'!$C194</f>
        <v>0</v>
      </c>
      <c r="L213" s="418">
        <f>'[1]Data CPIS-Securities (2)'!$D194</f>
        <v>0</v>
      </c>
      <c r="M213" s="155" t="str">
        <f t="shared" si="12"/>
        <v/>
      </c>
      <c r="N213" s="621" t="str">
        <f t="shared" si="13"/>
        <v/>
      </c>
      <c r="O213" s="621" t="str">
        <f t="shared" si="14"/>
        <v/>
      </c>
      <c r="P213" s="304"/>
    </row>
    <row r="214" spans="2:16" x14ac:dyDescent="0.2">
      <c r="B214" s="211" t="s">
        <v>818</v>
      </c>
      <c r="C214" s="212"/>
      <c r="D214" s="264" t="s">
        <v>533</v>
      </c>
      <c r="E214" s="16">
        <v>194</v>
      </c>
      <c r="F214" s="14" t="s">
        <v>393</v>
      </c>
      <c r="G214" s="14" t="s">
        <v>394</v>
      </c>
      <c r="H214" s="419">
        <f t="shared" ref="H214:H259" si="17">IF(AND(I214="",J214=""),"",IF(OR(I214="c",J214="c"),"c",SUM(I214,J214)))</f>
        <v>-8.7235759999999996</v>
      </c>
      <c r="I214" s="418">
        <f>'[1]Data CPIS-Securities (2)'!$B195</f>
        <v>0</v>
      </c>
      <c r="J214" s="419">
        <f t="shared" si="11"/>
        <v>-8.7235759999999996</v>
      </c>
      <c r="K214" s="417">
        <f>'[1]Data CPIS-Securities (2)'!$C195</f>
        <v>0</v>
      </c>
      <c r="L214" s="418">
        <f>'[1]Data CPIS-Securities (2)'!$D195</f>
        <v>-8.7235759999999996</v>
      </c>
      <c r="M214" s="155" t="str">
        <f t="shared" si="12"/>
        <v/>
      </c>
      <c r="N214" s="621" t="str">
        <f t="shared" si="13"/>
        <v/>
      </c>
      <c r="O214" s="621" t="str">
        <f t="shared" si="14"/>
        <v/>
      </c>
      <c r="P214" s="304"/>
    </row>
    <row r="215" spans="2:16" x14ac:dyDescent="0.2">
      <c r="B215" s="211" t="s">
        <v>819</v>
      </c>
      <c r="C215" s="212"/>
      <c r="D215" s="264" t="s">
        <v>533</v>
      </c>
      <c r="E215" s="16">
        <v>195</v>
      </c>
      <c r="F215" s="14" t="s">
        <v>544</v>
      </c>
      <c r="G215" s="160" t="s">
        <v>545</v>
      </c>
      <c r="H215" s="419">
        <f t="shared" si="17"/>
        <v>0</v>
      </c>
      <c r="I215" s="418">
        <f>'[1]Data CPIS-Securities (2)'!$B196</f>
        <v>0</v>
      </c>
      <c r="J215" s="419">
        <f t="shared" ref="J215:J264" si="18">IF(AND(K215="",L215=""),"",IF(OR(K215="c",L215="c"),"c",SUM(K215,L215)))</f>
        <v>0</v>
      </c>
      <c r="K215" s="417">
        <f>'[1]Data CPIS-Securities (2)'!$C196</f>
        <v>0</v>
      </c>
      <c r="L215" s="418">
        <f>'[1]Data CPIS-Securities (2)'!$D196</f>
        <v>0</v>
      </c>
      <c r="M215" s="155" t="str">
        <f t="shared" ref="M215:M264" si="19">IF(AND(SUM(COUNTIF(K215:L215,"c"),(COUNTIF(J215,"c")))=1,AND(K215&lt;&gt;"",L215&lt;&gt;"",J215&lt;&gt;"")),"Residual Disclosure",IF(AND(SUM(COUNTIF(I215:J215,"c"),(COUNTIF(H215,"c")))=1,AND(I215&lt;&gt;"",J215&lt;&gt;"",H215&lt;&gt;"")),"Residual Disclosure",""))</f>
        <v/>
      </c>
      <c r="N215" s="621" t="str">
        <f t="shared" ref="N215:N264" si="20">IF(M215&lt;&gt;"","",IF(OR(AND(H215="c",OR(J215="c",I215="c")),AND(H215&lt;&gt;"",I215="c",J215="c"),AND(H215&lt;&gt;"",J215="",I215="")),"",IF(OR(I215="c",J215="c"),"c",IF(ABS(SUM(I215,J215)-SUM(H215))&gt;0.9,SUM(I215,J215)-SUM(H215),""))))</f>
        <v/>
      </c>
      <c r="O215" s="621" t="str">
        <f t="shared" ref="O215:O264" si="21">IF(M215&lt;&gt;"","",IF(OR(AND(J215="c",OR(L215="c",K215="c")),AND(J215&lt;&gt;"",K215="c",L215="c"),AND(J215&lt;&gt;"",L215="",K215="")),"",IF(COUNTIF(K215:L215,"c")&gt;1,"",IF(ABS(SUM(K215,L215)-SUM(J215))&gt;0.9,SUM(K215,L215)-SUM(J215),""))))</f>
        <v/>
      </c>
      <c r="P215" s="304"/>
    </row>
    <row r="216" spans="2:16" x14ac:dyDescent="0.2">
      <c r="B216" s="211" t="s">
        <v>820</v>
      </c>
      <c r="C216" s="212"/>
      <c r="D216" s="264" t="s">
        <v>533</v>
      </c>
      <c r="E216" s="16">
        <v>196</v>
      </c>
      <c r="F216" s="14" t="s">
        <v>395</v>
      </c>
      <c r="G216" s="14" t="s">
        <v>396</v>
      </c>
      <c r="H216" s="419">
        <f t="shared" si="17"/>
        <v>-11076.294688000002</v>
      </c>
      <c r="I216" s="418">
        <f>'[1]Data CPIS-Securities (2)'!$B197</f>
        <v>-0.68147400000000002</v>
      </c>
      <c r="J216" s="419">
        <f t="shared" si="18"/>
        <v>-11075.613214000001</v>
      </c>
      <c r="K216" s="417">
        <f>'[1]Data CPIS-Securities (2)'!$C197</f>
        <v>-5914.2600199999997</v>
      </c>
      <c r="L216" s="418">
        <f>'[1]Data CPIS-Securities (2)'!$D197</f>
        <v>-5161.3531940000003</v>
      </c>
      <c r="M216" s="155" t="str">
        <f t="shared" si="19"/>
        <v/>
      </c>
      <c r="N216" s="621" t="str">
        <f t="shared" si="20"/>
        <v/>
      </c>
      <c r="O216" s="621" t="str">
        <f t="shared" si="21"/>
        <v/>
      </c>
      <c r="P216" s="304"/>
    </row>
    <row r="217" spans="2:16" x14ac:dyDescent="0.2">
      <c r="B217" s="211" t="s">
        <v>821</v>
      </c>
      <c r="C217" s="212"/>
      <c r="D217" s="264" t="s">
        <v>533</v>
      </c>
      <c r="E217" s="16">
        <v>197</v>
      </c>
      <c r="F217" s="14" t="s">
        <v>397</v>
      </c>
      <c r="G217" s="14" t="s">
        <v>398</v>
      </c>
      <c r="H217" s="419">
        <f t="shared" si="17"/>
        <v>0</v>
      </c>
      <c r="I217" s="418">
        <f>'[1]Data CPIS-Securities (2)'!$B198</f>
        <v>0</v>
      </c>
      <c r="J217" s="419">
        <f t="shared" si="18"/>
        <v>0</v>
      </c>
      <c r="K217" s="417">
        <f>'[1]Data CPIS-Securities (2)'!$C198</f>
        <v>0</v>
      </c>
      <c r="L217" s="418">
        <f>'[1]Data CPIS-Securities (2)'!$D198</f>
        <v>0</v>
      </c>
      <c r="M217" s="155" t="str">
        <f t="shared" si="19"/>
        <v/>
      </c>
      <c r="N217" s="621" t="str">
        <f t="shared" si="20"/>
        <v/>
      </c>
      <c r="O217" s="621" t="str">
        <f t="shared" si="21"/>
        <v/>
      </c>
      <c r="P217" s="304"/>
    </row>
    <row r="218" spans="2:16" x14ac:dyDescent="0.2">
      <c r="B218" s="211" t="s">
        <v>799</v>
      </c>
      <c r="C218" s="212"/>
      <c r="D218" s="264" t="s">
        <v>533</v>
      </c>
      <c r="E218" s="16">
        <v>198</v>
      </c>
      <c r="F218" s="14" t="s">
        <v>357</v>
      </c>
      <c r="G218" s="14" t="s">
        <v>358</v>
      </c>
      <c r="H218" s="419">
        <f t="shared" si="17"/>
        <v>0</v>
      </c>
      <c r="I218" s="418">
        <f>'[1]Data CPIS-Securities (2)'!$B199</f>
        <v>0</v>
      </c>
      <c r="J218" s="419">
        <f t="shared" si="18"/>
        <v>0</v>
      </c>
      <c r="K218" s="417">
        <f>'[1]Data CPIS-Securities (2)'!$C199</f>
        <v>0</v>
      </c>
      <c r="L218" s="418">
        <f>'[1]Data CPIS-Securities (2)'!$D199</f>
        <v>0</v>
      </c>
      <c r="M218" s="155" t="str">
        <f t="shared" si="19"/>
        <v/>
      </c>
      <c r="N218" s="621" t="str">
        <f t="shared" si="20"/>
        <v/>
      </c>
      <c r="O218" s="621" t="str">
        <f t="shared" si="21"/>
        <v/>
      </c>
      <c r="P218" s="304"/>
    </row>
    <row r="219" spans="2:16" x14ac:dyDescent="0.2">
      <c r="B219" s="211" t="s">
        <v>800</v>
      </c>
      <c r="C219" s="212"/>
      <c r="D219" s="264" t="s">
        <v>533</v>
      </c>
      <c r="E219" s="16">
        <v>199</v>
      </c>
      <c r="F219" s="14" t="s">
        <v>359</v>
      </c>
      <c r="G219" s="14" t="s">
        <v>360</v>
      </c>
      <c r="H219" s="419">
        <f t="shared" si="17"/>
        <v>0</v>
      </c>
      <c r="I219" s="418">
        <f>'[1]Data CPIS-Securities (2)'!$B200</f>
        <v>0</v>
      </c>
      <c r="J219" s="419">
        <f t="shared" si="18"/>
        <v>0</v>
      </c>
      <c r="K219" s="417">
        <f>'[1]Data CPIS-Securities (2)'!$C200</f>
        <v>0</v>
      </c>
      <c r="L219" s="418">
        <f>'[1]Data CPIS-Securities (2)'!$D200</f>
        <v>0</v>
      </c>
      <c r="M219" s="155" t="str">
        <f t="shared" si="19"/>
        <v/>
      </c>
      <c r="N219" s="621" t="str">
        <f t="shared" si="20"/>
        <v/>
      </c>
      <c r="O219" s="621" t="str">
        <f t="shared" si="21"/>
        <v/>
      </c>
      <c r="P219" s="304"/>
    </row>
    <row r="220" spans="2:16" x14ac:dyDescent="0.2">
      <c r="B220" s="211" t="s">
        <v>801</v>
      </c>
      <c r="C220" s="212"/>
      <c r="D220" s="209" t="s">
        <v>533</v>
      </c>
      <c r="E220" s="16">
        <v>200</v>
      </c>
      <c r="F220" s="14" t="s">
        <v>361</v>
      </c>
      <c r="G220" s="14" t="s">
        <v>362</v>
      </c>
      <c r="H220" s="419">
        <f t="shared" si="17"/>
        <v>0</v>
      </c>
      <c r="I220" s="418">
        <f>'[1]Data CPIS-Securities (2)'!$B201</f>
        <v>0</v>
      </c>
      <c r="J220" s="419">
        <f t="shared" si="18"/>
        <v>0</v>
      </c>
      <c r="K220" s="417">
        <f>'[1]Data CPIS-Securities (2)'!$C201</f>
        <v>0</v>
      </c>
      <c r="L220" s="418">
        <f>'[1]Data CPIS-Securities (2)'!$D201</f>
        <v>0</v>
      </c>
      <c r="M220" s="155" t="str">
        <f t="shared" si="19"/>
        <v/>
      </c>
      <c r="N220" s="621" t="str">
        <f t="shared" si="20"/>
        <v/>
      </c>
      <c r="O220" s="621" t="str">
        <f t="shared" si="21"/>
        <v/>
      </c>
      <c r="P220" s="304"/>
    </row>
    <row r="221" spans="2:16" x14ac:dyDescent="0.2">
      <c r="B221" s="211" t="s">
        <v>802</v>
      </c>
      <c r="C221" s="212"/>
      <c r="D221" s="209" t="s">
        <v>533</v>
      </c>
      <c r="E221" s="16">
        <v>201</v>
      </c>
      <c r="F221" s="14" t="s">
        <v>363</v>
      </c>
      <c r="G221" s="14" t="s">
        <v>364</v>
      </c>
      <c r="H221" s="419">
        <f t="shared" si="17"/>
        <v>0</v>
      </c>
      <c r="I221" s="418">
        <f>'[1]Data CPIS-Securities (2)'!$B202</f>
        <v>0</v>
      </c>
      <c r="J221" s="419">
        <f t="shared" si="18"/>
        <v>0</v>
      </c>
      <c r="K221" s="417">
        <f>'[1]Data CPIS-Securities (2)'!$C202</f>
        <v>0</v>
      </c>
      <c r="L221" s="418">
        <f>'[1]Data CPIS-Securities (2)'!$D202</f>
        <v>0</v>
      </c>
      <c r="M221" s="155" t="str">
        <f t="shared" si="19"/>
        <v/>
      </c>
      <c r="N221" s="621" t="str">
        <f t="shared" si="20"/>
        <v/>
      </c>
      <c r="O221" s="621" t="str">
        <f t="shared" si="21"/>
        <v/>
      </c>
      <c r="P221" s="304"/>
    </row>
    <row r="222" spans="2:16" x14ac:dyDescent="0.2">
      <c r="B222" s="211" t="s">
        <v>803</v>
      </c>
      <c r="C222" s="212"/>
      <c r="D222" s="209" t="s">
        <v>533</v>
      </c>
      <c r="E222" s="16">
        <v>202</v>
      </c>
      <c r="F222" s="14" t="s">
        <v>365</v>
      </c>
      <c r="G222" s="14" t="s">
        <v>366</v>
      </c>
      <c r="H222" s="419">
        <f t="shared" si="17"/>
        <v>0</v>
      </c>
      <c r="I222" s="418">
        <f>'[1]Data CPIS-Securities (2)'!$B203</f>
        <v>0</v>
      </c>
      <c r="J222" s="419">
        <f t="shared" si="18"/>
        <v>0</v>
      </c>
      <c r="K222" s="417">
        <f>'[1]Data CPIS-Securities (2)'!$C203</f>
        <v>0</v>
      </c>
      <c r="L222" s="418">
        <f>'[1]Data CPIS-Securities (2)'!$D203</f>
        <v>0</v>
      </c>
      <c r="M222" s="155" t="str">
        <f t="shared" si="19"/>
        <v/>
      </c>
      <c r="N222" s="621" t="str">
        <f t="shared" si="20"/>
        <v/>
      </c>
      <c r="O222" s="621" t="str">
        <f t="shared" si="21"/>
        <v/>
      </c>
      <c r="P222" s="304"/>
    </row>
    <row r="223" spans="2:16" x14ac:dyDescent="0.2">
      <c r="B223" s="211" t="s">
        <v>822</v>
      </c>
      <c r="C223" s="212"/>
      <c r="D223" s="209" t="s">
        <v>533</v>
      </c>
      <c r="E223" s="16">
        <v>203</v>
      </c>
      <c r="F223" s="14" t="s">
        <v>399</v>
      </c>
      <c r="G223" s="14" t="s">
        <v>400</v>
      </c>
      <c r="H223" s="419">
        <f t="shared" si="17"/>
        <v>0</v>
      </c>
      <c r="I223" s="418">
        <f>'[1]Data CPIS-Securities (2)'!$B204</f>
        <v>0</v>
      </c>
      <c r="J223" s="419">
        <f t="shared" si="18"/>
        <v>0</v>
      </c>
      <c r="K223" s="417">
        <f>'[1]Data CPIS-Securities (2)'!$C204</f>
        <v>0</v>
      </c>
      <c r="L223" s="418">
        <f>'[1]Data CPIS-Securities (2)'!$D204</f>
        <v>0</v>
      </c>
      <c r="M223" s="155" t="str">
        <f t="shared" si="19"/>
        <v/>
      </c>
      <c r="N223" s="621" t="str">
        <f t="shared" si="20"/>
        <v/>
      </c>
      <c r="O223" s="621" t="str">
        <f t="shared" si="21"/>
        <v/>
      </c>
      <c r="P223" s="304"/>
    </row>
    <row r="224" spans="2:16" x14ac:dyDescent="0.2">
      <c r="B224" s="211" t="s">
        <v>823</v>
      </c>
      <c r="C224" s="212"/>
      <c r="D224" s="209" t="s">
        <v>533</v>
      </c>
      <c r="E224" s="16">
        <v>204</v>
      </c>
      <c r="F224" s="14" t="s">
        <v>401</v>
      </c>
      <c r="G224" s="14" t="s">
        <v>402</v>
      </c>
      <c r="H224" s="419">
        <f t="shared" si="17"/>
        <v>0</v>
      </c>
      <c r="I224" s="418">
        <f>'[1]Data CPIS-Securities (2)'!$B205</f>
        <v>0</v>
      </c>
      <c r="J224" s="419">
        <f t="shared" si="18"/>
        <v>0</v>
      </c>
      <c r="K224" s="417">
        <f>'[1]Data CPIS-Securities (2)'!$C205</f>
        <v>0</v>
      </c>
      <c r="L224" s="418">
        <f>'[1]Data CPIS-Securities (2)'!$D205</f>
        <v>0</v>
      </c>
      <c r="M224" s="155" t="str">
        <f t="shared" si="19"/>
        <v/>
      </c>
      <c r="N224" s="621" t="str">
        <f t="shared" si="20"/>
        <v/>
      </c>
      <c r="O224" s="621" t="str">
        <f t="shared" si="21"/>
        <v/>
      </c>
      <c r="P224" s="304"/>
    </row>
    <row r="225" spans="2:16" x14ac:dyDescent="0.2">
      <c r="B225" s="211" t="s">
        <v>825</v>
      </c>
      <c r="C225" s="212"/>
      <c r="D225" s="209" t="s">
        <v>533</v>
      </c>
      <c r="E225" s="13">
        <v>205</v>
      </c>
      <c r="F225" s="14" t="s">
        <v>404</v>
      </c>
      <c r="G225" s="14" t="s">
        <v>405</v>
      </c>
      <c r="H225" s="419">
        <f t="shared" si="17"/>
        <v>-1296.0105360000002</v>
      </c>
      <c r="I225" s="418">
        <f>'[1]Data CPIS-Securities (2)'!$B206</f>
        <v>-109.92155700000001</v>
      </c>
      <c r="J225" s="419">
        <f t="shared" si="18"/>
        <v>-1186.0889790000001</v>
      </c>
      <c r="K225" s="417">
        <f>'[1]Data CPIS-Securities (2)'!$C206</f>
        <v>-1186.0889790000001</v>
      </c>
      <c r="L225" s="418">
        <f>'[1]Data CPIS-Securities (2)'!$D206</f>
        <v>0</v>
      </c>
      <c r="M225" s="155" t="str">
        <f t="shared" si="19"/>
        <v/>
      </c>
      <c r="N225" s="621" t="str">
        <f t="shared" si="20"/>
        <v/>
      </c>
      <c r="O225" s="621" t="str">
        <f t="shared" si="21"/>
        <v/>
      </c>
      <c r="P225" s="304"/>
    </row>
    <row r="226" spans="2:16" x14ac:dyDescent="0.2">
      <c r="B226" s="211" t="s">
        <v>826</v>
      </c>
      <c r="C226" s="212"/>
      <c r="D226" s="209" t="s">
        <v>533</v>
      </c>
      <c r="E226" s="13">
        <v>206</v>
      </c>
      <c r="F226" s="14" t="s">
        <v>406</v>
      </c>
      <c r="G226" s="14" t="s">
        <v>407</v>
      </c>
      <c r="H226" s="419">
        <f t="shared" si="17"/>
        <v>-4437.5913570000002</v>
      </c>
      <c r="I226" s="418">
        <f>'[1]Data CPIS-Securities (2)'!$B207</f>
        <v>-355.650238</v>
      </c>
      <c r="J226" s="419">
        <f t="shared" si="18"/>
        <v>-4081.9411190000001</v>
      </c>
      <c r="K226" s="417">
        <f>'[1]Data CPIS-Securities (2)'!$C207</f>
        <v>0</v>
      </c>
      <c r="L226" s="418">
        <f>'[1]Data CPIS-Securities (2)'!$D207</f>
        <v>-4081.9411190000001</v>
      </c>
      <c r="M226" s="155" t="str">
        <f t="shared" si="19"/>
        <v/>
      </c>
      <c r="N226" s="621" t="str">
        <f t="shared" si="20"/>
        <v/>
      </c>
      <c r="O226" s="621" t="str">
        <f t="shared" si="21"/>
        <v/>
      </c>
      <c r="P226" s="304"/>
    </row>
    <row r="227" spans="2:16" x14ac:dyDescent="0.2">
      <c r="B227" s="211" t="s">
        <v>827</v>
      </c>
      <c r="C227" s="212"/>
      <c r="D227" s="209" t="s">
        <v>533</v>
      </c>
      <c r="E227" s="13">
        <v>207</v>
      </c>
      <c r="F227" s="14" t="s">
        <v>408</v>
      </c>
      <c r="G227" s="14" t="s">
        <v>409</v>
      </c>
      <c r="H227" s="419">
        <f t="shared" si="17"/>
        <v>0</v>
      </c>
      <c r="I227" s="418">
        <f>'[1]Data CPIS-Securities (2)'!$B208</f>
        <v>0</v>
      </c>
      <c r="J227" s="419">
        <f t="shared" si="18"/>
        <v>0</v>
      </c>
      <c r="K227" s="417">
        <f>'[1]Data CPIS-Securities (2)'!$C208</f>
        <v>0</v>
      </c>
      <c r="L227" s="418">
        <f>'[1]Data CPIS-Securities (2)'!$D208</f>
        <v>0</v>
      </c>
      <c r="M227" s="155" t="str">
        <f t="shared" si="19"/>
        <v/>
      </c>
      <c r="N227" s="621" t="str">
        <f t="shared" si="20"/>
        <v/>
      </c>
      <c r="O227" s="621" t="str">
        <f t="shared" si="21"/>
        <v/>
      </c>
      <c r="P227" s="304"/>
    </row>
    <row r="228" spans="2:16" x14ac:dyDescent="0.2">
      <c r="B228" s="211" t="s">
        <v>828</v>
      </c>
      <c r="C228" s="212"/>
      <c r="D228" s="209" t="s">
        <v>533</v>
      </c>
      <c r="E228" s="13">
        <v>208</v>
      </c>
      <c r="F228" s="14" t="s">
        <v>410</v>
      </c>
      <c r="G228" s="14" t="s">
        <v>411</v>
      </c>
      <c r="H228" s="419">
        <f t="shared" si="17"/>
        <v>0</v>
      </c>
      <c r="I228" s="418">
        <f>'[1]Data CPIS-Securities (2)'!$B209</f>
        <v>0</v>
      </c>
      <c r="J228" s="419">
        <f t="shared" si="18"/>
        <v>0</v>
      </c>
      <c r="K228" s="417">
        <f>'[1]Data CPIS-Securities (2)'!$C209</f>
        <v>0</v>
      </c>
      <c r="L228" s="418">
        <f>'[1]Data CPIS-Securities (2)'!$D209</f>
        <v>0</v>
      </c>
      <c r="M228" s="155" t="str">
        <f t="shared" si="19"/>
        <v/>
      </c>
      <c r="N228" s="621" t="str">
        <f t="shared" si="20"/>
        <v/>
      </c>
      <c r="O228" s="621" t="str">
        <f t="shared" si="21"/>
        <v/>
      </c>
      <c r="P228" s="304"/>
    </row>
    <row r="229" spans="2:16" x14ac:dyDescent="0.2">
      <c r="B229" s="211" t="s">
        <v>829</v>
      </c>
      <c r="C229" s="212"/>
      <c r="D229" s="209" t="s">
        <v>533</v>
      </c>
      <c r="E229" s="13">
        <v>209</v>
      </c>
      <c r="F229" s="14" t="s">
        <v>412</v>
      </c>
      <c r="G229" s="14" t="s">
        <v>413</v>
      </c>
      <c r="H229" s="419">
        <f t="shared" si="17"/>
        <v>0</v>
      </c>
      <c r="I229" s="418">
        <f>'[1]Data CPIS-Securities (2)'!$B210</f>
        <v>0</v>
      </c>
      <c r="J229" s="419">
        <f t="shared" si="18"/>
        <v>0</v>
      </c>
      <c r="K229" s="417">
        <f>'[1]Data CPIS-Securities (2)'!$C210</f>
        <v>0</v>
      </c>
      <c r="L229" s="418">
        <f>'[1]Data CPIS-Securities (2)'!$D210</f>
        <v>0</v>
      </c>
      <c r="M229" s="155" t="str">
        <f t="shared" si="19"/>
        <v/>
      </c>
      <c r="N229" s="621" t="str">
        <f t="shared" si="20"/>
        <v/>
      </c>
      <c r="O229" s="621" t="str">
        <f t="shared" si="21"/>
        <v/>
      </c>
      <c r="P229" s="304"/>
    </row>
    <row r="230" spans="2:16" x14ac:dyDescent="0.2">
      <c r="B230" s="211" t="s">
        <v>830</v>
      </c>
      <c r="C230" s="212"/>
      <c r="D230" s="209" t="s">
        <v>533</v>
      </c>
      <c r="E230" s="13">
        <v>210</v>
      </c>
      <c r="F230" s="14" t="s">
        <v>414</v>
      </c>
      <c r="G230" s="14" t="s">
        <v>415</v>
      </c>
      <c r="H230" s="419">
        <f t="shared" si="17"/>
        <v>0</v>
      </c>
      <c r="I230" s="418">
        <f>'[1]Data CPIS-Securities (2)'!$B211</f>
        <v>0</v>
      </c>
      <c r="J230" s="419">
        <f t="shared" si="18"/>
        <v>0</v>
      </c>
      <c r="K230" s="417">
        <f>'[1]Data CPIS-Securities (2)'!$C211</f>
        <v>0</v>
      </c>
      <c r="L230" s="418">
        <f>'[1]Data CPIS-Securities (2)'!$D211</f>
        <v>0</v>
      </c>
      <c r="M230" s="155" t="str">
        <f t="shared" si="19"/>
        <v/>
      </c>
      <c r="N230" s="621" t="str">
        <f t="shared" si="20"/>
        <v/>
      </c>
      <c r="O230" s="621" t="str">
        <f t="shared" si="21"/>
        <v/>
      </c>
      <c r="P230" s="304"/>
    </row>
    <row r="231" spans="2:16" x14ac:dyDescent="0.2">
      <c r="B231" s="211" t="s">
        <v>831</v>
      </c>
      <c r="C231" s="212"/>
      <c r="D231" s="209" t="s">
        <v>533</v>
      </c>
      <c r="E231" s="13">
        <v>211</v>
      </c>
      <c r="F231" s="14" t="s">
        <v>416</v>
      </c>
      <c r="G231" s="14" t="s">
        <v>417</v>
      </c>
      <c r="H231" s="419">
        <f t="shared" si="17"/>
        <v>-0.84122699999999995</v>
      </c>
      <c r="I231" s="418">
        <f>'[1]Data CPIS-Securities (2)'!$B212</f>
        <v>-0.84122699999999995</v>
      </c>
      <c r="J231" s="419">
        <f t="shared" si="18"/>
        <v>0</v>
      </c>
      <c r="K231" s="417">
        <f>'[1]Data CPIS-Securities (2)'!$C212</f>
        <v>0</v>
      </c>
      <c r="L231" s="418">
        <f>'[1]Data CPIS-Securities (2)'!$D212</f>
        <v>0</v>
      </c>
      <c r="M231" s="155" t="str">
        <f t="shared" si="19"/>
        <v/>
      </c>
      <c r="N231" s="621" t="str">
        <f t="shared" si="20"/>
        <v/>
      </c>
      <c r="O231" s="621" t="str">
        <f t="shared" si="21"/>
        <v/>
      </c>
      <c r="P231" s="304"/>
    </row>
    <row r="232" spans="2:16" x14ac:dyDescent="0.2">
      <c r="B232" s="211" t="s">
        <v>838</v>
      </c>
      <c r="C232" s="212"/>
      <c r="D232" s="209" t="s">
        <v>533</v>
      </c>
      <c r="E232" s="13">
        <v>212</v>
      </c>
      <c r="F232" s="14" t="s">
        <v>947</v>
      </c>
      <c r="G232" s="14" t="s">
        <v>418</v>
      </c>
      <c r="H232" s="419">
        <f t="shared" si="17"/>
        <v>0</v>
      </c>
      <c r="I232" s="418">
        <f>'[1]Data CPIS-Securities (2)'!$B213</f>
        <v>0</v>
      </c>
      <c r="J232" s="419">
        <f t="shared" si="18"/>
        <v>0</v>
      </c>
      <c r="K232" s="417">
        <f>'[1]Data CPIS-Securities (2)'!$C213</f>
        <v>0</v>
      </c>
      <c r="L232" s="418">
        <f>'[1]Data CPIS-Securities (2)'!$D213</f>
        <v>0</v>
      </c>
      <c r="M232" s="155" t="str">
        <f t="shared" si="19"/>
        <v/>
      </c>
      <c r="N232" s="621" t="str">
        <f t="shared" si="20"/>
        <v/>
      </c>
      <c r="O232" s="621" t="str">
        <f t="shared" si="21"/>
        <v/>
      </c>
      <c r="P232" s="304"/>
    </row>
    <row r="233" spans="2:16" x14ac:dyDescent="0.2">
      <c r="B233" s="211" t="s">
        <v>832</v>
      </c>
      <c r="C233" s="212"/>
      <c r="D233" s="209" t="s">
        <v>533</v>
      </c>
      <c r="E233" s="13">
        <v>213</v>
      </c>
      <c r="F233" s="14" t="s">
        <v>419</v>
      </c>
      <c r="G233" s="14" t="s">
        <v>420</v>
      </c>
      <c r="H233" s="419">
        <f t="shared" si="17"/>
        <v>0</v>
      </c>
      <c r="I233" s="418">
        <f>'[1]Data CPIS-Securities (2)'!$B214</f>
        <v>0</v>
      </c>
      <c r="J233" s="419">
        <f t="shared" si="18"/>
        <v>0</v>
      </c>
      <c r="K233" s="417">
        <f>'[1]Data CPIS-Securities (2)'!$C214</f>
        <v>0</v>
      </c>
      <c r="L233" s="418">
        <f>'[1]Data CPIS-Securities (2)'!$D214</f>
        <v>0</v>
      </c>
      <c r="M233" s="155" t="str">
        <f t="shared" si="19"/>
        <v/>
      </c>
      <c r="N233" s="621" t="str">
        <f t="shared" si="20"/>
        <v/>
      </c>
      <c r="O233" s="621" t="str">
        <f t="shared" si="21"/>
        <v/>
      </c>
      <c r="P233" s="304"/>
    </row>
    <row r="234" spans="2:16" x14ac:dyDescent="0.2">
      <c r="B234" s="211" t="s">
        <v>833</v>
      </c>
      <c r="C234" s="212"/>
      <c r="D234" s="209" t="s">
        <v>533</v>
      </c>
      <c r="E234" s="13">
        <v>214</v>
      </c>
      <c r="F234" s="14" t="s">
        <v>421</v>
      </c>
      <c r="G234" s="14" t="s">
        <v>422</v>
      </c>
      <c r="H234" s="419">
        <f t="shared" si="17"/>
        <v>0</v>
      </c>
      <c r="I234" s="418">
        <f>'[1]Data CPIS-Securities (2)'!$B215</f>
        <v>0</v>
      </c>
      <c r="J234" s="419">
        <f t="shared" si="18"/>
        <v>0</v>
      </c>
      <c r="K234" s="417">
        <f>'[1]Data CPIS-Securities (2)'!$C215</f>
        <v>0</v>
      </c>
      <c r="L234" s="418">
        <f>'[1]Data CPIS-Securities (2)'!$D215</f>
        <v>0</v>
      </c>
      <c r="M234" s="155" t="str">
        <f t="shared" si="19"/>
        <v/>
      </c>
      <c r="N234" s="621" t="str">
        <f t="shared" si="20"/>
        <v/>
      </c>
      <c r="O234" s="621" t="str">
        <f t="shared" si="21"/>
        <v/>
      </c>
      <c r="P234" s="304"/>
    </row>
    <row r="235" spans="2:16" x14ac:dyDescent="0.2">
      <c r="B235" s="211" t="s">
        <v>834</v>
      </c>
      <c r="C235" s="212"/>
      <c r="D235" s="209" t="s">
        <v>533</v>
      </c>
      <c r="E235" s="13">
        <v>215</v>
      </c>
      <c r="F235" s="14" t="s">
        <v>423</v>
      </c>
      <c r="G235" s="14" t="s">
        <v>424</v>
      </c>
      <c r="H235" s="419">
        <f t="shared" si="17"/>
        <v>0</v>
      </c>
      <c r="I235" s="418">
        <f>'[1]Data CPIS-Securities (2)'!$B216</f>
        <v>0</v>
      </c>
      <c r="J235" s="419">
        <f t="shared" si="18"/>
        <v>0</v>
      </c>
      <c r="K235" s="417">
        <f>'[1]Data CPIS-Securities (2)'!$C216</f>
        <v>0</v>
      </c>
      <c r="L235" s="418">
        <f>'[1]Data CPIS-Securities (2)'!$D216</f>
        <v>0</v>
      </c>
      <c r="M235" s="155" t="str">
        <f t="shared" si="19"/>
        <v/>
      </c>
      <c r="N235" s="621" t="str">
        <f t="shared" si="20"/>
        <v/>
      </c>
      <c r="O235" s="621" t="str">
        <f t="shared" si="21"/>
        <v/>
      </c>
      <c r="P235" s="304"/>
    </row>
    <row r="236" spans="2:16" x14ac:dyDescent="0.2">
      <c r="B236" s="211" t="s">
        <v>835</v>
      </c>
      <c r="C236" s="212"/>
      <c r="D236" s="209" t="s">
        <v>533</v>
      </c>
      <c r="E236" s="13">
        <v>216</v>
      </c>
      <c r="F236" s="14" t="s">
        <v>425</v>
      </c>
      <c r="G236" s="14" t="s">
        <v>426</v>
      </c>
      <c r="H236" s="419">
        <f t="shared" si="17"/>
        <v>0</v>
      </c>
      <c r="I236" s="418">
        <f>'[1]Data CPIS-Securities (2)'!$B217</f>
        <v>0</v>
      </c>
      <c r="J236" s="419">
        <f t="shared" si="18"/>
        <v>0</v>
      </c>
      <c r="K236" s="417">
        <f>'[1]Data CPIS-Securities (2)'!$C217</f>
        <v>0</v>
      </c>
      <c r="L236" s="418">
        <f>'[1]Data CPIS-Securities (2)'!$D217</f>
        <v>0</v>
      </c>
      <c r="M236" s="155" t="str">
        <f t="shared" si="19"/>
        <v/>
      </c>
      <c r="N236" s="621" t="str">
        <f t="shared" si="20"/>
        <v/>
      </c>
      <c r="O236" s="621" t="str">
        <f t="shared" si="21"/>
        <v/>
      </c>
      <c r="P236" s="304"/>
    </row>
    <row r="237" spans="2:16" x14ac:dyDescent="0.2">
      <c r="B237" s="211" t="s">
        <v>836</v>
      </c>
      <c r="C237" s="212"/>
      <c r="D237" s="209" t="s">
        <v>533</v>
      </c>
      <c r="E237" s="13">
        <v>217</v>
      </c>
      <c r="F237" s="14" t="s">
        <v>427</v>
      </c>
      <c r="G237" s="14" t="s">
        <v>428</v>
      </c>
      <c r="H237" s="419">
        <f t="shared" si="17"/>
        <v>0</v>
      </c>
      <c r="I237" s="418">
        <f>'[1]Data CPIS-Securities (2)'!$B218</f>
        <v>0</v>
      </c>
      <c r="J237" s="419">
        <f t="shared" si="18"/>
        <v>0</v>
      </c>
      <c r="K237" s="417">
        <f>'[1]Data CPIS-Securities (2)'!$C218</f>
        <v>0</v>
      </c>
      <c r="L237" s="418">
        <f>'[1]Data CPIS-Securities (2)'!$D218</f>
        <v>0</v>
      </c>
      <c r="M237" s="155" t="str">
        <f t="shared" si="19"/>
        <v/>
      </c>
      <c r="N237" s="621" t="str">
        <f t="shared" si="20"/>
        <v/>
      </c>
      <c r="O237" s="621" t="str">
        <f t="shared" si="21"/>
        <v/>
      </c>
      <c r="P237" s="304"/>
    </row>
    <row r="238" spans="2:16" x14ac:dyDescent="0.2">
      <c r="B238" s="211" t="s">
        <v>837</v>
      </c>
      <c r="C238" s="212"/>
      <c r="D238" s="209" t="s">
        <v>533</v>
      </c>
      <c r="E238" s="13">
        <v>218</v>
      </c>
      <c r="F238" s="14" t="s">
        <v>429</v>
      </c>
      <c r="G238" s="14" t="s">
        <v>430</v>
      </c>
      <c r="H238" s="419">
        <f t="shared" si="17"/>
        <v>-54.661113</v>
      </c>
      <c r="I238" s="418">
        <f>'[1]Data CPIS-Securities (2)'!$B219</f>
        <v>0</v>
      </c>
      <c r="J238" s="419">
        <f t="shared" si="18"/>
        <v>-54.661113</v>
      </c>
      <c r="K238" s="417">
        <f>'[1]Data CPIS-Securities (2)'!$C219</f>
        <v>-54.661113</v>
      </c>
      <c r="L238" s="418">
        <f>'[1]Data CPIS-Securities (2)'!$D219</f>
        <v>0</v>
      </c>
      <c r="M238" s="155" t="str">
        <f t="shared" si="19"/>
        <v/>
      </c>
      <c r="N238" s="621" t="str">
        <f t="shared" si="20"/>
        <v/>
      </c>
      <c r="O238" s="621" t="str">
        <f t="shared" si="21"/>
        <v/>
      </c>
      <c r="P238" s="304"/>
    </row>
    <row r="239" spans="2:16" x14ac:dyDescent="0.2">
      <c r="B239" s="211" t="s">
        <v>940</v>
      </c>
      <c r="C239" s="212"/>
      <c r="D239" s="209" t="s">
        <v>533</v>
      </c>
      <c r="E239" s="13">
        <v>219</v>
      </c>
      <c r="F239" s="14" t="s">
        <v>431</v>
      </c>
      <c r="G239" s="14" t="s">
        <v>432</v>
      </c>
      <c r="H239" s="419">
        <f t="shared" si="17"/>
        <v>0</v>
      </c>
      <c r="I239" s="418">
        <f>'[1]Data CPIS-Securities (2)'!$B220</f>
        <v>0</v>
      </c>
      <c r="J239" s="419">
        <f t="shared" si="18"/>
        <v>0</v>
      </c>
      <c r="K239" s="417">
        <f>'[1]Data CPIS-Securities (2)'!$C220</f>
        <v>0</v>
      </c>
      <c r="L239" s="418">
        <f>'[1]Data CPIS-Securities (2)'!$D220</f>
        <v>0</v>
      </c>
      <c r="M239" s="155" t="str">
        <f t="shared" si="19"/>
        <v/>
      </c>
      <c r="N239" s="621" t="str">
        <f t="shared" si="20"/>
        <v/>
      </c>
      <c r="O239" s="621" t="str">
        <f t="shared" si="21"/>
        <v/>
      </c>
      <c r="P239" s="304"/>
    </row>
    <row r="240" spans="2:16" x14ac:dyDescent="0.2">
      <c r="B240" s="211" t="s">
        <v>839</v>
      </c>
      <c r="C240" s="212"/>
      <c r="D240" s="209" t="s">
        <v>533</v>
      </c>
      <c r="E240" s="13">
        <v>220</v>
      </c>
      <c r="F240" s="14" t="s">
        <v>433</v>
      </c>
      <c r="G240" s="14" t="s">
        <v>434</v>
      </c>
      <c r="H240" s="419">
        <f t="shared" si="17"/>
        <v>0</v>
      </c>
      <c r="I240" s="418">
        <f>'[1]Data CPIS-Securities (2)'!$B221</f>
        <v>0</v>
      </c>
      <c r="J240" s="419">
        <f t="shared" si="18"/>
        <v>0</v>
      </c>
      <c r="K240" s="417">
        <f>'[1]Data CPIS-Securities (2)'!$C221</f>
        <v>0</v>
      </c>
      <c r="L240" s="418">
        <f>'[1]Data CPIS-Securities (2)'!$D221</f>
        <v>0</v>
      </c>
      <c r="M240" s="155" t="str">
        <f t="shared" si="19"/>
        <v/>
      </c>
      <c r="N240" s="621" t="str">
        <f t="shared" si="20"/>
        <v/>
      </c>
      <c r="O240" s="621" t="str">
        <f t="shared" si="21"/>
        <v/>
      </c>
      <c r="P240" s="304"/>
    </row>
    <row r="241" spans="2:16" x14ac:dyDescent="0.2">
      <c r="B241" s="211" t="s">
        <v>840</v>
      </c>
      <c r="C241" s="212"/>
      <c r="D241" s="209" t="s">
        <v>533</v>
      </c>
      <c r="E241" s="13">
        <v>221</v>
      </c>
      <c r="F241" s="14" t="s">
        <v>435</v>
      </c>
      <c r="G241" s="14" t="s">
        <v>436</v>
      </c>
      <c r="H241" s="419">
        <f t="shared" si="17"/>
        <v>0</v>
      </c>
      <c r="I241" s="418">
        <f>'[1]Data CPIS-Securities (2)'!$B222</f>
        <v>0</v>
      </c>
      <c r="J241" s="419">
        <f t="shared" si="18"/>
        <v>0</v>
      </c>
      <c r="K241" s="417">
        <f>'[1]Data CPIS-Securities (2)'!$C222</f>
        <v>0</v>
      </c>
      <c r="L241" s="418">
        <f>'[1]Data CPIS-Securities (2)'!$D222</f>
        <v>0</v>
      </c>
      <c r="M241" s="155" t="str">
        <f t="shared" si="19"/>
        <v/>
      </c>
      <c r="N241" s="621" t="str">
        <f t="shared" si="20"/>
        <v/>
      </c>
      <c r="O241" s="621" t="str">
        <f t="shared" si="21"/>
        <v/>
      </c>
      <c r="P241" s="304"/>
    </row>
    <row r="242" spans="2:16" x14ac:dyDescent="0.2">
      <c r="B242" s="211" t="s">
        <v>841</v>
      </c>
      <c r="C242" s="212"/>
      <c r="D242" s="209" t="s">
        <v>533</v>
      </c>
      <c r="E242" s="13">
        <v>222</v>
      </c>
      <c r="F242" s="14" t="s">
        <v>437</v>
      </c>
      <c r="G242" s="14" t="s">
        <v>438</v>
      </c>
      <c r="H242" s="419">
        <f t="shared" si="17"/>
        <v>0</v>
      </c>
      <c r="I242" s="418">
        <f>'[1]Data CPIS-Securities (2)'!$B223</f>
        <v>0</v>
      </c>
      <c r="J242" s="419">
        <f t="shared" si="18"/>
        <v>0</v>
      </c>
      <c r="K242" s="417">
        <f>'[1]Data CPIS-Securities (2)'!$C223</f>
        <v>0</v>
      </c>
      <c r="L242" s="418">
        <f>'[1]Data CPIS-Securities (2)'!$D223</f>
        <v>0</v>
      </c>
      <c r="M242" s="155" t="str">
        <f t="shared" si="19"/>
        <v/>
      </c>
      <c r="N242" s="621" t="str">
        <f t="shared" si="20"/>
        <v/>
      </c>
      <c r="O242" s="621" t="str">
        <f t="shared" si="21"/>
        <v/>
      </c>
      <c r="P242" s="304"/>
    </row>
    <row r="243" spans="2:16" x14ac:dyDescent="0.2">
      <c r="B243" s="211" t="s">
        <v>842</v>
      </c>
      <c r="C243" s="212"/>
      <c r="D243" s="209" t="s">
        <v>533</v>
      </c>
      <c r="E243" s="13">
        <v>223</v>
      </c>
      <c r="F243" s="14" t="s">
        <v>439</v>
      </c>
      <c r="G243" s="14" t="s">
        <v>440</v>
      </c>
      <c r="H243" s="419">
        <f t="shared" si="17"/>
        <v>0</v>
      </c>
      <c r="I243" s="418">
        <f>'[1]Data CPIS-Securities (2)'!$B224</f>
        <v>0</v>
      </c>
      <c r="J243" s="419">
        <f t="shared" si="18"/>
        <v>0</v>
      </c>
      <c r="K243" s="417">
        <f>'[1]Data CPIS-Securities (2)'!$C224</f>
        <v>0</v>
      </c>
      <c r="L243" s="418">
        <f>'[1]Data CPIS-Securities (2)'!$D224</f>
        <v>0</v>
      </c>
      <c r="M243" s="155" t="str">
        <f t="shared" si="19"/>
        <v/>
      </c>
      <c r="N243" s="621" t="str">
        <f t="shared" si="20"/>
        <v/>
      </c>
      <c r="O243" s="621" t="str">
        <f t="shared" si="21"/>
        <v/>
      </c>
      <c r="P243" s="304"/>
    </row>
    <row r="244" spans="2:16" x14ac:dyDescent="0.2">
      <c r="B244" s="211" t="s">
        <v>843</v>
      </c>
      <c r="C244" s="212"/>
      <c r="D244" s="209" t="s">
        <v>533</v>
      </c>
      <c r="E244" s="13">
        <v>224</v>
      </c>
      <c r="F244" s="14" t="s">
        <v>441</v>
      </c>
      <c r="G244" s="14" t="s">
        <v>442</v>
      </c>
      <c r="H244" s="419">
        <f t="shared" si="17"/>
        <v>-10.539076</v>
      </c>
      <c r="I244" s="418">
        <f>'[1]Data CPIS-Securities (2)'!$B225</f>
        <v>-1.674776</v>
      </c>
      <c r="J244" s="419">
        <f t="shared" si="18"/>
        <v>-8.8643000000000001</v>
      </c>
      <c r="K244" s="417">
        <f>'[1]Data CPIS-Securities (2)'!$C225</f>
        <v>-8.8643000000000001</v>
      </c>
      <c r="L244" s="418">
        <f>'[1]Data CPIS-Securities (2)'!$D225</f>
        <v>0</v>
      </c>
      <c r="M244" s="155" t="str">
        <f t="shared" si="19"/>
        <v/>
      </c>
      <c r="N244" s="621" t="str">
        <f t="shared" si="20"/>
        <v/>
      </c>
      <c r="O244" s="621" t="str">
        <f t="shared" si="21"/>
        <v/>
      </c>
      <c r="P244" s="304"/>
    </row>
    <row r="245" spans="2:16" x14ac:dyDescent="0.2">
      <c r="B245" s="211" t="s">
        <v>844</v>
      </c>
      <c r="C245" s="212"/>
      <c r="D245" s="209" t="s">
        <v>533</v>
      </c>
      <c r="E245" s="13">
        <v>225</v>
      </c>
      <c r="F245" s="14" t="s">
        <v>443</v>
      </c>
      <c r="G245" s="14" t="s">
        <v>444</v>
      </c>
      <c r="H245" s="419">
        <f t="shared" si="17"/>
        <v>-87110.788327000002</v>
      </c>
      <c r="I245" s="418">
        <f>'[1]Data CPIS-Securities (2)'!$B226</f>
        <v>-1250.4413569999999</v>
      </c>
      <c r="J245" s="419">
        <f t="shared" si="18"/>
        <v>-85860.346969999999</v>
      </c>
      <c r="K245" s="417">
        <f>'[1]Data CPIS-Securities (2)'!$C226</f>
        <v>-62670.90956</v>
      </c>
      <c r="L245" s="418">
        <f>'[1]Data CPIS-Securities (2)'!$D226</f>
        <v>-23189.437409999999</v>
      </c>
      <c r="M245" s="155" t="str">
        <f t="shared" si="19"/>
        <v/>
      </c>
      <c r="N245" s="621" t="str">
        <f t="shared" si="20"/>
        <v/>
      </c>
      <c r="O245" s="621" t="str">
        <f t="shared" si="21"/>
        <v/>
      </c>
      <c r="P245" s="304"/>
    </row>
    <row r="246" spans="2:16" x14ac:dyDescent="0.2">
      <c r="B246" s="211" t="s">
        <v>845</v>
      </c>
      <c r="C246" s="212"/>
      <c r="D246" s="209" t="s">
        <v>533</v>
      </c>
      <c r="E246" s="13">
        <v>226</v>
      </c>
      <c r="F246" s="14" t="s">
        <v>445</v>
      </c>
      <c r="G246" s="14" t="s">
        <v>446</v>
      </c>
      <c r="H246" s="419">
        <f t="shared" si="17"/>
        <v>-154265.01103599998</v>
      </c>
      <c r="I246" s="418">
        <f>'[1]Data CPIS-Securities (2)'!$B227</f>
        <v>-29506.22611</v>
      </c>
      <c r="J246" s="419">
        <f t="shared" si="18"/>
        <v>-124758.78492599999</v>
      </c>
      <c r="K246" s="417">
        <f>'[1]Data CPIS-Securities (2)'!$C227</f>
        <v>-64560.857089999998</v>
      </c>
      <c r="L246" s="418">
        <f>'[1]Data CPIS-Securities (2)'!$D227</f>
        <v>-60197.927836000003</v>
      </c>
      <c r="M246" s="155" t="str">
        <f t="shared" si="19"/>
        <v/>
      </c>
      <c r="N246" s="621" t="str">
        <f t="shared" si="20"/>
        <v/>
      </c>
      <c r="O246" s="621" t="str">
        <f t="shared" si="21"/>
        <v/>
      </c>
      <c r="P246" s="304"/>
    </row>
    <row r="247" spans="2:16" x14ac:dyDescent="0.2">
      <c r="B247" s="211" t="s">
        <v>941</v>
      </c>
      <c r="C247" s="212"/>
      <c r="D247" s="209" t="s">
        <v>533</v>
      </c>
      <c r="E247" s="13">
        <v>227</v>
      </c>
      <c r="F247" s="14" t="s">
        <v>447</v>
      </c>
      <c r="G247" s="14" t="s">
        <v>448</v>
      </c>
      <c r="H247" s="419">
        <f t="shared" si="17"/>
        <v>-4.9261739999999996</v>
      </c>
      <c r="I247" s="418">
        <f>'[1]Data CPIS-Securities (2)'!$B228</f>
        <v>-4.802117</v>
      </c>
      <c r="J247" s="419">
        <f t="shared" si="18"/>
        <v>-0.124057</v>
      </c>
      <c r="K247" s="417">
        <f>'[1]Data CPIS-Securities (2)'!$C228</f>
        <v>-0.124057</v>
      </c>
      <c r="L247" s="418">
        <f>'[1]Data CPIS-Securities (2)'!$D228</f>
        <v>0</v>
      </c>
      <c r="M247" s="155" t="str">
        <f t="shared" si="19"/>
        <v/>
      </c>
      <c r="N247" s="621" t="str">
        <f t="shared" si="20"/>
        <v/>
      </c>
      <c r="O247" s="621" t="str">
        <f t="shared" si="21"/>
        <v/>
      </c>
      <c r="P247" s="304"/>
    </row>
    <row r="248" spans="2:16" x14ac:dyDescent="0.2">
      <c r="B248" s="211" t="s">
        <v>846</v>
      </c>
      <c r="C248" s="212"/>
      <c r="D248" s="209" t="s">
        <v>533</v>
      </c>
      <c r="E248" s="13">
        <v>228</v>
      </c>
      <c r="F248" s="14" t="s">
        <v>449</v>
      </c>
      <c r="G248" s="14" t="s">
        <v>450</v>
      </c>
      <c r="H248" s="419">
        <f t="shared" si="17"/>
        <v>-7.2784000000000001E-2</v>
      </c>
      <c r="I248" s="418">
        <f>'[1]Data CPIS-Securities (2)'!$B229</f>
        <v>0</v>
      </c>
      <c r="J248" s="419">
        <f t="shared" si="18"/>
        <v>-7.2784000000000001E-2</v>
      </c>
      <c r="K248" s="417">
        <f>'[1]Data CPIS-Securities (2)'!$C229</f>
        <v>0</v>
      </c>
      <c r="L248" s="418">
        <f>'[1]Data CPIS-Securities (2)'!$D229</f>
        <v>-7.2784000000000001E-2</v>
      </c>
      <c r="M248" s="155" t="str">
        <f t="shared" si="19"/>
        <v/>
      </c>
      <c r="N248" s="621" t="str">
        <f t="shared" si="20"/>
        <v/>
      </c>
      <c r="O248" s="621" t="str">
        <f t="shared" si="21"/>
        <v/>
      </c>
      <c r="P248" s="304"/>
    </row>
    <row r="249" spans="2:16" x14ac:dyDescent="0.2">
      <c r="B249" s="211" t="s">
        <v>847</v>
      </c>
      <c r="C249" s="212"/>
      <c r="D249" s="209" t="s">
        <v>533</v>
      </c>
      <c r="E249" s="13">
        <v>229</v>
      </c>
      <c r="F249" s="14" t="s">
        <v>451</v>
      </c>
      <c r="G249" s="14" t="s">
        <v>452</v>
      </c>
      <c r="H249" s="419">
        <f t="shared" si="17"/>
        <v>0</v>
      </c>
      <c r="I249" s="418">
        <f>'[1]Data CPIS-Securities (2)'!$B230</f>
        <v>0</v>
      </c>
      <c r="J249" s="419">
        <f t="shared" si="18"/>
        <v>0</v>
      </c>
      <c r="K249" s="417">
        <f>'[1]Data CPIS-Securities (2)'!$C230</f>
        <v>0</v>
      </c>
      <c r="L249" s="418">
        <f>'[1]Data CPIS-Securities (2)'!$D230</f>
        <v>0</v>
      </c>
      <c r="M249" s="155" t="str">
        <f t="shared" si="19"/>
        <v/>
      </c>
      <c r="N249" s="621" t="str">
        <f t="shared" si="20"/>
        <v/>
      </c>
      <c r="O249" s="621" t="str">
        <f t="shared" si="21"/>
        <v/>
      </c>
      <c r="P249" s="304"/>
    </row>
    <row r="250" spans="2:16" x14ac:dyDescent="0.2">
      <c r="B250" s="211" t="s">
        <v>848</v>
      </c>
      <c r="C250" s="212"/>
      <c r="D250" s="209" t="s">
        <v>533</v>
      </c>
      <c r="E250" s="13">
        <v>230</v>
      </c>
      <c r="F250" s="14" t="s">
        <v>453</v>
      </c>
      <c r="G250" s="14" t="s">
        <v>454</v>
      </c>
      <c r="H250" s="419">
        <f t="shared" si="17"/>
        <v>0</v>
      </c>
      <c r="I250" s="418">
        <f>'[1]Data CPIS-Securities (2)'!$B231</f>
        <v>0</v>
      </c>
      <c r="J250" s="419">
        <f t="shared" si="18"/>
        <v>0</v>
      </c>
      <c r="K250" s="417">
        <f>'[1]Data CPIS-Securities (2)'!$C231</f>
        <v>0</v>
      </c>
      <c r="L250" s="418">
        <f>'[1]Data CPIS-Securities (2)'!$D231</f>
        <v>0</v>
      </c>
      <c r="M250" s="155" t="str">
        <f t="shared" si="19"/>
        <v/>
      </c>
      <c r="N250" s="621" t="str">
        <f t="shared" si="20"/>
        <v/>
      </c>
      <c r="O250" s="621" t="str">
        <f t="shared" si="21"/>
        <v/>
      </c>
      <c r="P250" s="304"/>
    </row>
    <row r="251" spans="2:16" x14ac:dyDescent="0.2">
      <c r="B251" s="211" t="s">
        <v>849</v>
      </c>
      <c r="C251" s="212"/>
      <c r="D251" s="209" t="s">
        <v>533</v>
      </c>
      <c r="E251" s="13">
        <v>231</v>
      </c>
      <c r="F251" s="14" t="s">
        <v>455</v>
      </c>
      <c r="G251" s="14" t="s">
        <v>456</v>
      </c>
      <c r="H251" s="419">
        <f t="shared" si="17"/>
        <v>0</v>
      </c>
      <c r="I251" s="418">
        <f>'[1]Data CPIS-Securities (2)'!$B232</f>
        <v>0</v>
      </c>
      <c r="J251" s="419">
        <f t="shared" si="18"/>
        <v>0</v>
      </c>
      <c r="K251" s="417">
        <f>'[1]Data CPIS-Securities (2)'!$C232</f>
        <v>0</v>
      </c>
      <c r="L251" s="418">
        <f>'[1]Data CPIS-Securities (2)'!$D232</f>
        <v>0</v>
      </c>
      <c r="M251" s="155" t="str">
        <f t="shared" si="19"/>
        <v/>
      </c>
      <c r="N251" s="621" t="str">
        <f t="shared" si="20"/>
        <v/>
      </c>
      <c r="O251" s="621" t="str">
        <f t="shared" si="21"/>
        <v/>
      </c>
      <c r="P251" s="304"/>
    </row>
    <row r="252" spans="2:16" x14ac:dyDescent="0.2">
      <c r="B252" s="211" t="s">
        <v>850</v>
      </c>
      <c r="C252" s="212"/>
      <c r="D252" s="209" t="s">
        <v>533</v>
      </c>
      <c r="E252" s="13">
        <v>232</v>
      </c>
      <c r="F252" s="14" t="s">
        <v>457</v>
      </c>
      <c r="G252" s="14" t="s">
        <v>458</v>
      </c>
      <c r="H252" s="419">
        <f t="shared" si="17"/>
        <v>0</v>
      </c>
      <c r="I252" s="418">
        <f>'[1]Data CPIS-Securities (2)'!$B233</f>
        <v>0</v>
      </c>
      <c r="J252" s="419">
        <f t="shared" si="18"/>
        <v>0</v>
      </c>
      <c r="K252" s="417">
        <f>'[1]Data CPIS-Securities (2)'!$C233</f>
        <v>0</v>
      </c>
      <c r="L252" s="418">
        <f>'[1]Data CPIS-Securities (2)'!$D233</f>
        <v>0</v>
      </c>
      <c r="M252" s="155" t="str">
        <f t="shared" si="19"/>
        <v/>
      </c>
      <c r="N252" s="621" t="str">
        <f t="shared" si="20"/>
        <v/>
      </c>
      <c r="O252" s="621" t="str">
        <f t="shared" si="21"/>
        <v/>
      </c>
      <c r="P252" s="304"/>
    </row>
    <row r="253" spans="2:16" x14ac:dyDescent="0.2">
      <c r="B253" s="211" t="s">
        <v>851</v>
      </c>
      <c r="C253" s="212"/>
      <c r="D253" s="209" t="s">
        <v>533</v>
      </c>
      <c r="E253" s="13">
        <v>233</v>
      </c>
      <c r="F253" s="14" t="s">
        <v>459</v>
      </c>
      <c r="G253" s="14" t="s">
        <v>460</v>
      </c>
      <c r="H253" s="419">
        <f t="shared" si="17"/>
        <v>0</v>
      </c>
      <c r="I253" s="418">
        <f>'[1]Data CPIS-Securities (2)'!$B234</f>
        <v>0</v>
      </c>
      <c r="J253" s="419">
        <f t="shared" si="18"/>
        <v>0</v>
      </c>
      <c r="K253" s="417">
        <f>'[1]Data CPIS-Securities (2)'!$C234</f>
        <v>0</v>
      </c>
      <c r="L253" s="418">
        <f>'[1]Data CPIS-Securities (2)'!$D234</f>
        <v>0</v>
      </c>
      <c r="M253" s="155" t="str">
        <f t="shared" si="19"/>
        <v/>
      </c>
      <c r="N253" s="621" t="str">
        <f t="shared" si="20"/>
        <v/>
      </c>
      <c r="O253" s="621" t="str">
        <f t="shared" si="21"/>
        <v/>
      </c>
      <c r="P253" s="304"/>
    </row>
    <row r="254" spans="2:16" x14ac:dyDescent="0.2">
      <c r="B254" s="211" t="s">
        <v>852</v>
      </c>
      <c r="C254" s="212"/>
      <c r="D254" s="209" t="s">
        <v>533</v>
      </c>
      <c r="E254" s="13">
        <v>234</v>
      </c>
      <c r="F254" s="14" t="s">
        <v>461</v>
      </c>
      <c r="G254" s="14" t="s">
        <v>462</v>
      </c>
      <c r="H254" s="419">
        <f t="shared" si="17"/>
        <v>-25.587754</v>
      </c>
      <c r="I254" s="418">
        <f>'[1]Data CPIS-Securities (2)'!$B235</f>
        <v>0</v>
      </c>
      <c r="J254" s="419">
        <f t="shared" si="18"/>
        <v>-25.587754</v>
      </c>
      <c r="K254" s="417">
        <f>'[1]Data CPIS-Securities (2)'!$C235</f>
        <v>-22.773747</v>
      </c>
      <c r="L254" s="418">
        <f>'[1]Data CPIS-Securities (2)'!$D235</f>
        <v>-2.8140070000000001</v>
      </c>
      <c r="M254" s="155" t="str">
        <f t="shared" si="19"/>
        <v/>
      </c>
      <c r="N254" s="621" t="str">
        <f t="shared" si="20"/>
        <v/>
      </c>
      <c r="O254" s="621" t="str">
        <f t="shared" si="21"/>
        <v/>
      </c>
      <c r="P254" s="304"/>
    </row>
    <row r="255" spans="2:16" x14ac:dyDescent="0.2">
      <c r="B255" s="211" t="s">
        <v>853</v>
      </c>
      <c r="C255" s="212"/>
      <c r="D255" s="209" t="s">
        <v>533</v>
      </c>
      <c r="E255" s="13">
        <v>235</v>
      </c>
      <c r="F255" s="14" t="s">
        <v>463</v>
      </c>
      <c r="G255" s="14" t="s">
        <v>464</v>
      </c>
      <c r="H255" s="419">
        <f t="shared" si="17"/>
        <v>0</v>
      </c>
      <c r="I255" s="418">
        <f>'[1]Data CPIS-Securities (2)'!$B236</f>
        <v>0</v>
      </c>
      <c r="J255" s="419">
        <f t="shared" si="18"/>
        <v>0</v>
      </c>
      <c r="K255" s="417">
        <f>'[1]Data CPIS-Securities (2)'!$C236</f>
        <v>0</v>
      </c>
      <c r="L255" s="418">
        <f>'[1]Data CPIS-Securities (2)'!$D236</f>
        <v>0</v>
      </c>
      <c r="M255" s="155" t="str">
        <f t="shared" si="19"/>
        <v/>
      </c>
      <c r="N255" s="621" t="str">
        <f t="shared" si="20"/>
        <v/>
      </c>
      <c r="O255" s="621" t="str">
        <f t="shared" si="21"/>
        <v/>
      </c>
      <c r="P255" s="304"/>
    </row>
    <row r="256" spans="2:16" x14ac:dyDescent="0.2">
      <c r="B256" s="211" t="s">
        <v>854</v>
      </c>
      <c r="C256" s="212"/>
      <c r="D256" s="209" t="s">
        <v>533</v>
      </c>
      <c r="E256" s="13">
        <v>236</v>
      </c>
      <c r="F256" s="14" t="s">
        <v>465</v>
      </c>
      <c r="G256" s="14" t="s">
        <v>466</v>
      </c>
      <c r="H256" s="419">
        <f t="shared" si="17"/>
        <v>0</v>
      </c>
      <c r="I256" s="418">
        <f>'[1]Data CPIS-Securities (2)'!$B237</f>
        <v>0</v>
      </c>
      <c r="J256" s="419">
        <f t="shared" si="18"/>
        <v>0</v>
      </c>
      <c r="K256" s="417">
        <f>'[1]Data CPIS-Securities (2)'!$C237</f>
        <v>0</v>
      </c>
      <c r="L256" s="418">
        <f>'[1]Data CPIS-Securities (2)'!$D237</f>
        <v>0</v>
      </c>
      <c r="M256" s="155" t="str">
        <f t="shared" si="19"/>
        <v/>
      </c>
      <c r="N256" s="621" t="str">
        <f t="shared" si="20"/>
        <v/>
      </c>
      <c r="O256" s="621" t="str">
        <f t="shared" si="21"/>
        <v/>
      </c>
      <c r="P256" s="304"/>
    </row>
    <row r="257" spans="2:16" x14ac:dyDescent="0.2">
      <c r="B257" s="211" t="s">
        <v>855</v>
      </c>
      <c r="C257" s="212"/>
      <c r="D257" s="209" t="s">
        <v>533</v>
      </c>
      <c r="E257" s="13">
        <v>237</v>
      </c>
      <c r="F257" s="14" t="s">
        <v>467</v>
      </c>
      <c r="G257" s="14" t="s">
        <v>468</v>
      </c>
      <c r="H257" s="419">
        <f t="shared" si="17"/>
        <v>0</v>
      </c>
      <c r="I257" s="418">
        <f>'[1]Data CPIS-Securities (2)'!$B238</f>
        <v>0</v>
      </c>
      <c r="J257" s="419">
        <f t="shared" si="18"/>
        <v>0</v>
      </c>
      <c r="K257" s="417">
        <f>'[1]Data CPIS-Securities (2)'!$C238</f>
        <v>0</v>
      </c>
      <c r="L257" s="418">
        <f>'[1]Data CPIS-Securities (2)'!$D238</f>
        <v>0</v>
      </c>
      <c r="M257" s="155" t="str">
        <f t="shared" si="19"/>
        <v/>
      </c>
      <c r="N257" s="621" t="str">
        <f t="shared" si="20"/>
        <v/>
      </c>
      <c r="O257" s="621" t="str">
        <f t="shared" si="21"/>
        <v/>
      </c>
      <c r="P257" s="304"/>
    </row>
    <row r="258" spans="2:16" x14ac:dyDescent="0.2">
      <c r="B258" s="211" t="s">
        <v>856</v>
      </c>
      <c r="C258" s="212"/>
      <c r="D258" s="209" t="s">
        <v>533</v>
      </c>
      <c r="E258" s="13">
        <v>238</v>
      </c>
      <c r="F258" s="14" t="s">
        <v>469</v>
      </c>
      <c r="G258" s="14" t="s">
        <v>470</v>
      </c>
      <c r="H258" s="419">
        <f t="shared" si="17"/>
        <v>0</v>
      </c>
      <c r="I258" s="418">
        <f>'[1]Data CPIS-Securities (2)'!$B239</f>
        <v>0</v>
      </c>
      <c r="J258" s="419">
        <f t="shared" si="18"/>
        <v>0</v>
      </c>
      <c r="K258" s="417">
        <f>'[1]Data CPIS-Securities (2)'!$C239</f>
        <v>0</v>
      </c>
      <c r="L258" s="418">
        <f>'[1]Data CPIS-Securities (2)'!$D239</f>
        <v>0</v>
      </c>
      <c r="M258" s="155" t="str">
        <f t="shared" si="19"/>
        <v/>
      </c>
      <c r="N258" s="621" t="str">
        <f t="shared" si="20"/>
        <v/>
      </c>
      <c r="O258" s="621" t="str">
        <f t="shared" si="21"/>
        <v/>
      </c>
      <c r="P258" s="304"/>
    </row>
    <row r="259" spans="2:16" x14ac:dyDescent="0.2">
      <c r="B259" s="211" t="s">
        <v>857</v>
      </c>
      <c r="C259" s="212"/>
      <c r="D259" s="209" t="s">
        <v>533</v>
      </c>
      <c r="E259" s="13">
        <v>239</v>
      </c>
      <c r="F259" s="14" t="s">
        <v>471</v>
      </c>
      <c r="G259" s="14" t="s">
        <v>472</v>
      </c>
      <c r="H259" s="419">
        <f t="shared" si="17"/>
        <v>0</v>
      </c>
      <c r="I259" s="418">
        <f>'[1]Data CPIS-Securities (2)'!$B240</f>
        <v>0</v>
      </c>
      <c r="J259" s="419">
        <f t="shared" si="18"/>
        <v>0</v>
      </c>
      <c r="K259" s="417">
        <f>'[1]Data CPIS-Securities (2)'!$C240</f>
        <v>0</v>
      </c>
      <c r="L259" s="418">
        <f>'[1]Data CPIS-Securities (2)'!$D240</f>
        <v>0</v>
      </c>
      <c r="M259" s="155" t="str">
        <f t="shared" si="19"/>
        <v/>
      </c>
      <c r="N259" s="621" t="str">
        <f t="shared" si="20"/>
        <v/>
      </c>
      <c r="O259" s="621" t="str">
        <f t="shared" si="21"/>
        <v/>
      </c>
      <c r="P259" s="304"/>
    </row>
    <row r="260" spans="2:16" x14ac:dyDescent="0.2">
      <c r="B260" s="211" t="s">
        <v>858</v>
      </c>
      <c r="C260" s="212"/>
      <c r="D260" s="209" t="s">
        <v>533</v>
      </c>
      <c r="E260" s="13">
        <v>240</v>
      </c>
      <c r="F260" s="14" t="s">
        <v>473</v>
      </c>
      <c r="G260" s="14" t="s">
        <v>474</v>
      </c>
      <c r="H260" s="419">
        <f>IF(AND(I260="",J260=""),"",IF(OR(I260="c",J260="c"),"c",SUM(I260,J260)))</f>
        <v>0</v>
      </c>
      <c r="I260" s="418">
        <f>'[1]Data CPIS-Securities (2)'!$B241</f>
        <v>0</v>
      </c>
      <c r="J260" s="419">
        <f t="shared" si="18"/>
        <v>0</v>
      </c>
      <c r="K260" s="417">
        <f>'[1]Data CPIS-Securities (2)'!$C241</f>
        <v>0</v>
      </c>
      <c r="L260" s="418">
        <f>'[1]Data CPIS-Securities (2)'!$D241</f>
        <v>0</v>
      </c>
      <c r="M260" s="155" t="str">
        <f t="shared" si="19"/>
        <v/>
      </c>
      <c r="N260" s="621" t="str">
        <f t="shared" si="20"/>
        <v/>
      </c>
      <c r="O260" s="621" t="str">
        <f t="shared" si="21"/>
        <v/>
      </c>
      <c r="P260" s="304"/>
    </row>
    <row r="261" spans="2:16" x14ac:dyDescent="0.2">
      <c r="B261" s="211" t="s">
        <v>859</v>
      </c>
      <c r="C261" s="212"/>
      <c r="D261" s="209" t="s">
        <v>533</v>
      </c>
      <c r="E261" s="13">
        <v>241</v>
      </c>
      <c r="F261" s="14" t="s">
        <v>475</v>
      </c>
      <c r="G261" s="14" t="s">
        <v>476</v>
      </c>
      <c r="H261" s="419">
        <f t="shared" ref="H261:H264" si="22">IF(AND(I261="",J261=""),"",IF(OR(I261="c",J261="c"),"c",SUM(I261,J261)))</f>
        <v>0</v>
      </c>
      <c r="I261" s="418">
        <f>'[1]Data CPIS-Securities (2)'!$B242</f>
        <v>0</v>
      </c>
      <c r="J261" s="419">
        <f t="shared" si="18"/>
        <v>0</v>
      </c>
      <c r="K261" s="417">
        <f>'[1]Data CPIS-Securities (2)'!$C242</f>
        <v>0</v>
      </c>
      <c r="L261" s="418">
        <f>'[1]Data CPIS-Securities (2)'!$D242</f>
        <v>0</v>
      </c>
      <c r="M261" s="155" t="str">
        <f t="shared" si="19"/>
        <v/>
      </c>
      <c r="N261" s="621" t="str">
        <f t="shared" si="20"/>
        <v/>
      </c>
      <c r="O261" s="621" t="str">
        <f t="shared" si="21"/>
        <v/>
      </c>
      <c r="P261" s="304"/>
    </row>
    <row r="262" spans="2:16" x14ac:dyDescent="0.2">
      <c r="B262" s="211" t="s">
        <v>860</v>
      </c>
      <c r="C262" s="212"/>
      <c r="D262" s="209" t="s">
        <v>533</v>
      </c>
      <c r="E262" s="13">
        <v>242</v>
      </c>
      <c r="F262" s="14" t="s">
        <v>912</v>
      </c>
      <c r="G262" s="198" t="s">
        <v>885</v>
      </c>
      <c r="H262" s="419">
        <f t="shared" si="22"/>
        <v>0</v>
      </c>
      <c r="I262" s="418">
        <f>'[1]Data CPIS-Securities (2)'!$B243</f>
        <v>0</v>
      </c>
      <c r="J262" s="419">
        <f t="shared" si="18"/>
        <v>0</v>
      </c>
      <c r="K262" s="417">
        <f>'[1]Data CPIS-Securities (2)'!$C243</f>
        <v>0</v>
      </c>
      <c r="L262" s="418">
        <f>'[1]Data CPIS-Securities (2)'!$D243</f>
        <v>0</v>
      </c>
      <c r="M262" s="631"/>
      <c r="N262" s="631"/>
      <c r="O262" s="631"/>
      <c r="P262" s="304"/>
    </row>
    <row r="263" spans="2:16" x14ac:dyDescent="0.2">
      <c r="B263" s="211" t="s">
        <v>861</v>
      </c>
      <c r="C263" s="208"/>
      <c r="D263" s="209" t="s">
        <v>533</v>
      </c>
      <c r="E263" s="13">
        <v>243</v>
      </c>
      <c r="F263" s="123" t="s">
        <v>477</v>
      </c>
      <c r="G263" s="123" t="s">
        <v>884</v>
      </c>
      <c r="H263" s="445">
        <f t="shared" si="22"/>
        <v>0</v>
      </c>
      <c r="I263" s="418">
        <f>'[1]Data CPIS-Securities (2)'!$B244</f>
        <v>0</v>
      </c>
      <c r="J263" s="445">
        <f t="shared" si="18"/>
        <v>0</v>
      </c>
      <c r="K263" s="417">
        <f>'[1]Data CPIS-Securities (2)'!$C244</f>
        <v>0</v>
      </c>
      <c r="L263" s="418">
        <f>'[1]Data CPIS-Securities (2)'!$D244</f>
        <v>0</v>
      </c>
      <c r="M263" s="481" t="str">
        <f t="shared" si="19"/>
        <v/>
      </c>
      <c r="N263" s="622" t="str">
        <f t="shared" si="20"/>
        <v/>
      </c>
      <c r="O263" s="622" t="str">
        <f t="shared" si="21"/>
        <v/>
      </c>
      <c r="P263" s="304"/>
    </row>
    <row r="264" spans="2:16" s="460" customFormat="1" ht="18" customHeight="1" x14ac:dyDescent="0.2">
      <c r="B264" s="211" t="s">
        <v>862</v>
      </c>
      <c r="C264" s="455"/>
      <c r="D264" s="456" t="s">
        <v>533</v>
      </c>
      <c r="E264" s="13">
        <v>244</v>
      </c>
      <c r="F264" s="72"/>
      <c r="G264" s="176" t="s">
        <v>478</v>
      </c>
      <c r="H264" s="462">
        <f t="shared" si="22"/>
        <v>-589295.99999999988</v>
      </c>
      <c r="I264" s="463">
        <v>-41852.6</v>
      </c>
      <c r="J264" s="462">
        <f t="shared" si="18"/>
        <v>-547443.39999999991</v>
      </c>
      <c r="K264" s="464">
        <v>-412044.6</v>
      </c>
      <c r="L264" s="463">
        <v>-135398.79999999999</v>
      </c>
      <c r="M264" s="493" t="str">
        <f t="shared" si="19"/>
        <v/>
      </c>
      <c r="N264" s="623" t="str">
        <f t="shared" si="20"/>
        <v/>
      </c>
      <c r="O264" s="623" t="str">
        <f t="shared" si="21"/>
        <v/>
      </c>
      <c r="P264" s="459"/>
    </row>
    <row r="265" spans="2:16" x14ac:dyDescent="0.2">
      <c r="B265" s="211"/>
      <c r="C265" s="138"/>
      <c r="D265" s="209"/>
      <c r="E265" s="296"/>
      <c r="F265" s="295"/>
      <c r="G265" s="292" t="s">
        <v>872</v>
      </c>
      <c r="H265" s="415">
        <f>SUM(H21:H263)</f>
        <v>-589295.9911669998</v>
      </c>
      <c r="I265" s="415">
        <f>SUM(I21:I263)</f>
        <v>-41852.574488999999</v>
      </c>
      <c r="J265" s="415">
        <f>SUM(J21:J263)</f>
        <v>-547443.41667800001</v>
      </c>
      <c r="K265" s="415">
        <f>SUM(K21:K263)</f>
        <v>-412044.617822</v>
      </c>
      <c r="L265" s="415">
        <f>SUM(L21:L263)</f>
        <v>-135398.79885599998</v>
      </c>
      <c r="M265" s="447"/>
      <c r="N265" s="409"/>
      <c r="O265" s="448"/>
      <c r="P265" s="304"/>
    </row>
    <row r="266" spans="2:16" ht="21.75" x14ac:dyDescent="0.2">
      <c r="B266" s="265"/>
      <c r="C266" s="266"/>
      <c r="E266" s="88"/>
      <c r="F266" s="73"/>
      <c r="G266" s="69" t="s">
        <v>874</v>
      </c>
      <c r="H266" s="415">
        <f>SUM(H264)-SUM(H265)</f>
        <v>-8.8330000871792436E-3</v>
      </c>
      <c r="I266" s="415">
        <f t="shared" ref="I266:L266" si="23">SUM(I264)-SUM(I265)</f>
        <v>-2.551099999982398E-2</v>
      </c>
      <c r="J266" s="415">
        <f t="shared" si="23"/>
        <v>1.6678000101819634E-2</v>
      </c>
      <c r="K266" s="415">
        <f t="shared" si="23"/>
        <v>1.7822000023443252E-2</v>
      </c>
      <c r="L266" s="415">
        <f t="shared" si="23"/>
        <v>-1.1440000089351088E-3</v>
      </c>
      <c r="M266" s="90"/>
      <c r="N266" s="90"/>
      <c r="O266" s="91"/>
      <c r="P266" s="304"/>
    </row>
    <row r="267" spans="2:16" x14ac:dyDescent="0.2">
      <c r="E267" s="304"/>
      <c r="F267" s="304"/>
      <c r="G267" s="304"/>
      <c r="H267" s="304"/>
      <c r="I267" s="304"/>
      <c r="J267" s="304"/>
      <c r="K267" s="304"/>
      <c r="L267" s="304"/>
      <c r="M267" s="304"/>
      <c r="N267" s="304"/>
      <c r="O267" s="304"/>
      <c r="P267" s="304"/>
    </row>
    <row r="268" spans="2:16" x14ac:dyDescent="0.2">
      <c r="E268" s="304"/>
      <c r="F268" s="304"/>
      <c r="G268" s="314" t="s">
        <v>553</v>
      </c>
      <c r="H268" s="314"/>
      <c r="I268" s="324"/>
      <c r="J268" s="324"/>
      <c r="K268" s="324"/>
      <c r="L268" s="324"/>
      <c r="M268" s="324"/>
      <c r="N268" s="304"/>
      <c r="O268" s="304"/>
      <c r="P268" s="304"/>
    </row>
    <row r="269" spans="2:16" x14ac:dyDescent="0.2">
      <c r="E269" s="304"/>
      <c r="F269" s="304"/>
      <c r="G269" s="666" t="s">
        <v>522</v>
      </c>
      <c r="H269" s="683"/>
      <c r="I269" s="666"/>
      <c r="J269" s="666"/>
      <c r="K269" s="666"/>
      <c r="L269" s="666"/>
      <c r="M269" s="666"/>
      <c r="N269" s="304"/>
      <c r="O269" s="304"/>
      <c r="P269" s="304"/>
    </row>
    <row r="270" spans="2:16" x14ac:dyDescent="0.2">
      <c r="E270" s="304"/>
      <c r="F270" s="304"/>
      <c r="G270" s="664" t="s">
        <v>554</v>
      </c>
      <c r="H270" s="687"/>
      <c r="I270" s="664"/>
      <c r="J270" s="664"/>
      <c r="K270" s="664"/>
      <c r="L270" s="664"/>
      <c r="M270" s="664"/>
      <c r="N270" s="304"/>
      <c r="O270" s="304"/>
      <c r="P270" s="304"/>
    </row>
    <row r="271" spans="2:16" x14ac:dyDescent="0.2">
      <c r="E271" s="304"/>
      <c r="F271" s="304"/>
      <c r="G271" s="664" t="s">
        <v>555</v>
      </c>
      <c r="H271" s="687"/>
      <c r="I271" s="664"/>
      <c r="J271" s="664"/>
      <c r="K271" s="664"/>
      <c r="L271" s="664"/>
      <c r="M271" s="664"/>
      <c r="N271" s="304"/>
      <c r="O271" s="304"/>
      <c r="P271" s="304"/>
    </row>
    <row r="272" spans="2:16" x14ac:dyDescent="0.2">
      <c r="E272" s="304"/>
      <c r="F272" s="304"/>
      <c r="G272" s="313"/>
      <c r="H272" s="313"/>
      <c r="I272" s="313"/>
      <c r="J272" s="313"/>
      <c r="K272" s="313"/>
      <c r="L272" s="313"/>
      <c r="M272" s="313"/>
      <c r="N272" s="304"/>
      <c r="O272" s="304"/>
      <c r="P272" s="304"/>
    </row>
    <row r="273" x14ac:dyDescent="0.2"/>
    <row r="274" x14ac:dyDescent="0.2"/>
  </sheetData>
  <sheetProtection password="8F7D" sheet="1" objects="1" scenarios="1" formatCells="0" formatColumns="0" formatRows="0"/>
  <mergeCells count="11">
    <mergeCell ref="H1:O1"/>
    <mergeCell ref="E4:F4"/>
    <mergeCell ref="E7:F7"/>
    <mergeCell ref="F14:F16"/>
    <mergeCell ref="G271:M271"/>
    <mergeCell ref="M14:M16"/>
    <mergeCell ref="N14:N16"/>
    <mergeCell ref="O14:O16"/>
    <mergeCell ref="G269:M269"/>
    <mergeCell ref="G270:M270"/>
    <mergeCell ref="H15:H16"/>
  </mergeCells>
  <conditionalFormatting sqref="M21:O264">
    <cfRule type="notContainsBlanks" dxfId="5" priority="10">
      <formula>LEN(TRIM(M21))&gt;0</formula>
    </cfRule>
  </conditionalFormatting>
  <conditionalFormatting sqref="H266:L266">
    <cfRule type="cellIs" dxfId="4" priority="8" operator="notBetween">
      <formula>-1</formula>
      <formula>1</formula>
    </cfRule>
  </conditionalFormatting>
  <conditionalFormatting sqref="H266:L266">
    <cfRule type="cellIs" dxfId="3" priority="5" operator="notBetween">
      <formula>-1</formula>
      <formula>1</formula>
    </cfRule>
  </conditionalFormatting>
  <conditionalFormatting sqref="H266:L266">
    <cfRule type="cellIs" dxfId="2" priority="4" operator="notBetween">
      <formula>-1</formula>
      <formula>1</formula>
    </cfRule>
  </conditionalFormatting>
  <conditionalFormatting sqref="H266:L266">
    <cfRule type="cellIs" dxfId="1" priority="2" operator="notBetween">
      <formula>-1</formula>
      <formula>1</formula>
    </cfRule>
  </conditionalFormatting>
  <conditionalFormatting sqref="M262:O262">
    <cfRule type="notContainsBlanks" dxfId="0" priority="1">
      <formula>LEN(TRIM(M262))&gt;0</formula>
    </cfRule>
  </conditionalFormatting>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1"/>
  <dimension ref="A1:B3"/>
  <sheetViews>
    <sheetView workbookViewId="0">
      <selection activeCell="A2" sqref="A2"/>
    </sheetView>
  </sheetViews>
  <sheetFormatPr defaultRowHeight="12.75" x14ac:dyDescent="0.2"/>
  <cols>
    <col min="1" max="1" width="26.5" style="270" customWidth="1"/>
    <col min="2" max="2" width="28.1640625" style="270" customWidth="1"/>
    <col min="3" max="256" width="9.33203125" style="270"/>
    <col min="257" max="257" width="26.5" style="270" customWidth="1"/>
    <col min="258" max="258" width="28.1640625" style="270" customWidth="1"/>
    <col min="259" max="512" width="9.33203125" style="270"/>
    <col min="513" max="513" width="26.5" style="270" customWidth="1"/>
    <col min="514" max="514" width="28.1640625" style="270" customWidth="1"/>
    <col min="515" max="768" width="9.33203125" style="270"/>
    <col min="769" max="769" width="26.5" style="270" customWidth="1"/>
    <col min="770" max="770" width="28.1640625" style="270" customWidth="1"/>
    <col min="771" max="1024" width="9.33203125" style="270"/>
    <col min="1025" max="1025" width="26.5" style="270" customWidth="1"/>
    <col min="1026" max="1026" width="28.1640625" style="270" customWidth="1"/>
    <col min="1027" max="1280" width="9.33203125" style="270"/>
    <col min="1281" max="1281" width="26.5" style="270" customWidth="1"/>
    <col min="1282" max="1282" width="28.1640625" style="270" customWidth="1"/>
    <col min="1283" max="1536" width="9.33203125" style="270"/>
    <col min="1537" max="1537" width="26.5" style="270" customWidth="1"/>
    <col min="1538" max="1538" width="28.1640625" style="270" customWidth="1"/>
    <col min="1539" max="1792" width="9.33203125" style="270"/>
    <col min="1793" max="1793" width="26.5" style="270" customWidth="1"/>
    <col min="1794" max="1794" width="28.1640625" style="270" customWidth="1"/>
    <col min="1795" max="2048" width="9.33203125" style="270"/>
    <col min="2049" max="2049" width="26.5" style="270" customWidth="1"/>
    <col min="2050" max="2050" width="28.1640625" style="270" customWidth="1"/>
    <col min="2051" max="2304" width="9.33203125" style="270"/>
    <col min="2305" max="2305" width="26.5" style="270" customWidth="1"/>
    <col min="2306" max="2306" width="28.1640625" style="270" customWidth="1"/>
    <col min="2307" max="2560" width="9.33203125" style="270"/>
    <col min="2561" max="2561" width="26.5" style="270" customWidth="1"/>
    <col min="2562" max="2562" width="28.1640625" style="270" customWidth="1"/>
    <col min="2563" max="2816" width="9.33203125" style="270"/>
    <col min="2817" max="2817" width="26.5" style="270" customWidth="1"/>
    <col min="2818" max="2818" width="28.1640625" style="270" customWidth="1"/>
    <col min="2819" max="3072" width="9.33203125" style="270"/>
    <col min="3073" max="3073" width="26.5" style="270" customWidth="1"/>
    <col min="3074" max="3074" width="28.1640625" style="270" customWidth="1"/>
    <col min="3075" max="3328" width="9.33203125" style="270"/>
    <col min="3329" max="3329" width="26.5" style="270" customWidth="1"/>
    <col min="3330" max="3330" width="28.1640625" style="270" customWidth="1"/>
    <col min="3331" max="3584" width="9.33203125" style="270"/>
    <col min="3585" max="3585" width="26.5" style="270" customWidth="1"/>
    <col min="3586" max="3586" width="28.1640625" style="270" customWidth="1"/>
    <col min="3587" max="3840" width="9.33203125" style="270"/>
    <col min="3841" max="3841" width="26.5" style="270" customWidth="1"/>
    <col min="3842" max="3842" width="28.1640625" style="270" customWidth="1"/>
    <col min="3843" max="4096" width="9.33203125" style="270"/>
    <col min="4097" max="4097" width="26.5" style="270" customWidth="1"/>
    <col min="4098" max="4098" width="28.1640625" style="270" customWidth="1"/>
    <col min="4099" max="4352" width="9.33203125" style="270"/>
    <col min="4353" max="4353" width="26.5" style="270" customWidth="1"/>
    <col min="4354" max="4354" width="28.1640625" style="270" customWidth="1"/>
    <col min="4355" max="4608" width="9.33203125" style="270"/>
    <col min="4609" max="4609" width="26.5" style="270" customWidth="1"/>
    <col min="4610" max="4610" width="28.1640625" style="270" customWidth="1"/>
    <col min="4611" max="4864" width="9.33203125" style="270"/>
    <col min="4865" max="4865" width="26.5" style="270" customWidth="1"/>
    <col min="4866" max="4866" width="28.1640625" style="270" customWidth="1"/>
    <col min="4867" max="5120" width="9.33203125" style="270"/>
    <col min="5121" max="5121" width="26.5" style="270" customWidth="1"/>
    <col min="5122" max="5122" width="28.1640625" style="270" customWidth="1"/>
    <col min="5123" max="5376" width="9.33203125" style="270"/>
    <col min="5377" max="5377" width="26.5" style="270" customWidth="1"/>
    <col min="5378" max="5378" width="28.1640625" style="270" customWidth="1"/>
    <col min="5379" max="5632" width="9.33203125" style="270"/>
    <col min="5633" max="5633" width="26.5" style="270" customWidth="1"/>
    <col min="5634" max="5634" width="28.1640625" style="270" customWidth="1"/>
    <col min="5635" max="5888" width="9.33203125" style="270"/>
    <col min="5889" max="5889" width="26.5" style="270" customWidth="1"/>
    <col min="5890" max="5890" width="28.1640625" style="270" customWidth="1"/>
    <col min="5891" max="6144" width="9.33203125" style="270"/>
    <col min="6145" max="6145" width="26.5" style="270" customWidth="1"/>
    <col min="6146" max="6146" width="28.1640625" style="270" customWidth="1"/>
    <col min="6147" max="6400" width="9.33203125" style="270"/>
    <col min="6401" max="6401" width="26.5" style="270" customWidth="1"/>
    <col min="6402" max="6402" width="28.1640625" style="270" customWidth="1"/>
    <col min="6403" max="6656" width="9.33203125" style="270"/>
    <col min="6657" max="6657" width="26.5" style="270" customWidth="1"/>
    <col min="6658" max="6658" width="28.1640625" style="270" customWidth="1"/>
    <col min="6659" max="6912" width="9.33203125" style="270"/>
    <col min="6913" max="6913" width="26.5" style="270" customWidth="1"/>
    <col min="6914" max="6914" width="28.1640625" style="270" customWidth="1"/>
    <col min="6915" max="7168" width="9.33203125" style="270"/>
    <col min="7169" max="7169" width="26.5" style="270" customWidth="1"/>
    <col min="7170" max="7170" width="28.1640625" style="270" customWidth="1"/>
    <col min="7171" max="7424" width="9.33203125" style="270"/>
    <col min="7425" max="7425" width="26.5" style="270" customWidth="1"/>
    <col min="7426" max="7426" width="28.1640625" style="270" customWidth="1"/>
    <col min="7427" max="7680" width="9.33203125" style="270"/>
    <col min="7681" max="7681" width="26.5" style="270" customWidth="1"/>
    <col min="7682" max="7682" width="28.1640625" style="270" customWidth="1"/>
    <col min="7683" max="7936" width="9.33203125" style="270"/>
    <col min="7937" max="7937" width="26.5" style="270" customWidth="1"/>
    <col min="7938" max="7938" width="28.1640625" style="270" customWidth="1"/>
    <col min="7939" max="8192" width="9.33203125" style="270"/>
    <col min="8193" max="8193" width="26.5" style="270" customWidth="1"/>
    <col min="8194" max="8194" width="28.1640625" style="270" customWidth="1"/>
    <col min="8195" max="8448" width="9.33203125" style="270"/>
    <col min="8449" max="8449" width="26.5" style="270" customWidth="1"/>
    <col min="8450" max="8450" width="28.1640625" style="270" customWidth="1"/>
    <col min="8451" max="8704" width="9.33203125" style="270"/>
    <col min="8705" max="8705" width="26.5" style="270" customWidth="1"/>
    <col min="8706" max="8706" width="28.1640625" style="270" customWidth="1"/>
    <col min="8707" max="8960" width="9.33203125" style="270"/>
    <col min="8961" max="8961" width="26.5" style="270" customWidth="1"/>
    <col min="8962" max="8962" width="28.1640625" style="270" customWidth="1"/>
    <col min="8963" max="9216" width="9.33203125" style="270"/>
    <col min="9217" max="9217" width="26.5" style="270" customWidth="1"/>
    <col min="9218" max="9218" width="28.1640625" style="270" customWidth="1"/>
    <col min="9219" max="9472" width="9.33203125" style="270"/>
    <col min="9473" max="9473" width="26.5" style="270" customWidth="1"/>
    <col min="9474" max="9474" width="28.1640625" style="270" customWidth="1"/>
    <col min="9475" max="9728" width="9.33203125" style="270"/>
    <col min="9729" max="9729" width="26.5" style="270" customWidth="1"/>
    <col min="9730" max="9730" width="28.1640625" style="270" customWidth="1"/>
    <col min="9731" max="9984" width="9.33203125" style="270"/>
    <col min="9985" max="9985" width="26.5" style="270" customWidth="1"/>
    <col min="9986" max="9986" width="28.1640625" style="270" customWidth="1"/>
    <col min="9987" max="10240" width="9.33203125" style="270"/>
    <col min="10241" max="10241" width="26.5" style="270" customWidth="1"/>
    <col min="10242" max="10242" width="28.1640625" style="270" customWidth="1"/>
    <col min="10243" max="10496" width="9.33203125" style="270"/>
    <col min="10497" max="10497" width="26.5" style="270" customWidth="1"/>
    <col min="10498" max="10498" width="28.1640625" style="270" customWidth="1"/>
    <col min="10499" max="10752" width="9.33203125" style="270"/>
    <col min="10753" max="10753" width="26.5" style="270" customWidth="1"/>
    <col min="10754" max="10754" width="28.1640625" style="270" customWidth="1"/>
    <col min="10755" max="11008" width="9.33203125" style="270"/>
    <col min="11009" max="11009" width="26.5" style="270" customWidth="1"/>
    <col min="11010" max="11010" width="28.1640625" style="270" customWidth="1"/>
    <col min="11011" max="11264" width="9.33203125" style="270"/>
    <col min="11265" max="11265" width="26.5" style="270" customWidth="1"/>
    <col min="11266" max="11266" width="28.1640625" style="270" customWidth="1"/>
    <col min="11267" max="11520" width="9.33203125" style="270"/>
    <col min="11521" max="11521" width="26.5" style="270" customWidth="1"/>
    <col min="11522" max="11522" width="28.1640625" style="270" customWidth="1"/>
    <col min="11523" max="11776" width="9.33203125" style="270"/>
    <col min="11777" max="11777" width="26.5" style="270" customWidth="1"/>
    <col min="11778" max="11778" width="28.1640625" style="270" customWidth="1"/>
    <col min="11779" max="12032" width="9.33203125" style="270"/>
    <col min="12033" max="12033" width="26.5" style="270" customWidth="1"/>
    <col min="12034" max="12034" width="28.1640625" style="270" customWidth="1"/>
    <col min="12035" max="12288" width="9.33203125" style="270"/>
    <col min="12289" max="12289" width="26.5" style="270" customWidth="1"/>
    <col min="12290" max="12290" width="28.1640625" style="270" customWidth="1"/>
    <col min="12291" max="12544" width="9.33203125" style="270"/>
    <col min="12545" max="12545" width="26.5" style="270" customWidth="1"/>
    <col min="12546" max="12546" width="28.1640625" style="270" customWidth="1"/>
    <col min="12547" max="12800" width="9.33203125" style="270"/>
    <col min="12801" max="12801" width="26.5" style="270" customWidth="1"/>
    <col min="12802" max="12802" width="28.1640625" style="270" customWidth="1"/>
    <col min="12803" max="13056" width="9.33203125" style="270"/>
    <col min="13057" max="13057" width="26.5" style="270" customWidth="1"/>
    <col min="13058" max="13058" width="28.1640625" style="270" customWidth="1"/>
    <col min="13059" max="13312" width="9.33203125" style="270"/>
    <col min="13313" max="13313" width="26.5" style="270" customWidth="1"/>
    <col min="13314" max="13314" width="28.1640625" style="270" customWidth="1"/>
    <col min="13315" max="13568" width="9.33203125" style="270"/>
    <col min="13569" max="13569" width="26.5" style="270" customWidth="1"/>
    <col min="13570" max="13570" width="28.1640625" style="270" customWidth="1"/>
    <col min="13571" max="13824" width="9.33203125" style="270"/>
    <col min="13825" max="13825" width="26.5" style="270" customWidth="1"/>
    <col min="13826" max="13826" width="28.1640625" style="270" customWidth="1"/>
    <col min="13827" max="14080" width="9.33203125" style="270"/>
    <col min="14081" max="14081" width="26.5" style="270" customWidth="1"/>
    <col min="14082" max="14082" width="28.1640625" style="270" customWidth="1"/>
    <col min="14083" max="14336" width="9.33203125" style="270"/>
    <col min="14337" max="14337" width="26.5" style="270" customWidth="1"/>
    <col min="14338" max="14338" width="28.1640625" style="270" customWidth="1"/>
    <col min="14339" max="14592" width="9.33203125" style="270"/>
    <col min="14593" max="14593" width="26.5" style="270" customWidth="1"/>
    <col min="14594" max="14594" width="28.1640625" style="270" customWidth="1"/>
    <col min="14595" max="14848" width="9.33203125" style="270"/>
    <col min="14849" max="14849" width="26.5" style="270" customWidth="1"/>
    <col min="14850" max="14850" width="28.1640625" style="270" customWidth="1"/>
    <col min="14851" max="15104" width="9.33203125" style="270"/>
    <col min="15105" max="15105" width="26.5" style="270" customWidth="1"/>
    <col min="15106" max="15106" width="28.1640625" style="270" customWidth="1"/>
    <col min="15107" max="15360" width="9.33203125" style="270"/>
    <col min="15361" max="15361" width="26.5" style="270" customWidth="1"/>
    <col min="15362" max="15362" width="28.1640625" style="270" customWidth="1"/>
    <col min="15363" max="15616" width="9.33203125" style="270"/>
    <col min="15617" max="15617" width="26.5" style="270" customWidth="1"/>
    <col min="15618" max="15618" width="28.1640625" style="270" customWidth="1"/>
    <col min="15619" max="15872" width="9.33203125" style="270"/>
    <col min="15873" max="15873" width="26.5" style="270" customWidth="1"/>
    <col min="15874" max="15874" width="28.1640625" style="270" customWidth="1"/>
    <col min="15875" max="16128" width="9.33203125" style="270"/>
    <col min="16129" max="16129" width="26.5" style="270" customWidth="1"/>
    <col min="16130" max="16130" width="28.1640625" style="270" customWidth="1"/>
    <col min="16131" max="16384" width="9.33203125" style="270"/>
  </cols>
  <sheetData>
    <row r="1" spans="1:2" x14ac:dyDescent="0.2">
      <c r="A1" s="269" t="s">
        <v>870</v>
      </c>
      <c r="B1" s="270" t="s">
        <v>871</v>
      </c>
    </row>
    <row r="3" spans="1:2" x14ac:dyDescent="0.2">
      <c r="A3" s="270" t="s">
        <v>946</v>
      </c>
    </row>
  </sheetData>
  <sheetProtection password="8F7D" sheet="1" objects="1" scenarios="1" formatCells="0" formatColumns="0" formatRows="0"/>
  <pageMargins left="0.75" right="0.75" top="1" bottom="1" header="0.5" footer="0.5"/>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22</vt:i4>
      </vt:variant>
      <vt:variant>
        <vt:lpstr>Named Ranges</vt:lpstr>
      </vt:variant>
      <vt:variant>
        <vt:i4>28</vt:i4>
      </vt:variant>
    </vt:vector>
  </HeadingPairs>
  <TitlesOfParts>
    <vt:vector size="50" baseType="lpstr">
      <vt:lpstr>General Instructions</vt:lpstr>
      <vt:lpstr>Index Page</vt:lpstr>
      <vt:lpstr>Table 1</vt:lpstr>
      <vt:lpstr>Table 2</vt:lpstr>
      <vt:lpstr>Table 3</vt:lpstr>
      <vt:lpstr>Table 3.1</vt:lpstr>
      <vt:lpstr>Table 3.2</vt:lpstr>
      <vt:lpstr>Table 3.2.1</vt:lpstr>
      <vt:lpstr>Table 3.2.2</vt:lpstr>
      <vt:lpstr>Table 4</vt:lpstr>
      <vt:lpstr>Table 5</vt:lpstr>
      <vt:lpstr>Table 5.1</vt:lpstr>
      <vt:lpstr>Table 5.2</vt:lpstr>
      <vt:lpstr>Table 5.2.1</vt:lpstr>
      <vt:lpstr>Table 5.2.2</vt:lpstr>
      <vt:lpstr>Table 6</vt:lpstr>
      <vt:lpstr>Table 6.1</vt:lpstr>
      <vt:lpstr>Table 6.2</vt:lpstr>
      <vt:lpstr>Table 6.2.1</vt:lpstr>
      <vt:lpstr>Table 6.2.2</vt:lpstr>
      <vt:lpstr>Table 7</vt:lpstr>
      <vt:lpstr>Report Form</vt:lpstr>
      <vt:lpstr>Data_Table_1</vt:lpstr>
      <vt:lpstr>Data_Table_2</vt:lpstr>
      <vt:lpstr>Data_Table_3</vt:lpstr>
      <vt:lpstr>Data_Table_3_1</vt:lpstr>
      <vt:lpstr>Data_Table_3_2</vt:lpstr>
      <vt:lpstr>Data_Table_3_2_1</vt:lpstr>
      <vt:lpstr>Data_Table_3_2_2</vt:lpstr>
      <vt:lpstr>Data_Table_4</vt:lpstr>
      <vt:lpstr>Data_Table_5</vt:lpstr>
      <vt:lpstr>Data_Table_5_1</vt:lpstr>
      <vt:lpstr>Data_Table_5_2</vt:lpstr>
      <vt:lpstr>Data_Table_5_2_1</vt:lpstr>
      <vt:lpstr>Data_Table_5_2_2</vt:lpstr>
      <vt:lpstr>Data_Table_6</vt:lpstr>
      <vt:lpstr>Data_Table_6_1</vt:lpstr>
      <vt:lpstr>Data_Table_6_2</vt:lpstr>
      <vt:lpstr>Data_Table_6_2_1</vt:lpstr>
      <vt:lpstr>Data_Table_6_2_2</vt:lpstr>
      <vt:lpstr>Data_Table_7</vt:lpstr>
      <vt:lpstr>Range_ReportControl</vt:lpstr>
      <vt:lpstr>Report_Version_Number</vt:lpstr>
      <vt:lpstr>Report_Version_Tag</vt:lpstr>
      <vt:lpstr>Reporting_Country_Code</vt:lpstr>
      <vt:lpstr>Reporting_Country_Name</vt:lpstr>
      <vt:lpstr>Reporting_Currency_Code</vt:lpstr>
      <vt:lpstr>Reporting_Currency_Name</vt:lpstr>
      <vt:lpstr>Reporting_Period_Code</vt:lpstr>
      <vt:lpstr>Reporting_Scale_Name</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Kouame, Charles Y.</dc:creator>
  <cp:keywords/>
  <dc:description/>
  <cp:lastModifiedBy>Bailey, Jerome</cp:lastModifiedBy>
  <dcterms:created xsi:type="dcterms:W3CDTF">2015-04-15T14:43:12Z</dcterms:created>
  <dcterms:modified xsi:type="dcterms:W3CDTF">2022-08-15T20:25:55Z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