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TATISTICS\Money Service Business Remittances\REMITTANCE REPORT -WEBSITE\Cayman Islands Remittances Bulletin\2021\"/>
    </mc:Choice>
  </mc:AlternateContent>
  <xr:revisionPtr revIDLastSave="0" documentId="13_ncr:1_{7E768B6E-4FEE-4D89-BEA4-87364713F487}" xr6:coauthVersionLast="45" xr6:coauthVersionMax="45" xr10:uidLastSave="{00000000-0000-0000-0000-000000000000}"/>
  <workbookProtection workbookAlgorithmName="SHA-512" workbookHashValue="/xJYqVr9828bgO7IQ/zyr7m7QrogSd00SEzm72yDMgoUsphAQuLG8IJntPkXT4L8TWopUly3jp8cczeFIEphJg==" workbookSaltValue="CTQqdOp2/ixpYmukzxD9EA==" workbookSpinCount="100000" lockStructure="1"/>
  <bookViews>
    <workbookView xWindow="-120" yWindow="480" windowWidth="29040" windowHeight="15840" tabRatio="821" xr2:uid="{9547994A-88FE-407D-9875-B743FEFE2831}"/>
  </bookViews>
  <sheets>
    <sheet name="Bulletin" sheetId="1" r:id="rId1"/>
    <sheet name="Calculations" sheetId="9" state="hidden" r:id="rId2"/>
    <sheet name="OUTFLOWS" sheetId="2" state="hidden" r:id="rId3"/>
    <sheet name="INFLOWS" sheetId="3" state="hidden" r:id="rId4"/>
    <sheet name="Trans OUTFLOWS" sheetId="11" state="hidden" r:id="rId5"/>
    <sheet name="Trans INFLOWS" sheetId="10" state="hidden" r:id="rId6"/>
    <sheet name="Tri-Year Comparison" sheetId="13" state="hidden" r:id="rId7"/>
  </sheets>
  <externalReferences>
    <externalReference r:id="rId8"/>
    <externalReference r:id="rId9"/>
  </externalReferences>
  <definedNames>
    <definedName name="_xlnm.Print_Area" localSheetId="0">Bulletin!$A$1:$P$47,Bulletin!$A$51:$P$102,Bulletin!$A$105:$P$144,Bulletin!$A$151:$P$184</definedName>
    <definedName name="Remittance_Report">Bulletin!$B$15</definedName>
    <definedName name="Website__www.cima.ky">Bulletin!$B$41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13" l="1"/>
  <c r="AG35" i="13"/>
  <c r="W63" i="13"/>
  <c r="V63" i="13"/>
  <c r="V61" i="13"/>
  <c r="W61" i="13"/>
  <c r="V31" i="13"/>
  <c r="W31" i="13"/>
  <c r="M32" i="13"/>
  <c r="L32" i="13"/>
  <c r="B32" i="13"/>
  <c r="C32" i="13"/>
  <c r="AD31" i="3"/>
  <c r="AE31" i="3" s="1"/>
  <c r="AD30" i="3"/>
  <c r="AE30" i="3" s="1"/>
  <c r="AD29" i="3"/>
  <c r="AE29" i="3" s="1"/>
  <c r="AD28" i="3"/>
  <c r="AE28" i="3" s="1"/>
  <c r="AD27" i="3"/>
  <c r="AE27" i="3" s="1"/>
  <c r="AD26" i="3"/>
  <c r="AE26" i="3" s="1"/>
  <c r="AD25" i="3"/>
  <c r="AE25" i="3" s="1"/>
  <c r="AD24" i="3"/>
  <c r="AE24" i="3" s="1"/>
  <c r="AD23" i="3"/>
  <c r="AE23" i="3" s="1"/>
  <c r="AD22" i="3"/>
  <c r="AE22" i="3" s="1"/>
  <c r="AD21" i="3"/>
  <c r="AE21" i="3" s="1"/>
  <c r="AD20" i="3"/>
  <c r="AE20" i="3" s="1"/>
  <c r="AD19" i="3"/>
  <c r="AE19" i="3" s="1"/>
  <c r="AD18" i="3"/>
  <c r="AE18" i="3" s="1"/>
  <c r="AD17" i="3"/>
  <c r="AE17" i="3" s="1"/>
  <c r="AD16" i="3"/>
  <c r="AE16" i="3" s="1"/>
  <c r="AD15" i="3"/>
  <c r="AE15" i="3" s="1"/>
  <c r="AD14" i="3"/>
  <c r="AE14" i="3" s="1"/>
  <c r="AD13" i="3"/>
  <c r="AE13" i="3" s="1"/>
  <c r="AD12" i="3"/>
  <c r="AE12" i="3" s="1"/>
  <c r="AD11" i="3"/>
  <c r="AE11" i="3" s="1"/>
  <c r="AD10" i="3"/>
  <c r="AE10" i="3" s="1"/>
  <c r="AD9" i="3"/>
  <c r="AE9" i="3" s="1"/>
  <c r="AD8" i="3"/>
  <c r="AE8" i="3" s="1"/>
  <c r="AD31" i="2"/>
  <c r="AE31" i="2" s="1"/>
  <c r="AD30" i="2"/>
  <c r="AE30" i="2" s="1"/>
  <c r="AD29" i="2"/>
  <c r="AE29" i="2" s="1"/>
  <c r="AD28" i="2"/>
  <c r="AE28" i="2" s="1"/>
  <c r="AD27" i="2"/>
  <c r="AE27" i="2" s="1"/>
  <c r="AD26" i="2"/>
  <c r="AE26" i="2" s="1"/>
  <c r="AD25" i="2"/>
  <c r="AE25" i="2" s="1"/>
  <c r="AD24" i="2"/>
  <c r="AE24" i="2" s="1"/>
  <c r="AD23" i="2"/>
  <c r="AE23" i="2" s="1"/>
  <c r="AD22" i="2"/>
  <c r="AE22" i="2" s="1"/>
  <c r="AD21" i="2"/>
  <c r="AE21" i="2" s="1"/>
  <c r="AD20" i="2"/>
  <c r="AE20" i="2" s="1"/>
  <c r="AD19" i="2"/>
  <c r="AE19" i="2" s="1"/>
  <c r="AD18" i="2"/>
  <c r="AE18" i="2" s="1"/>
  <c r="AD17" i="2"/>
  <c r="AE17" i="2" s="1"/>
  <c r="AD16" i="2"/>
  <c r="AE16" i="2" s="1"/>
  <c r="AD15" i="2"/>
  <c r="AE15" i="2" s="1"/>
  <c r="AD14" i="2"/>
  <c r="AE14" i="2" s="1"/>
  <c r="AD13" i="2"/>
  <c r="AE13" i="2" s="1"/>
  <c r="AD12" i="2"/>
  <c r="AE12" i="2" s="1"/>
  <c r="AD11" i="2"/>
  <c r="AE11" i="2" s="1"/>
  <c r="AD10" i="2"/>
  <c r="AE10" i="2" s="1"/>
  <c r="AD9" i="2"/>
  <c r="AE9" i="2" s="1"/>
  <c r="AD8" i="2"/>
  <c r="AE8" i="2" s="1"/>
  <c r="AC35" i="10"/>
  <c r="AB63" i="11"/>
  <c r="AB60" i="11"/>
  <c r="AB59" i="11"/>
  <c r="AB58" i="11"/>
  <c r="AB57" i="11"/>
  <c r="AB56" i="11"/>
  <c r="AB55" i="11"/>
  <c r="AB54" i="11"/>
  <c r="AB53" i="11"/>
  <c r="AB31" i="11"/>
  <c r="AC31" i="11"/>
  <c r="AC32" i="3"/>
  <c r="AC59" i="3" s="1"/>
  <c r="AC32" i="2"/>
  <c r="AC59" i="2" s="1"/>
  <c r="AB61" i="11" l="1"/>
  <c r="AC41" i="3"/>
  <c r="AC36" i="3"/>
  <c r="AC37" i="3"/>
  <c r="AC40" i="3"/>
  <c r="AC42" i="3"/>
  <c r="AC43" i="3"/>
  <c r="AC45" i="3"/>
  <c r="AC46" i="3"/>
  <c r="AC48" i="3"/>
  <c r="AC49" i="3"/>
  <c r="AC51" i="3"/>
  <c r="AC54" i="3"/>
  <c r="AC58" i="3"/>
  <c r="AC38" i="3"/>
  <c r="AC39" i="3"/>
  <c r="AC44" i="3"/>
  <c r="AC47" i="3"/>
  <c r="AC50" i="3"/>
  <c r="AC52" i="3"/>
  <c r="AC53" i="3"/>
  <c r="AC55" i="3"/>
  <c r="AC56" i="3"/>
  <c r="AC57" i="3"/>
  <c r="AC41" i="2"/>
  <c r="AC36" i="2"/>
  <c r="AC38" i="2"/>
  <c r="AC43" i="2"/>
  <c r="AC45" i="2"/>
  <c r="AC47" i="2"/>
  <c r="AC49" i="2"/>
  <c r="AC50" i="2"/>
  <c r="AC51" i="2"/>
  <c r="AC54" i="2"/>
  <c r="AC56" i="2"/>
  <c r="AC58" i="2"/>
  <c r="AC37" i="2"/>
  <c r="AC39" i="2"/>
  <c r="AC40" i="2"/>
  <c r="AC42" i="2"/>
  <c r="AC44" i="2"/>
  <c r="AC46" i="2"/>
  <c r="AC48" i="2"/>
  <c r="AC52" i="2"/>
  <c r="AC53" i="2"/>
  <c r="AC55" i="2"/>
  <c r="AC57" i="2"/>
  <c r="O141" i="1"/>
  <c r="O93" i="1"/>
  <c r="AC60" i="3" l="1"/>
  <c r="AC60" i="2"/>
  <c r="K10" i="1"/>
  <c r="M10" i="1" l="1"/>
  <c r="O173" i="1" l="1"/>
  <c r="O135" i="1"/>
  <c r="L135" i="1"/>
  <c r="H135" i="1"/>
  <c r="O134" i="1"/>
  <c r="L134" i="1"/>
  <c r="H134" i="1"/>
  <c r="O117" i="1"/>
  <c r="L117" i="1"/>
  <c r="H117" i="1"/>
  <c r="O116" i="1"/>
  <c r="L116" i="1"/>
  <c r="H116" i="1"/>
  <c r="AH35" i="13" l="1"/>
  <c r="X63" i="13"/>
  <c r="X31" i="13"/>
  <c r="N32" i="13"/>
  <c r="D32" i="13"/>
  <c r="X61" i="13" l="1"/>
  <c r="W61" i="11"/>
  <c r="W63" i="11"/>
  <c r="AI6" i="13"/>
  <c r="AK6" i="13" s="1"/>
  <c r="AJ6" i="13"/>
  <c r="AL6" i="13"/>
  <c r="Y7" i="13"/>
  <c r="AA7" i="13" s="1"/>
  <c r="Z7" i="13"/>
  <c r="AB7" i="13" s="1"/>
  <c r="AC7" i="13"/>
  <c r="O92" i="1"/>
  <c r="H89" i="1"/>
  <c r="H82" i="1"/>
  <c r="H75" i="1"/>
  <c r="H68" i="1"/>
  <c r="Y32" i="2"/>
  <c r="Y58" i="2" s="1"/>
  <c r="AA24" i="2"/>
  <c r="AA7" i="11"/>
  <c r="AA8" i="11"/>
  <c r="AA9" i="11"/>
  <c r="AA10" i="11"/>
  <c r="AA11" i="11"/>
  <c r="AA12" i="11"/>
  <c r="AA13" i="11"/>
  <c r="AA14" i="11"/>
  <c r="AA16" i="2"/>
  <c r="AA53" i="11"/>
  <c r="X31" i="11"/>
  <c r="AA23" i="11"/>
  <c r="V7" i="11"/>
  <c r="AA27" i="11"/>
  <c r="W31" i="11"/>
  <c r="AA8" i="3"/>
  <c r="AA8" i="2"/>
  <c r="AA9" i="2"/>
  <c r="AA10" i="2"/>
  <c r="AA11" i="2"/>
  <c r="AA12" i="2"/>
  <c r="AA13" i="2"/>
  <c r="AA14" i="2"/>
  <c r="AA15" i="2"/>
  <c r="AA17" i="2"/>
  <c r="AA18" i="2"/>
  <c r="AA19" i="2"/>
  <c r="AA20" i="2"/>
  <c r="AA21" i="2"/>
  <c r="AA22" i="2"/>
  <c r="AA23" i="2"/>
  <c r="AB32" i="2"/>
  <c r="X32" i="2"/>
  <c r="AB35" i="10"/>
  <c r="Z35" i="10"/>
  <c r="Y35" i="10"/>
  <c r="X35" i="10"/>
  <c r="W35" i="10"/>
  <c r="U35" i="10"/>
  <c r="AA34" i="10"/>
  <c r="V34" i="10"/>
  <c r="AA33" i="10"/>
  <c r="V33" i="10"/>
  <c r="AA32" i="10"/>
  <c r="V32" i="10"/>
  <c r="AA31" i="10"/>
  <c r="V31" i="10"/>
  <c r="AA30" i="10"/>
  <c r="V30" i="10"/>
  <c r="AA29" i="10"/>
  <c r="V29" i="10"/>
  <c r="AA28" i="10"/>
  <c r="V28" i="10"/>
  <c r="AA27" i="10"/>
  <c r="V27" i="10"/>
  <c r="AA26" i="10"/>
  <c r="V26" i="10"/>
  <c r="AA25" i="10"/>
  <c r="V25" i="10"/>
  <c r="AA24" i="10"/>
  <c r="V24" i="10"/>
  <c r="AA23" i="10"/>
  <c r="V23" i="10"/>
  <c r="AA22" i="10"/>
  <c r="V22" i="10"/>
  <c r="AA21" i="10"/>
  <c r="V21" i="10"/>
  <c r="AA20" i="10"/>
  <c r="V20" i="10"/>
  <c r="AA19" i="10"/>
  <c r="V19" i="10"/>
  <c r="AA18" i="10"/>
  <c r="V18" i="10"/>
  <c r="AA17" i="10"/>
  <c r="V17" i="10"/>
  <c r="AA16" i="10"/>
  <c r="V16" i="10"/>
  <c r="AA15" i="10"/>
  <c r="V15" i="10"/>
  <c r="AA14" i="10"/>
  <c r="V14" i="10"/>
  <c r="AA13" i="10"/>
  <c r="V13" i="10"/>
  <c r="AA12" i="10"/>
  <c r="V12" i="10"/>
  <c r="AA11" i="10"/>
  <c r="V11" i="10"/>
  <c r="AA6" i="10"/>
  <c r="V6" i="10"/>
  <c r="AC63" i="11"/>
  <c r="Z63" i="11"/>
  <c r="AA62" i="11"/>
  <c r="Z61" i="11"/>
  <c r="AA60" i="11"/>
  <c r="AA59" i="11"/>
  <c r="AA58" i="11"/>
  <c r="AA57" i="11"/>
  <c r="AA56" i="11"/>
  <c r="AA55" i="11"/>
  <c r="AA54" i="11"/>
  <c r="AC61" i="11" s="1"/>
  <c r="AA52" i="11"/>
  <c r="AA51" i="11"/>
  <c r="AA50" i="11"/>
  <c r="AA49" i="11"/>
  <c r="AA48" i="11"/>
  <c r="AA47" i="11"/>
  <c r="AA46" i="11"/>
  <c r="AA45" i="11"/>
  <c r="AA44" i="11"/>
  <c r="AA43" i="11"/>
  <c r="AA42" i="11"/>
  <c r="AA41" i="11"/>
  <c r="AA40" i="11"/>
  <c r="AA39" i="11"/>
  <c r="AA38" i="11"/>
  <c r="Y61" i="11"/>
  <c r="AA37" i="11"/>
  <c r="AA32" i="11"/>
  <c r="Z31" i="11"/>
  <c r="Y31" i="11"/>
  <c r="AA30" i="11"/>
  <c r="AA29" i="11"/>
  <c r="AA28" i="11"/>
  <c r="AA26" i="11"/>
  <c r="AA25" i="11"/>
  <c r="AA24" i="11"/>
  <c r="AA22" i="11"/>
  <c r="AA21" i="11"/>
  <c r="AA20" i="11"/>
  <c r="AA19" i="11"/>
  <c r="AA18" i="11"/>
  <c r="AA17" i="11"/>
  <c r="AA16" i="11"/>
  <c r="AA15" i="11"/>
  <c r="U63" i="11"/>
  <c r="U61" i="11"/>
  <c r="U31" i="11"/>
  <c r="V30" i="11"/>
  <c r="V29" i="11"/>
  <c r="V28" i="11"/>
  <c r="V27" i="11"/>
  <c r="V26" i="11"/>
  <c r="V25" i="11"/>
  <c r="V24" i="11"/>
  <c r="V23" i="11"/>
  <c r="V22" i="11"/>
  <c r="V21" i="11"/>
  <c r="V20" i="11"/>
  <c r="V19" i="11"/>
  <c r="V18" i="11"/>
  <c r="V17" i="11"/>
  <c r="V16" i="11"/>
  <c r="V15" i="11"/>
  <c r="V14" i="11"/>
  <c r="V13" i="11"/>
  <c r="V12" i="11"/>
  <c r="V11" i="11"/>
  <c r="V10" i="11"/>
  <c r="V9" i="11"/>
  <c r="V8" i="11"/>
  <c r="V24" i="2"/>
  <c r="V10" i="2"/>
  <c r="V11" i="2"/>
  <c r="V12" i="2"/>
  <c r="V13" i="2"/>
  <c r="V14" i="2"/>
  <c r="V15" i="2"/>
  <c r="U32" i="2"/>
  <c r="U59" i="2" s="1"/>
  <c r="AB32" i="3"/>
  <c r="Z32" i="3"/>
  <c r="Y32" i="3"/>
  <c r="X32" i="3"/>
  <c r="W32" i="3"/>
  <c r="U32" i="3"/>
  <c r="U58" i="3" s="1"/>
  <c r="AA31" i="3"/>
  <c r="V31" i="3"/>
  <c r="AA30" i="3"/>
  <c r="V30" i="3"/>
  <c r="AA29" i="3"/>
  <c r="V29" i="3"/>
  <c r="AA28" i="3"/>
  <c r="V28" i="3"/>
  <c r="AA27" i="3"/>
  <c r="V27" i="3"/>
  <c r="AA26" i="3"/>
  <c r="V26" i="3"/>
  <c r="AA25" i="3"/>
  <c r="V25" i="3"/>
  <c r="AA24" i="3"/>
  <c r="V24" i="3"/>
  <c r="AA23" i="3"/>
  <c r="V23" i="3"/>
  <c r="AA22" i="3"/>
  <c r="V22" i="3"/>
  <c r="AA21" i="3"/>
  <c r="V21" i="3"/>
  <c r="AA20" i="3"/>
  <c r="V20" i="3"/>
  <c r="AA19" i="3"/>
  <c r="V19" i="3"/>
  <c r="AA18" i="3"/>
  <c r="V18" i="3"/>
  <c r="AA17" i="3"/>
  <c r="V17" i="3"/>
  <c r="AA16" i="3"/>
  <c r="V16" i="3"/>
  <c r="AA15" i="3"/>
  <c r="V15" i="3"/>
  <c r="AA14" i="3"/>
  <c r="V14" i="3"/>
  <c r="AA13" i="3"/>
  <c r="V13" i="3"/>
  <c r="AA12" i="3"/>
  <c r="V12" i="3"/>
  <c r="AA11" i="3"/>
  <c r="V11" i="3"/>
  <c r="AA10" i="3"/>
  <c r="V10" i="3"/>
  <c r="AA9" i="3"/>
  <c r="V9" i="3"/>
  <c r="V8" i="3"/>
  <c r="Z32" i="2"/>
  <c r="Z57" i="2" s="1"/>
  <c r="AA31" i="2"/>
  <c r="AA30" i="2"/>
  <c r="AA29" i="2"/>
  <c r="AA28" i="2"/>
  <c r="AA27" i="2"/>
  <c r="AA26" i="2"/>
  <c r="AA25" i="2"/>
  <c r="V31" i="2"/>
  <c r="V30" i="2"/>
  <c r="V29" i="2"/>
  <c r="V28" i="2"/>
  <c r="V27" i="2"/>
  <c r="V26" i="2"/>
  <c r="V25" i="2"/>
  <c r="V23" i="2"/>
  <c r="V22" i="2"/>
  <c r="V21" i="2"/>
  <c r="V20" i="2"/>
  <c r="V19" i="2"/>
  <c r="V18" i="2"/>
  <c r="V17" i="2"/>
  <c r="V16" i="2"/>
  <c r="V9" i="2"/>
  <c r="V8" i="2"/>
  <c r="Z59" i="3" l="1"/>
  <c r="O29" i="9"/>
  <c r="X59" i="3"/>
  <c r="M29" i="9"/>
  <c r="Y56" i="3"/>
  <c r="N29" i="9"/>
  <c r="W59" i="3"/>
  <c r="L29" i="9"/>
  <c r="AB59" i="3"/>
  <c r="Q29" i="9"/>
  <c r="P29" i="9"/>
  <c r="AA32" i="3"/>
  <c r="AA36" i="3" s="1"/>
  <c r="X59" i="2"/>
  <c r="X45" i="2"/>
  <c r="AB56" i="2"/>
  <c r="AB57" i="2"/>
  <c r="AB46" i="2"/>
  <c r="Q25" i="9" s="1"/>
  <c r="AB37" i="2"/>
  <c r="Q24" i="9" s="1"/>
  <c r="AB54" i="2"/>
  <c r="AB45" i="2"/>
  <c r="AB53" i="2"/>
  <c r="AB41" i="2"/>
  <c r="AB49" i="2"/>
  <c r="AB38" i="2"/>
  <c r="W32" i="2"/>
  <c r="W56" i="2" s="1"/>
  <c r="AA35" i="10"/>
  <c r="V35" i="10"/>
  <c r="AA61" i="11"/>
  <c r="AA31" i="11"/>
  <c r="AA63" i="11"/>
  <c r="X61" i="11"/>
  <c r="X63" i="11"/>
  <c r="Y63" i="11"/>
  <c r="V31" i="11"/>
  <c r="U37" i="3"/>
  <c r="Y38" i="3"/>
  <c r="U40" i="3"/>
  <c r="Y41" i="3"/>
  <c r="U43" i="3"/>
  <c r="U45" i="3"/>
  <c r="Y46" i="3"/>
  <c r="U48" i="3"/>
  <c r="Y49" i="3"/>
  <c r="U51" i="3"/>
  <c r="Y52" i="3"/>
  <c r="U54" i="3"/>
  <c r="Y55" i="3"/>
  <c r="Y57" i="3"/>
  <c r="U59" i="3"/>
  <c r="V32" i="3"/>
  <c r="V42" i="3" s="1"/>
  <c r="Z36" i="3"/>
  <c r="O36" i="9" s="1"/>
  <c r="Z37" i="3"/>
  <c r="Z38" i="3"/>
  <c r="Z39" i="3"/>
  <c r="Z40" i="3"/>
  <c r="Z41" i="3"/>
  <c r="Z42" i="3"/>
  <c r="Z43" i="3"/>
  <c r="Z44" i="3"/>
  <c r="Z45" i="3"/>
  <c r="O37" i="9" s="1"/>
  <c r="Z46" i="3"/>
  <c r="O38" i="9" s="1"/>
  <c r="Z47" i="3"/>
  <c r="Z48" i="3"/>
  <c r="Z49" i="3"/>
  <c r="Z50" i="3"/>
  <c r="Z51" i="3"/>
  <c r="Z52" i="3"/>
  <c r="Z53" i="3"/>
  <c r="Z54" i="3"/>
  <c r="Z55" i="3"/>
  <c r="Z56" i="3"/>
  <c r="Z57" i="3"/>
  <c r="Z58" i="3"/>
  <c r="Y36" i="3"/>
  <c r="Y37" i="3"/>
  <c r="U39" i="3"/>
  <c r="Y40" i="3"/>
  <c r="U42" i="3"/>
  <c r="Y43" i="3"/>
  <c r="Y44" i="3"/>
  <c r="U46" i="3"/>
  <c r="Y47" i="3"/>
  <c r="U49" i="3"/>
  <c r="Y50" i="3"/>
  <c r="Y51" i="3"/>
  <c r="U53" i="3"/>
  <c r="Y54" i="3"/>
  <c r="U56" i="3"/>
  <c r="U57" i="3"/>
  <c r="Y58" i="3"/>
  <c r="Y59" i="3"/>
  <c r="W36" i="3"/>
  <c r="L36" i="9" s="1"/>
  <c r="W37" i="3"/>
  <c r="W38" i="3"/>
  <c r="W39" i="3"/>
  <c r="W40" i="3"/>
  <c r="W41" i="3"/>
  <c r="W42" i="3"/>
  <c r="W43" i="3"/>
  <c r="W44" i="3"/>
  <c r="W45" i="3"/>
  <c r="W46" i="3"/>
  <c r="L38" i="9" s="1"/>
  <c r="W47" i="3"/>
  <c r="L39" i="9" s="1"/>
  <c r="W48" i="3"/>
  <c r="W49" i="3"/>
  <c r="W50" i="3"/>
  <c r="W51" i="3"/>
  <c r="W52" i="3"/>
  <c r="W53" i="3"/>
  <c r="W54" i="3"/>
  <c r="W55" i="3"/>
  <c r="W56" i="3"/>
  <c r="W57" i="3"/>
  <c r="W58" i="3"/>
  <c r="U36" i="3"/>
  <c r="U38" i="3"/>
  <c r="Y39" i="3"/>
  <c r="U41" i="3"/>
  <c r="Y42" i="3"/>
  <c r="U44" i="3"/>
  <c r="Y45" i="3"/>
  <c r="U47" i="3"/>
  <c r="Y48" i="3"/>
  <c r="U50" i="3"/>
  <c r="U52" i="3"/>
  <c r="Y53" i="3"/>
  <c r="U55" i="3"/>
  <c r="X36" i="3"/>
  <c r="M36" i="9" s="1"/>
  <c r="AB36" i="3"/>
  <c r="X37" i="3"/>
  <c r="AB37" i="3"/>
  <c r="X38" i="3"/>
  <c r="AB38" i="3"/>
  <c r="X39" i="3"/>
  <c r="AB39" i="3"/>
  <c r="X40" i="3"/>
  <c r="AB40" i="3"/>
  <c r="X41" i="3"/>
  <c r="AB41" i="3"/>
  <c r="X42" i="3"/>
  <c r="AB42" i="3"/>
  <c r="X43" i="3"/>
  <c r="AB43" i="3"/>
  <c r="X44" i="3"/>
  <c r="AB44" i="3"/>
  <c r="X45" i="3"/>
  <c r="M37" i="9" s="1"/>
  <c r="AB45" i="3"/>
  <c r="X46" i="3"/>
  <c r="M38" i="9" s="1"/>
  <c r="AB46" i="3"/>
  <c r="X47" i="3"/>
  <c r="AB47" i="3"/>
  <c r="X48" i="3"/>
  <c r="AB48" i="3"/>
  <c r="X49" i="3"/>
  <c r="AB49" i="3"/>
  <c r="X50" i="3"/>
  <c r="AB50" i="3"/>
  <c r="X51" i="3"/>
  <c r="AB51" i="3"/>
  <c r="X52" i="3"/>
  <c r="AB52" i="3"/>
  <c r="X53" i="3"/>
  <c r="AB53" i="3"/>
  <c r="X54" i="3"/>
  <c r="AB54" i="3"/>
  <c r="X55" i="3"/>
  <c r="AB55" i="3"/>
  <c r="X56" i="3"/>
  <c r="AB56" i="3"/>
  <c r="X57" i="3"/>
  <c r="AB57" i="3"/>
  <c r="X58" i="3"/>
  <c r="AB58" i="3"/>
  <c r="AB42" i="2"/>
  <c r="AB50" i="2"/>
  <c r="AB58" i="2"/>
  <c r="Z38" i="2"/>
  <c r="X52" i="2"/>
  <c r="Z42" i="2"/>
  <c r="Z54" i="2"/>
  <c r="Z58" i="2"/>
  <c r="X36" i="2"/>
  <c r="Z46" i="2"/>
  <c r="X40" i="2"/>
  <c r="X49" i="2"/>
  <c r="X56" i="2"/>
  <c r="X37" i="2"/>
  <c r="X44" i="2"/>
  <c r="X53" i="2"/>
  <c r="AB39" i="2"/>
  <c r="AB43" i="2"/>
  <c r="AB47" i="2"/>
  <c r="AB51" i="2"/>
  <c r="AB55" i="2"/>
  <c r="AB59" i="2"/>
  <c r="X41" i="2"/>
  <c r="X48" i="2"/>
  <c r="Z50" i="2"/>
  <c r="X57" i="2"/>
  <c r="AB36" i="2"/>
  <c r="AB40" i="2"/>
  <c r="AB44" i="2"/>
  <c r="AB48" i="2"/>
  <c r="AB52" i="2"/>
  <c r="Y39" i="2"/>
  <c r="Y43" i="2"/>
  <c r="Y47" i="2"/>
  <c r="Y55" i="2"/>
  <c r="Y36" i="2"/>
  <c r="Z39" i="2"/>
  <c r="Y48" i="2"/>
  <c r="Y52" i="2"/>
  <c r="Z55" i="2"/>
  <c r="AA32" i="2"/>
  <c r="AA50" i="2" s="1"/>
  <c r="Z36" i="2"/>
  <c r="Y37" i="2"/>
  <c r="X38" i="2"/>
  <c r="Z40" i="2"/>
  <c r="Y41" i="2"/>
  <c r="X42" i="2"/>
  <c r="Z44" i="2"/>
  <c r="Y45" i="2"/>
  <c r="X46" i="2"/>
  <c r="Z48" i="2"/>
  <c r="Y49" i="2"/>
  <c r="X50" i="2"/>
  <c r="Z52" i="2"/>
  <c r="Y53" i="2"/>
  <c r="X54" i="2"/>
  <c r="Z56" i="2"/>
  <c r="Y57" i="2"/>
  <c r="X58" i="2"/>
  <c r="Y51" i="2"/>
  <c r="Y59" i="2"/>
  <c r="Y40" i="2"/>
  <c r="Z43" i="2"/>
  <c r="Y44" i="2"/>
  <c r="Z47" i="2"/>
  <c r="Z51" i="2"/>
  <c r="Y56" i="2"/>
  <c r="Z59" i="2"/>
  <c r="Z37" i="2"/>
  <c r="Y38" i="2"/>
  <c r="N23" i="9" s="1"/>
  <c r="X39" i="2"/>
  <c r="Z41" i="2"/>
  <c r="Y42" i="2"/>
  <c r="X43" i="2"/>
  <c r="Z45" i="2"/>
  <c r="Y46" i="2"/>
  <c r="X47" i="2"/>
  <c r="Z49" i="2"/>
  <c r="Y50" i="2"/>
  <c r="X51" i="2"/>
  <c r="Z53" i="2"/>
  <c r="Y54" i="2"/>
  <c r="X55" i="2"/>
  <c r="U37" i="2"/>
  <c r="U41" i="2"/>
  <c r="U45" i="2"/>
  <c r="U49" i="2"/>
  <c r="U53" i="2"/>
  <c r="U57" i="2"/>
  <c r="V32" i="2"/>
  <c r="V58" i="2" s="1"/>
  <c r="U36" i="2"/>
  <c r="U38" i="2"/>
  <c r="U40" i="2"/>
  <c r="U42" i="2"/>
  <c r="U44" i="2"/>
  <c r="U46" i="2"/>
  <c r="U48" i="2"/>
  <c r="U50" i="2"/>
  <c r="U52" i="2"/>
  <c r="U54" i="2"/>
  <c r="U56" i="2"/>
  <c r="U58" i="2"/>
  <c r="U39" i="2"/>
  <c r="U43" i="2"/>
  <c r="U47" i="2"/>
  <c r="U51" i="2"/>
  <c r="U55" i="2"/>
  <c r="P22" i="9" l="1"/>
  <c r="Q22" i="9"/>
  <c r="P23" i="9"/>
  <c r="Q23" i="9"/>
  <c r="Q39" i="9"/>
  <c r="P39" i="9"/>
  <c r="O24" i="9"/>
  <c r="M39" i="9"/>
  <c r="N39" i="9"/>
  <c r="N36" i="9"/>
  <c r="O39" i="9"/>
  <c r="Q37" i="9"/>
  <c r="P37" i="9"/>
  <c r="N25" i="9"/>
  <c r="N22" i="9"/>
  <c r="Q38" i="9"/>
  <c r="P38" i="9"/>
  <c r="Q36" i="9"/>
  <c r="P36" i="9"/>
  <c r="N37" i="9"/>
  <c r="L37" i="9"/>
  <c r="N38" i="9"/>
  <c r="O23" i="9"/>
  <c r="P25" i="9"/>
  <c r="P24" i="9"/>
  <c r="N24" i="9"/>
  <c r="O22" i="9"/>
  <c r="O25" i="9"/>
  <c r="W49" i="2"/>
  <c r="AB60" i="3"/>
  <c r="Z60" i="3"/>
  <c r="Y60" i="3"/>
  <c r="AA49" i="3"/>
  <c r="AA47" i="3"/>
  <c r="AA58" i="3"/>
  <c r="W42" i="2"/>
  <c r="W59" i="2"/>
  <c r="W55" i="2"/>
  <c r="W51" i="2"/>
  <c r="W47" i="2"/>
  <c r="W43" i="2"/>
  <c r="W39" i="2"/>
  <c r="W54" i="2"/>
  <c r="W38" i="2"/>
  <c r="L23" i="9" s="1"/>
  <c r="X60" i="3"/>
  <c r="AA50" i="3"/>
  <c r="AA42" i="3"/>
  <c r="AA57" i="3"/>
  <c r="AA43" i="3"/>
  <c r="AA56" i="3"/>
  <c r="AA48" i="3"/>
  <c r="AA38" i="3"/>
  <c r="AA45" i="3"/>
  <c r="AA53" i="3"/>
  <c r="AA39" i="3"/>
  <c r="AA54" i="3"/>
  <c r="AA46" i="3"/>
  <c r="AA59" i="3"/>
  <c r="AA41" i="3"/>
  <c r="AA51" i="3"/>
  <c r="AA37" i="3"/>
  <c r="AA52" i="3"/>
  <c r="AA44" i="3"/>
  <c r="AA55" i="3"/>
  <c r="AA40" i="3"/>
  <c r="W60" i="3"/>
  <c r="W50" i="2"/>
  <c r="W52" i="2"/>
  <c r="W48" i="2"/>
  <c r="W44" i="2"/>
  <c r="W40" i="2"/>
  <c r="W36" i="2"/>
  <c r="L22" i="9" s="1"/>
  <c r="W46" i="2"/>
  <c r="L25" i="9" s="1"/>
  <c r="W45" i="2"/>
  <c r="W53" i="2"/>
  <c r="W37" i="2"/>
  <c r="L24" i="9" s="1"/>
  <c r="W57" i="2"/>
  <c r="W41" i="2"/>
  <c r="W58" i="2"/>
  <c r="V53" i="3"/>
  <c r="V54" i="3"/>
  <c r="V49" i="3"/>
  <c r="V52" i="3"/>
  <c r="V41" i="3"/>
  <c r="V44" i="3"/>
  <c r="V39" i="3"/>
  <c r="V40" i="3"/>
  <c r="V57" i="3"/>
  <c r="V47" i="3"/>
  <c r="V37" i="3"/>
  <c r="V48" i="3"/>
  <c r="V38" i="3"/>
  <c r="V55" i="3"/>
  <c r="V45" i="3"/>
  <c r="V56" i="3"/>
  <c r="V46" i="3"/>
  <c r="V36" i="3"/>
  <c r="U60" i="3"/>
  <c r="V59" i="3"/>
  <c r="V51" i="3"/>
  <c r="V43" i="3"/>
  <c r="V58" i="3"/>
  <c r="V50" i="3"/>
  <c r="X60" i="2"/>
  <c r="AB60" i="2"/>
  <c r="V54" i="2"/>
  <c r="V41" i="2"/>
  <c r="Y60" i="2"/>
  <c r="AA56" i="2"/>
  <c r="AA40" i="2"/>
  <c r="AA55" i="2"/>
  <c r="AA39" i="2"/>
  <c r="V50" i="2"/>
  <c r="V37" i="2"/>
  <c r="AA58" i="2"/>
  <c r="AA52" i="2"/>
  <c r="AA36" i="2"/>
  <c r="AA51" i="2"/>
  <c r="AA54" i="2"/>
  <c r="V48" i="2"/>
  <c r="V38" i="2"/>
  <c r="Z60" i="2"/>
  <c r="AA38" i="2"/>
  <c r="AA48" i="2"/>
  <c r="AA46" i="2"/>
  <c r="AA47" i="2"/>
  <c r="V44" i="2"/>
  <c r="V57" i="2"/>
  <c r="AA53" i="2"/>
  <c r="AA49" i="2"/>
  <c r="AA57" i="2"/>
  <c r="AA45" i="2"/>
  <c r="AA41" i="2"/>
  <c r="AA37" i="2"/>
  <c r="AA44" i="2"/>
  <c r="AA59" i="2"/>
  <c r="AA43" i="2"/>
  <c r="AA42" i="2"/>
  <c r="U60" i="2"/>
  <c r="V56" i="2"/>
  <c r="V40" i="2"/>
  <c r="V46" i="2"/>
  <c r="V49" i="2"/>
  <c r="V55" i="2"/>
  <c r="V51" i="2"/>
  <c r="V59" i="2"/>
  <c r="V47" i="2"/>
  <c r="V43" i="2"/>
  <c r="V39" i="2"/>
  <c r="V52" i="2"/>
  <c r="V36" i="2"/>
  <c r="V42" i="2"/>
  <c r="V45" i="2"/>
  <c r="V53" i="2"/>
  <c r="M22" i="9" l="1"/>
  <c r="M25" i="9"/>
  <c r="M24" i="9"/>
  <c r="M23" i="9"/>
  <c r="AA60" i="3"/>
  <c r="W60" i="2"/>
  <c r="V60" i="3"/>
  <c r="AA60" i="2"/>
  <c r="V60" i="2"/>
  <c r="AH43" i="13"/>
  <c r="AH40" i="13"/>
  <c r="O127" i="1"/>
  <c r="L127" i="1"/>
  <c r="H127" i="1"/>
  <c r="P29" i="13" l="1"/>
  <c r="R29" i="13" s="1"/>
  <c r="P28" i="13"/>
  <c r="P24" i="13"/>
  <c r="R24" i="13" s="1"/>
  <c r="P16" i="13"/>
  <c r="P8" i="13"/>
  <c r="R8" i="13" s="1"/>
  <c r="E8" i="13"/>
  <c r="G8" i="13" s="1"/>
  <c r="F8" i="13"/>
  <c r="H8" i="13" s="1"/>
  <c r="I8" i="13"/>
  <c r="O8" i="13"/>
  <c r="Q8" i="13" s="1"/>
  <c r="S8" i="13"/>
  <c r="Y8" i="13"/>
  <c r="AA8" i="13" s="1"/>
  <c r="Z8" i="13"/>
  <c r="AB8" i="13" s="1"/>
  <c r="E9" i="13"/>
  <c r="G9" i="13" s="1"/>
  <c r="F9" i="13"/>
  <c r="H9" i="13" s="1"/>
  <c r="I9" i="13"/>
  <c r="O9" i="13"/>
  <c r="Q9" i="13" s="1"/>
  <c r="P9" i="13"/>
  <c r="R9" i="13" s="1"/>
  <c r="S9" i="13"/>
  <c r="Y9" i="13"/>
  <c r="AA9" i="13" s="1"/>
  <c r="Z9" i="13"/>
  <c r="AB9" i="13" s="1"/>
  <c r="E10" i="13"/>
  <c r="G10" i="13" s="1"/>
  <c r="F10" i="13"/>
  <c r="H10" i="13" s="1"/>
  <c r="I10" i="13"/>
  <c r="O10" i="13"/>
  <c r="Q10" i="13" s="1"/>
  <c r="P10" i="13"/>
  <c r="R10" i="13" s="1"/>
  <c r="S10" i="13"/>
  <c r="Y10" i="13"/>
  <c r="AA10" i="13" s="1"/>
  <c r="Z10" i="13"/>
  <c r="AB10" i="13" s="1"/>
  <c r="E11" i="13"/>
  <c r="G11" i="13" s="1"/>
  <c r="F11" i="13"/>
  <c r="H11" i="13" s="1"/>
  <c r="I11" i="13"/>
  <c r="O11" i="13"/>
  <c r="Q11" i="13" s="1"/>
  <c r="P11" i="13"/>
  <c r="R11" i="13" s="1"/>
  <c r="S11" i="13"/>
  <c r="Y11" i="13"/>
  <c r="AA11" i="13" s="1"/>
  <c r="Z11" i="13"/>
  <c r="AB11" i="13" s="1"/>
  <c r="E12" i="13"/>
  <c r="G12" i="13" s="1"/>
  <c r="F12" i="13"/>
  <c r="H12" i="13" s="1"/>
  <c r="I12" i="13"/>
  <c r="O12" i="13"/>
  <c r="Q12" i="13" s="1"/>
  <c r="P12" i="13"/>
  <c r="R12" i="13" s="1"/>
  <c r="S12" i="13"/>
  <c r="Y12" i="13"/>
  <c r="AA12" i="13" s="1"/>
  <c r="Z12" i="13"/>
  <c r="AB12" i="13" s="1"/>
  <c r="E13" i="13"/>
  <c r="G13" i="13" s="1"/>
  <c r="F13" i="13"/>
  <c r="H13" i="13" s="1"/>
  <c r="I13" i="13"/>
  <c r="O13" i="13"/>
  <c r="Q13" i="13" s="1"/>
  <c r="P13" i="13"/>
  <c r="R13" i="13" s="1"/>
  <c r="S13" i="13"/>
  <c r="Y13" i="13"/>
  <c r="AA13" i="13" s="1"/>
  <c r="Z13" i="13"/>
  <c r="AB13" i="13" s="1"/>
  <c r="E14" i="13"/>
  <c r="G14" i="13" s="1"/>
  <c r="F14" i="13"/>
  <c r="H14" i="13" s="1"/>
  <c r="I14" i="13"/>
  <c r="O14" i="13"/>
  <c r="Q14" i="13" s="1"/>
  <c r="P14" i="13"/>
  <c r="R14" i="13" s="1"/>
  <c r="S14" i="13"/>
  <c r="Y14" i="13"/>
  <c r="AA14" i="13" s="1"/>
  <c r="Z14" i="13"/>
  <c r="AB14" i="13" s="1"/>
  <c r="E15" i="13"/>
  <c r="G15" i="13" s="1"/>
  <c r="F15" i="13"/>
  <c r="H15" i="13" s="1"/>
  <c r="I15" i="13"/>
  <c r="O15" i="13"/>
  <c r="Q15" i="13" s="1"/>
  <c r="P15" i="13"/>
  <c r="R15" i="13" s="1"/>
  <c r="S15" i="13"/>
  <c r="Y15" i="13"/>
  <c r="AA15" i="13" s="1"/>
  <c r="Z15" i="13"/>
  <c r="AB15" i="13" s="1"/>
  <c r="E16" i="13"/>
  <c r="G16" i="13" s="1"/>
  <c r="F16" i="13"/>
  <c r="H16" i="13" s="1"/>
  <c r="I16" i="13"/>
  <c r="O16" i="13"/>
  <c r="S16" i="13"/>
  <c r="Y16" i="13"/>
  <c r="AA16" i="13" s="1"/>
  <c r="Z16" i="13"/>
  <c r="AB16" i="13" s="1"/>
  <c r="E17" i="13"/>
  <c r="G17" i="13" s="1"/>
  <c r="F17" i="13"/>
  <c r="H17" i="13" s="1"/>
  <c r="I17" i="13"/>
  <c r="O17" i="13"/>
  <c r="Q17" i="13" s="1"/>
  <c r="P17" i="13"/>
  <c r="R17" i="13" s="1"/>
  <c r="S17" i="13"/>
  <c r="Y17" i="13"/>
  <c r="AA17" i="13" s="1"/>
  <c r="Z17" i="13"/>
  <c r="AB17" i="13" s="1"/>
  <c r="E18" i="13"/>
  <c r="G18" i="13" s="1"/>
  <c r="F18" i="13"/>
  <c r="H18" i="13" s="1"/>
  <c r="I18" i="13"/>
  <c r="O18" i="13"/>
  <c r="Q18" i="13" s="1"/>
  <c r="P18" i="13"/>
  <c r="R18" i="13" s="1"/>
  <c r="S18" i="13"/>
  <c r="Y18" i="13"/>
  <c r="AA18" i="13" s="1"/>
  <c r="Z18" i="13"/>
  <c r="AB18" i="13" s="1"/>
  <c r="E19" i="13"/>
  <c r="G19" i="13" s="1"/>
  <c r="F19" i="13"/>
  <c r="H19" i="13" s="1"/>
  <c r="I19" i="13"/>
  <c r="O19" i="13"/>
  <c r="Q19" i="13" s="1"/>
  <c r="P19" i="13"/>
  <c r="R19" i="13" s="1"/>
  <c r="S19" i="13"/>
  <c r="Y19" i="13"/>
  <c r="AA19" i="13" s="1"/>
  <c r="Z19" i="13"/>
  <c r="AB19" i="13" s="1"/>
  <c r="E20" i="13"/>
  <c r="G20" i="13" s="1"/>
  <c r="F20" i="13"/>
  <c r="H20" i="13" s="1"/>
  <c r="I20" i="13"/>
  <c r="O20" i="13"/>
  <c r="Q20" i="13" s="1"/>
  <c r="P20" i="13"/>
  <c r="R20" i="13" s="1"/>
  <c r="S20" i="13"/>
  <c r="Y20" i="13"/>
  <c r="AA20" i="13" s="1"/>
  <c r="Z20" i="13"/>
  <c r="AB20" i="13" s="1"/>
  <c r="E21" i="13"/>
  <c r="G21" i="13" s="1"/>
  <c r="F21" i="13"/>
  <c r="H21" i="13" s="1"/>
  <c r="I21" i="13"/>
  <c r="O21" i="13"/>
  <c r="Q21" i="13" s="1"/>
  <c r="P21" i="13"/>
  <c r="R21" i="13" s="1"/>
  <c r="S21" i="13"/>
  <c r="Y21" i="13"/>
  <c r="AA21" i="13" s="1"/>
  <c r="Z21" i="13"/>
  <c r="AB21" i="13" s="1"/>
  <c r="E22" i="13"/>
  <c r="G22" i="13" s="1"/>
  <c r="F22" i="13"/>
  <c r="H22" i="13" s="1"/>
  <c r="I22" i="13"/>
  <c r="O22" i="13"/>
  <c r="Q22" i="13" s="1"/>
  <c r="P22" i="13"/>
  <c r="R22" i="13" s="1"/>
  <c r="S22" i="13"/>
  <c r="Y22" i="13"/>
  <c r="AA22" i="13" s="1"/>
  <c r="Z22" i="13"/>
  <c r="AB22" i="13" s="1"/>
  <c r="E23" i="13"/>
  <c r="G23" i="13" s="1"/>
  <c r="F23" i="13"/>
  <c r="H23" i="13" s="1"/>
  <c r="I23" i="13"/>
  <c r="O23" i="13"/>
  <c r="Q23" i="13" s="1"/>
  <c r="P23" i="13"/>
  <c r="R23" i="13" s="1"/>
  <c r="S23" i="13"/>
  <c r="Y23" i="13"/>
  <c r="AA23" i="13" s="1"/>
  <c r="Z23" i="13"/>
  <c r="AB23" i="13" s="1"/>
  <c r="E24" i="13"/>
  <c r="G24" i="13" s="1"/>
  <c r="F24" i="13"/>
  <c r="H24" i="13" s="1"/>
  <c r="I24" i="13"/>
  <c r="O24" i="13"/>
  <c r="Q24" i="13" s="1"/>
  <c r="S24" i="13"/>
  <c r="Y24" i="13"/>
  <c r="AA24" i="13" s="1"/>
  <c r="Z24" i="13"/>
  <c r="AB24" i="13" s="1"/>
  <c r="E25" i="13"/>
  <c r="G25" i="13" s="1"/>
  <c r="F25" i="13"/>
  <c r="H25" i="13" s="1"/>
  <c r="I25" i="13"/>
  <c r="O25" i="13"/>
  <c r="P25" i="13"/>
  <c r="S25" i="13"/>
  <c r="Y25" i="13"/>
  <c r="AA25" i="13" s="1"/>
  <c r="Z25" i="13"/>
  <c r="AB25" i="13" s="1"/>
  <c r="E26" i="13"/>
  <c r="G26" i="13" s="1"/>
  <c r="F26" i="13"/>
  <c r="H26" i="13" s="1"/>
  <c r="I26" i="13"/>
  <c r="O26" i="13"/>
  <c r="Q26" i="13" s="1"/>
  <c r="P26" i="13"/>
  <c r="R26" i="13" s="1"/>
  <c r="S26" i="13"/>
  <c r="Y26" i="13"/>
  <c r="AA26" i="13" s="1"/>
  <c r="Z26" i="13"/>
  <c r="AB26" i="13" s="1"/>
  <c r="E27" i="13"/>
  <c r="G27" i="13" s="1"/>
  <c r="F27" i="13"/>
  <c r="H27" i="13" s="1"/>
  <c r="I27" i="13"/>
  <c r="O27" i="13"/>
  <c r="Q27" i="13" s="1"/>
  <c r="P27" i="13"/>
  <c r="R27" i="13" s="1"/>
  <c r="S27" i="13"/>
  <c r="Y27" i="13"/>
  <c r="AA27" i="13" s="1"/>
  <c r="Z27" i="13"/>
  <c r="AB27" i="13" s="1"/>
  <c r="E28" i="13"/>
  <c r="G28" i="13" s="1"/>
  <c r="F28" i="13"/>
  <c r="H28" i="13" s="1"/>
  <c r="I28" i="13"/>
  <c r="O28" i="13"/>
  <c r="S28" i="13"/>
  <c r="Y28" i="13"/>
  <c r="AA28" i="13" s="1"/>
  <c r="Z28" i="13"/>
  <c r="AB28" i="13" s="1"/>
  <c r="E29" i="13"/>
  <c r="G29" i="13" s="1"/>
  <c r="F29" i="13"/>
  <c r="H29" i="13" s="1"/>
  <c r="I29" i="13"/>
  <c r="O29" i="13"/>
  <c r="Q29" i="13" s="1"/>
  <c r="S29" i="13"/>
  <c r="Y29" i="13"/>
  <c r="AA29" i="13" s="1"/>
  <c r="Z29" i="13"/>
  <c r="AB29" i="13" s="1"/>
  <c r="E30" i="13"/>
  <c r="G30" i="13" s="1"/>
  <c r="F30" i="13"/>
  <c r="H30" i="13" s="1"/>
  <c r="I30" i="13"/>
  <c r="O30" i="13"/>
  <c r="Q30" i="13" s="1"/>
  <c r="P30" i="13"/>
  <c r="S30" i="13"/>
  <c r="Y30" i="13"/>
  <c r="AA30" i="13" s="1"/>
  <c r="Z30" i="13"/>
  <c r="AB30" i="13" s="1"/>
  <c r="E31" i="13"/>
  <c r="G31" i="13" s="1"/>
  <c r="F31" i="13"/>
  <c r="H31" i="13" s="1"/>
  <c r="O31" i="13"/>
  <c r="Q31" i="13" s="1"/>
  <c r="P31" i="13"/>
  <c r="R31" i="13" s="1"/>
  <c r="Z31" i="13"/>
  <c r="AB31" i="13" s="1"/>
  <c r="Y31" i="13" l="1"/>
  <c r="AA31" i="13" s="1"/>
  <c r="O136" i="1"/>
  <c r="L136" i="1"/>
  <c r="H136" i="1"/>
  <c r="O133" i="1"/>
  <c r="L133" i="1"/>
  <c r="H133" i="1"/>
  <c r="O132" i="1"/>
  <c r="H132" i="1"/>
  <c r="L132" i="1"/>
  <c r="L141" i="1"/>
  <c r="H141" i="1"/>
  <c r="H125" i="1"/>
  <c r="O126" i="1"/>
  <c r="O125" i="1"/>
  <c r="O124" i="1"/>
  <c r="O123" i="1"/>
  <c r="L126" i="1"/>
  <c r="L125" i="1"/>
  <c r="L124" i="1"/>
  <c r="L123" i="1"/>
  <c r="H126" i="1"/>
  <c r="H124" i="1"/>
  <c r="H123" i="1"/>
  <c r="O118" i="1"/>
  <c r="O115" i="1"/>
  <c r="L118" i="1"/>
  <c r="L115" i="1"/>
  <c r="H118" i="1"/>
  <c r="H115" i="1"/>
  <c r="O114" i="1"/>
  <c r="L114" i="1"/>
  <c r="H114" i="1"/>
  <c r="H96" i="1"/>
  <c r="K96" i="1" l="1"/>
  <c r="O96" i="1"/>
  <c r="K89" i="1"/>
  <c r="O88" i="1"/>
  <c r="O87" i="1"/>
  <c r="O86" i="1"/>
  <c r="O85" i="1"/>
  <c r="K82" i="1"/>
  <c r="O81" i="1"/>
  <c r="O80" i="1"/>
  <c r="O79" i="1"/>
  <c r="O78" i="1"/>
  <c r="K75" i="1"/>
  <c r="O74" i="1"/>
  <c r="O73" i="1"/>
  <c r="O72" i="1"/>
  <c r="O71" i="1"/>
  <c r="K68" i="1"/>
  <c r="O68" i="1"/>
  <c r="O67" i="1"/>
  <c r="O66" i="1"/>
  <c r="O65" i="1"/>
  <c r="O64" i="1"/>
  <c r="K61" i="1"/>
  <c r="O60" i="1"/>
  <c r="O59" i="1"/>
  <c r="O58" i="1"/>
  <c r="O57" i="1"/>
  <c r="O82" i="1" l="1"/>
  <c r="O61" i="1"/>
  <c r="O89" i="1"/>
  <c r="O75" i="1"/>
  <c r="D36" i="13" l="1"/>
  <c r="N39" i="13"/>
  <c r="M38" i="13"/>
  <c r="L37" i="13"/>
  <c r="D44" i="13"/>
  <c r="P164" i="1" s="1"/>
  <c r="D45" i="13"/>
  <c r="P165" i="1" s="1"/>
  <c r="D52" i="13"/>
  <c r="P172" i="1" s="1"/>
  <c r="D53" i="13"/>
  <c r="P173" i="1" s="1"/>
  <c r="D56" i="13"/>
  <c r="P176" i="1" s="1"/>
  <c r="C39" i="13"/>
  <c r="B38" i="13"/>
  <c r="Z63" i="13"/>
  <c r="AB63" i="13" s="1"/>
  <c r="Z37" i="13"/>
  <c r="AB37" i="13" s="1"/>
  <c r="Z38" i="13"/>
  <c r="AB38" i="13" s="1"/>
  <c r="Z40" i="13"/>
  <c r="AB40" i="13" s="1"/>
  <c r="Z41" i="13"/>
  <c r="AB41" i="13" s="1"/>
  <c r="Z42" i="13"/>
  <c r="AB42" i="13" s="1"/>
  <c r="Z43" i="13"/>
  <c r="AB43" i="13" s="1"/>
  <c r="Z45" i="13"/>
  <c r="AB45" i="13" s="1"/>
  <c r="Z46" i="13"/>
  <c r="AB46" i="13" s="1"/>
  <c r="Z47" i="13"/>
  <c r="AB47" i="13" s="1"/>
  <c r="Z49" i="13"/>
  <c r="AB49" i="13" s="1"/>
  <c r="Z50" i="13"/>
  <c r="AB50" i="13" s="1"/>
  <c r="Z51" i="13"/>
  <c r="AB51" i="13" s="1"/>
  <c r="Z53" i="13"/>
  <c r="AB53" i="13" s="1"/>
  <c r="Z54" i="13"/>
  <c r="AB54" i="13" s="1"/>
  <c r="Z55" i="13"/>
  <c r="AB55" i="13" s="1"/>
  <c r="Z56" i="13"/>
  <c r="AB56" i="13" s="1"/>
  <c r="Z57" i="13"/>
  <c r="AB57" i="13" s="1"/>
  <c r="Z58" i="13"/>
  <c r="AB58" i="13" s="1"/>
  <c r="Z59" i="13"/>
  <c r="AB59" i="13" s="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T60" i="11"/>
  <c r="T59" i="11"/>
  <c r="T58" i="11"/>
  <c r="T57" i="11"/>
  <c r="T56" i="11"/>
  <c r="T55" i="11"/>
  <c r="T54" i="11"/>
  <c r="T53" i="11"/>
  <c r="T52" i="11"/>
  <c r="T51" i="11"/>
  <c r="T50" i="11"/>
  <c r="T49" i="11"/>
  <c r="T48" i="11"/>
  <c r="T47" i="11"/>
  <c r="T46" i="11"/>
  <c r="T45" i="11"/>
  <c r="T44" i="11"/>
  <c r="T43" i="11"/>
  <c r="T42" i="11"/>
  <c r="T41" i="11"/>
  <c r="T40" i="11"/>
  <c r="T39" i="11"/>
  <c r="T38" i="11"/>
  <c r="T37" i="11"/>
  <c r="T32" i="3"/>
  <c r="S32" i="3"/>
  <c r="S37" i="3" s="1"/>
  <c r="T32" i="2"/>
  <c r="T37" i="2" s="1"/>
  <c r="S32" i="2"/>
  <c r="S54" i="2" s="1"/>
  <c r="R32" i="3"/>
  <c r="AD32" i="3" s="1"/>
  <c r="AE32" i="3" s="1"/>
  <c r="P32" i="3"/>
  <c r="P37" i="3" s="1"/>
  <c r="Q9" i="3"/>
  <c r="Q8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S38" i="3"/>
  <c r="R32" i="2"/>
  <c r="R37" i="2" s="1"/>
  <c r="Q9" i="2"/>
  <c r="Q8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T36" i="2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4" i="1"/>
  <c r="O175" i="1"/>
  <c r="O176" i="1"/>
  <c r="O177" i="1"/>
  <c r="O178" i="1"/>
  <c r="O179" i="1"/>
  <c r="O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56" i="1"/>
  <c r="T35" i="10"/>
  <c r="S35" i="10"/>
  <c r="T62" i="11"/>
  <c r="S62" i="11"/>
  <c r="T32" i="11"/>
  <c r="V32" i="11" s="1"/>
  <c r="T31" i="11"/>
  <c r="S31" i="11"/>
  <c r="T46" i="2"/>
  <c r="T58" i="2"/>
  <c r="S41" i="3"/>
  <c r="S55" i="3"/>
  <c r="S49" i="3"/>
  <c r="S53" i="3"/>
  <c r="S44" i="3"/>
  <c r="S50" i="3"/>
  <c r="S52" i="3"/>
  <c r="T41" i="2"/>
  <c r="T47" i="2"/>
  <c r="T48" i="2"/>
  <c r="T52" i="2"/>
  <c r="T55" i="2"/>
  <c r="T56" i="2"/>
  <c r="Z32" i="13"/>
  <c r="AB32" i="13" s="1"/>
  <c r="AJ27" i="13"/>
  <c r="AL27" i="13" s="1"/>
  <c r="AI16" i="13"/>
  <c r="AK16" i="13" s="1"/>
  <c r="AI12" i="13"/>
  <c r="AK12" i="13" s="1"/>
  <c r="AJ12" i="13"/>
  <c r="AL12" i="13" s="1"/>
  <c r="AI13" i="13"/>
  <c r="AK13" i="13" s="1"/>
  <c r="AJ13" i="13"/>
  <c r="AL13" i="13" s="1"/>
  <c r="AI14" i="13"/>
  <c r="AK14" i="13" s="1"/>
  <c r="AJ14" i="13"/>
  <c r="AL14" i="13" s="1"/>
  <c r="AI15" i="13"/>
  <c r="AK15" i="13" s="1"/>
  <c r="AJ15" i="13"/>
  <c r="AL15" i="13" s="1"/>
  <c r="AJ16" i="13"/>
  <c r="AL16" i="13" s="1"/>
  <c r="AI17" i="13"/>
  <c r="AK17" i="13" s="1"/>
  <c r="AJ17" i="13"/>
  <c r="AL17" i="13" s="1"/>
  <c r="AI18" i="13"/>
  <c r="AK18" i="13" s="1"/>
  <c r="AJ18" i="13"/>
  <c r="AL18" i="13" s="1"/>
  <c r="AI19" i="13"/>
  <c r="AJ19" i="13"/>
  <c r="AI20" i="13"/>
  <c r="AK20" i="13" s="1"/>
  <c r="AJ20" i="13"/>
  <c r="AL20" i="13" s="1"/>
  <c r="AI21" i="13"/>
  <c r="AK21" i="13" s="1"/>
  <c r="AJ21" i="13"/>
  <c r="AL21" i="13" s="1"/>
  <c r="AI22" i="13"/>
  <c r="AK22" i="13" s="1"/>
  <c r="AJ22" i="13"/>
  <c r="AL22" i="13" s="1"/>
  <c r="AI23" i="13"/>
  <c r="AK23" i="13" s="1"/>
  <c r="AJ23" i="13"/>
  <c r="AL23" i="13" s="1"/>
  <c r="AI24" i="13"/>
  <c r="AK24" i="13" s="1"/>
  <c r="AJ24" i="13"/>
  <c r="AL24" i="13" s="1"/>
  <c r="AI25" i="13"/>
  <c r="AK25" i="13" s="1"/>
  <c r="AJ25" i="13"/>
  <c r="AL25" i="13" s="1"/>
  <c r="AI26" i="13"/>
  <c r="AK26" i="13" s="1"/>
  <c r="AJ26" i="13"/>
  <c r="AL26" i="13" s="1"/>
  <c r="AI27" i="13"/>
  <c r="AK27" i="13" s="1"/>
  <c r="AI28" i="13"/>
  <c r="AJ28" i="13"/>
  <c r="AI29" i="13"/>
  <c r="AJ29" i="13"/>
  <c r="AL29" i="13" s="1"/>
  <c r="AI30" i="13"/>
  <c r="AK30" i="13" s="1"/>
  <c r="AJ30" i="13"/>
  <c r="AL30" i="13" s="1"/>
  <c r="AI31" i="13"/>
  <c r="AJ31" i="13"/>
  <c r="AI32" i="13"/>
  <c r="AK32" i="13" s="1"/>
  <c r="AJ32" i="13"/>
  <c r="AL32" i="13" s="1"/>
  <c r="AI33" i="13"/>
  <c r="AK33" i="13" s="1"/>
  <c r="AJ33" i="13"/>
  <c r="AI34" i="13"/>
  <c r="AK34" i="13" s="1"/>
  <c r="AJ34" i="13"/>
  <c r="AL34" i="13" s="1"/>
  <c r="AI35" i="13"/>
  <c r="AK35" i="13" s="1"/>
  <c r="AJ35" i="13"/>
  <c r="AL35" i="13" s="1"/>
  <c r="AJ11" i="13"/>
  <c r="AL11" i="13" s="1"/>
  <c r="AI11" i="13"/>
  <c r="AK11" i="13" s="1"/>
  <c r="Y38" i="13"/>
  <c r="AA38" i="13" s="1"/>
  <c r="Y39" i="13"/>
  <c r="AA39" i="13" s="1"/>
  <c r="Y40" i="13"/>
  <c r="AA40" i="13" s="1"/>
  <c r="Y41" i="13"/>
  <c r="AA41" i="13" s="1"/>
  <c r="Y42" i="13"/>
  <c r="AA42" i="13" s="1"/>
  <c r="Y43" i="13"/>
  <c r="AA43" i="13" s="1"/>
  <c r="Y44" i="13"/>
  <c r="AA44" i="13" s="1"/>
  <c r="Z44" i="13"/>
  <c r="AB44" i="13" s="1"/>
  <c r="Y45" i="13"/>
  <c r="AA45" i="13" s="1"/>
  <c r="Y46" i="13"/>
  <c r="AA46" i="13" s="1"/>
  <c r="Y47" i="13"/>
  <c r="AA47" i="13" s="1"/>
  <c r="Y48" i="13"/>
  <c r="AA48" i="13" s="1"/>
  <c r="Z48" i="13"/>
  <c r="AB48" i="13" s="1"/>
  <c r="Y49" i="13"/>
  <c r="AA49" i="13" s="1"/>
  <c r="Y50" i="13"/>
  <c r="AA50" i="13" s="1"/>
  <c r="Y51" i="13"/>
  <c r="AA51" i="13" s="1"/>
  <c r="Y52" i="13"/>
  <c r="AA52" i="13" s="1"/>
  <c r="Z52" i="13"/>
  <c r="AB52" i="13" s="1"/>
  <c r="Y53" i="13"/>
  <c r="AA53" i="13" s="1"/>
  <c r="Y54" i="13"/>
  <c r="AA54" i="13" s="1"/>
  <c r="Y55" i="13"/>
  <c r="AA55" i="13" s="1"/>
  <c r="Y56" i="13"/>
  <c r="AA56" i="13" s="1"/>
  <c r="Y57" i="13"/>
  <c r="AA57" i="13" s="1"/>
  <c r="Y58" i="13"/>
  <c r="AA58" i="13" s="1"/>
  <c r="Y59" i="13"/>
  <c r="AA59" i="13" s="1"/>
  <c r="Y60" i="13"/>
  <c r="AA60" i="13" s="1"/>
  <c r="Z60" i="13"/>
  <c r="AB60" i="13" s="1"/>
  <c r="Y61" i="13"/>
  <c r="Y62" i="13"/>
  <c r="AA62" i="13" s="1"/>
  <c r="Y63" i="13"/>
  <c r="AA63" i="13" s="1"/>
  <c r="Y37" i="13"/>
  <c r="AA37" i="13" s="1"/>
  <c r="Y32" i="13"/>
  <c r="AA32" i="13" s="1"/>
  <c r="F32" i="13"/>
  <c r="H32" i="13" s="1"/>
  <c r="G31" i="11"/>
  <c r="R63" i="11"/>
  <c r="R61" i="11"/>
  <c r="R31" i="11"/>
  <c r="R35" i="10"/>
  <c r="P35" i="10"/>
  <c r="O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6" i="10"/>
  <c r="P63" i="11"/>
  <c r="O63" i="11"/>
  <c r="Q62" i="11"/>
  <c r="P61" i="11"/>
  <c r="O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2" i="11"/>
  <c r="P31" i="11"/>
  <c r="O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P58" i="3"/>
  <c r="O32" i="3"/>
  <c r="O38" i="3" s="1"/>
  <c r="P32" i="2"/>
  <c r="P59" i="2" s="1"/>
  <c r="O32" i="2"/>
  <c r="O58" i="2" s="1"/>
  <c r="P36" i="3"/>
  <c r="P48" i="3"/>
  <c r="P53" i="3"/>
  <c r="P44" i="3"/>
  <c r="P40" i="3"/>
  <c r="P45" i="3"/>
  <c r="B37" i="9" s="1"/>
  <c r="P56" i="3"/>
  <c r="P41" i="3"/>
  <c r="P52" i="3"/>
  <c r="P43" i="3"/>
  <c r="P47" i="3"/>
  <c r="B39" i="9" s="1"/>
  <c r="P51" i="3"/>
  <c r="P59" i="3"/>
  <c r="P42" i="3"/>
  <c r="P46" i="3"/>
  <c r="B38" i="9" s="1"/>
  <c r="P50" i="3"/>
  <c r="L13" i="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6" i="13"/>
  <c r="AM27" i="13"/>
  <c r="AM28" i="13"/>
  <c r="AM29" i="13"/>
  <c r="AM30" i="13"/>
  <c r="AM31" i="13"/>
  <c r="AM32" i="13"/>
  <c r="AM33" i="13"/>
  <c r="AM11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3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N35" i="10"/>
  <c r="N63" i="11"/>
  <c r="N61" i="11"/>
  <c r="N31" i="11"/>
  <c r="N32" i="3"/>
  <c r="N37" i="3" s="1"/>
  <c r="N32" i="2"/>
  <c r="N58" i="2" s="1"/>
  <c r="N43" i="3"/>
  <c r="M32" i="2"/>
  <c r="M46" i="2" s="1"/>
  <c r="K32" i="2"/>
  <c r="K39" i="2" s="1"/>
  <c r="J32" i="2"/>
  <c r="J45" i="2" s="1"/>
  <c r="I32" i="2"/>
  <c r="I41" i="2" s="1"/>
  <c r="H32" i="2"/>
  <c r="H59" i="2" s="1"/>
  <c r="F32" i="2"/>
  <c r="F43" i="2" s="1"/>
  <c r="E32" i="2"/>
  <c r="E46" i="2" s="1"/>
  <c r="D32" i="2"/>
  <c r="D40" i="2" s="1"/>
  <c r="C32" i="2"/>
  <c r="C46" i="2" s="1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M42" i="3"/>
  <c r="K32" i="3"/>
  <c r="K45" i="3" s="1"/>
  <c r="J32" i="3"/>
  <c r="J45" i="3" s="1"/>
  <c r="I32" i="3"/>
  <c r="H32" i="3"/>
  <c r="H43" i="3" s="1"/>
  <c r="F32" i="3"/>
  <c r="F45" i="3" s="1"/>
  <c r="E32" i="3"/>
  <c r="E59" i="3" s="1"/>
  <c r="D32" i="3"/>
  <c r="D41" i="3" s="1"/>
  <c r="C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2" i="3"/>
  <c r="L11" i="3"/>
  <c r="L10" i="3"/>
  <c r="L9" i="3"/>
  <c r="L8" i="3"/>
  <c r="M41" i="3"/>
  <c r="D37" i="3"/>
  <c r="M57" i="3"/>
  <c r="E42" i="3"/>
  <c r="G32" i="3"/>
  <c r="G36" i="3" s="1"/>
  <c r="C36" i="3"/>
  <c r="M37" i="3"/>
  <c r="M38" i="3"/>
  <c r="I41" i="3"/>
  <c r="I42" i="3"/>
  <c r="G32" i="2"/>
  <c r="G47" i="2" s="1"/>
  <c r="G42" i="3"/>
  <c r="F36" i="3"/>
  <c r="M39" i="3"/>
  <c r="M43" i="3"/>
  <c r="D48" i="3"/>
  <c r="M59" i="3"/>
  <c r="M46" i="3"/>
  <c r="M48" i="3"/>
  <c r="M50" i="3"/>
  <c r="I52" i="3"/>
  <c r="M52" i="3"/>
  <c r="M54" i="3"/>
  <c r="M56" i="3"/>
  <c r="M58" i="3"/>
  <c r="I45" i="3"/>
  <c r="M45" i="3"/>
  <c r="M36" i="3"/>
  <c r="I40" i="3"/>
  <c r="M40" i="3"/>
  <c r="M44" i="3"/>
  <c r="M47" i="3"/>
  <c r="I49" i="3"/>
  <c r="M49" i="3"/>
  <c r="I51" i="3"/>
  <c r="M51" i="3"/>
  <c r="M53" i="3"/>
  <c r="M55" i="3"/>
  <c r="G39" i="3"/>
  <c r="G59" i="3"/>
  <c r="G47" i="3"/>
  <c r="G37" i="3"/>
  <c r="G49" i="3"/>
  <c r="G40" i="3"/>
  <c r="G45" i="3"/>
  <c r="G43" i="3"/>
  <c r="G46" i="3"/>
  <c r="G38" i="3"/>
  <c r="M63" i="11"/>
  <c r="K63" i="11"/>
  <c r="J63" i="11"/>
  <c r="I63" i="11"/>
  <c r="H63" i="11"/>
  <c r="F63" i="11"/>
  <c r="E63" i="11"/>
  <c r="D63" i="11"/>
  <c r="C63" i="11"/>
  <c r="L62" i="11"/>
  <c r="M61" i="11"/>
  <c r="K61" i="11"/>
  <c r="J61" i="11"/>
  <c r="I61" i="11"/>
  <c r="H61" i="11"/>
  <c r="E61" i="11"/>
  <c r="D61" i="11"/>
  <c r="C61" i="11"/>
  <c r="L60" i="11"/>
  <c r="L59" i="11"/>
  <c r="L58" i="11"/>
  <c r="L57" i="11"/>
  <c r="L56" i="11"/>
  <c r="L55" i="11"/>
  <c r="L54" i="11"/>
  <c r="L53" i="11"/>
  <c r="L52" i="11"/>
  <c r="L51" i="11"/>
  <c r="L50" i="11"/>
  <c r="L49" i="11"/>
  <c r="L48" i="11"/>
  <c r="L47" i="11"/>
  <c r="L46" i="11"/>
  <c r="L45" i="11"/>
  <c r="L44" i="11"/>
  <c r="L43" i="11"/>
  <c r="L42" i="11"/>
  <c r="L41" i="11"/>
  <c r="L40" i="11"/>
  <c r="L39" i="11"/>
  <c r="L38" i="11"/>
  <c r="L37" i="11"/>
  <c r="G61" i="11"/>
  <c r="L32" i="11"/>
  <c r="M31" i="11"/>
  <c r="K31" i="11"/>
  <c r="J31" i="11"/>
  <c r="I31" i="11"/>
  <c r="H31" i="11"/>
  <c r="F31" i="11"/>
  <c r="E31" i="11"/>
  <c r="D31" i="11"/>
  <c r="C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M35" i="10"/>
  <c r="K35" i="10"/>
  <c r="J35" i="10"/>
  <c r="I35" i="10"/>
  <c r="H35" i="10"/>
  <c r="F35" i="10"/>
  <c r="E35" i="10"/>
  <c r="D35" i="10"/>
  <c r="C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35" i="10" s="1"/>
  <c r="G35" i="10"/>
  <c r="L6" i="10"/>
  <c r="O76" i="1"/>
  <c r="A8" i="9"/>
  <c r="A6" i="9"/>
  <c r="B6" i="9" s="1"/>
  <c r="A3" i="9"/>
  <c r="A1" i="9"/>
  <c r="B1" i="9" s="1"/>
  <c r="F47" i="3" l="1"/>
  <c r="N53" i="3"/>
  <c r="F37" i="3"/>
  <c r="N39" i="3"/>
  <c r="K57" i="3"/>
  <c r="N44" i="3"/>
  <c r="V57" i="11"/>
  <c r="G43" i="2"/>
  <c r="J46" i="2"/>
  <c r="R55" i="2"/>
  <c r="J37" i="2"/>
  <c r="R51" i="2"/>
  <c r="R50" i="2"/>
  <c r="J54" i="2"/>
  <c r="J59" i="2"/>
  <c r="I39" i="2"/>
  <c r="I58" i="2"/>
  <c r="E37" i="2"/>
  <c r="C43" i="2"/>
  <c r="K25" i="9"/>
  <c r="M54" i="2"/>
  <c r="C59" i="2"/>
  <c r="K22" i="9"/>
  <c r="H56" i="2"/>
  <c r="K24" i="9"/>
  <c r="J49" i="2"/>
  <c r="V53" i="11"/>
  <c r="V49" i="11"/>
  <c r="V45" i="11"/>
  <c r="V41" i="11"/>
  <c r="V37" i="11"/>
  <c r="K47" i="2"/>
  <c r="M42" i="2"/>
  <c r="M49" i="2"/>
  <c r="C40" i="2"/>
  <c r="C37" i="2"/>
  <c r="R42" i="2"/>
  <c r="T51" i="2"/>
  <c r="T40" i="2"/>
  <c r="Q35" i="10"/>
  <c r="O50" i="2"/>
  <c r="O56" i="2"/>
  <c r="O37" i="2"/>
  <c r="J39" i="2"/>
  <c r="J47" i="2"/>
  <c r="E36" i="2"/>
  <c r="O55" i="2"/>
  <c r="J41" i="2"/>
  <c r="J58" i="2"/>
  <c r="J50" i="2"/>
  <c r="J42" i="2"/>
  <c r="J43" i="2"/>
  <c r="F39" i="2"/>
  <c r="J53" i="2"/>
  <c r="J44" i="2"/>
  <c r="J36" i="2"/>
  <c r="O42" i="2"/>
  <c r="O47" i="2"/>
  <c r="O48" i="2"/>
  <c r="O45" i="2"/>
  <c r="O39" i="2"/>
  <c r="O59" i="2"/>
  <c r="O53" i="2"/>
  <c r="J52" i="2"/>
  <c r="J55" i="2"/>
  <c r="O46" i="2"/>
  <c r="O52" i="2"/>
  <c r="O49" i="2"/>
  <c r="O51" i="2"/>
  <c r="O40" i="2"/>
  <c r="G59" i="2"/>
  <c r="K38" i="2"/>
  <c r="J56" i="2"/>
  <c r="J48" i="2"/>
  <c r="J38" i="2"/>
  <c r="J57" i="2"/>
  <c r="J51" i="2"/>
  <c r="J40" i="2"/>
  <c r="E41" i="2"/>
  <c r="O54" i="2"/>
  <c r="O38" i="2"/>
  <c r="O43" i="2"/>
  <c r="O57" i="2"/>
  <c r="O41" i="2"/>
  <c r="E44" i="3"/>
  <c r="F48" i="3"/>
  <c r="F42" i="3"/>
  <c r="F40" i="3"/>
  <c r="F46" i="3"/>
  <c r="F38" i="3"/>
  <c r="J47" i="3"/>
  <c r="N49" i="3"/>
  <c r="J51" i="3"/>
  <c r="R39" i="3"/>
  <c r="E47" i="3"/>
  <c r="F41" i="3"/>
  <c r="F59" i="3"/>
  <c r="K49" i="3"/>
  <c r="F43" i="3"/>
  <c r="F49" i="3"/>
  <c r="N58" i="3"/>
  <c r="J41" i="3"/>
  <c r="J43" i="3"/>
  <c r="R49" i="3"/>
  <c r="F50" i="3"/>
  <c r="F39" i="3"/>
  <c r="F44" i="3"/>
  <c r="J36" i="3"/>
  <c r="O54" i="3"/>
  <c r="H56" i="3"/>
  <c r="R56" i="3"/>
  <c r="H53" i="3"/>
  <c r="H52" i="3"/>
  <c r="N36" i="3"/>
  <c r="E36" i="9" s="1"/>
  <c r="L31" i="11"/>
  <c r="L63" i="11"/>
  <c r="Q31" i="11"/>
  <c r="Q61" i="11"/>
  <c r="Q63" i="11"/>
  <c r="N49" i="2"/>
  <c r="D43" i="2"/>
  <c r="I46" i="2"/>
  <c r="N37" i="2"/>
  <c r="O36" i="2"/>
  <c r="O44" i="2"/>
  <c r="T38" i="2"/>
  <c r="N50" i="2"/>
  <c r="N44" i="2"/>
  <c r="P54" i="2"/>
  <c r="I53" i="2"/>
  <c r="N47" i="2"/>
  <c r="L61" i="11"/>
  <c r="V60" i="11"/>
  <c r="V56" i="11"/>
  <c r="V52" i="11"/>
  <c r="V48" i="11"/>
  <c r="V44" i="11"/>
  <c r="V40" i="11"/>
  <c r="S63" i="11"/>
  <c r="V62" i="11"/>
  <c r="V63" i="11" s="1"/>
  <c r="V59" i="11"/>
  <c r="V55" i="11"/>
  <c r="V51" i="11"/>
  <c r="V47" i="11"/>
  <c r="V43" i="11"/>
  <c r="V39" i="11"/>
  <c r="V58" i="11"/>
  <c r="V54" i="11"/>
  <c r="V50" i="11"/>
  <c r="V46" i="11"/>
  <c r="V42" i="11"/>
  <c r="V38" i="11"/>
  <c r="K58" i="3"/>
  <c r="K36" i="3"/>
  <c r="K41" i="3"/>
  <c r="K44" i="3"/>
  <c r="K53" i="3"/>
  <c r="K39" i="3"/>
  <c r="K42" i="3"/>
  <c r="K52" i="3"/>
  <c r="K40" i="3"/>
  <c r="K51" i="3"/>
  <c r="K43" i="3"/>
  <c r="K38" i="3"/>
  <c r="K50" i="3"/>
  <c r="K54" i="3"/>
  <c r="C46" i="3"/>
  <c r="C43" i="3"/>
  <c r="C38" i="3"/>
  <c r="C45" i="3"/>
  <c r="H59" i="3"/>
  <c r="H49" i="3"/>
  <c r="H57" i="3"/>
  <c r="O46" i="3"/>
  <c r="G38" i="9" s="1"/>
  <c r="O45" i="3"/>
  <c r="G37" i="9" s="1"/>
  <c r="O39" i="3"/>
  <c r="O47" i="3"/>
  <c r="G39" i="9" s="1"/>
  <c r="R38" i="3"/>
  <c r="R37" i="3"/>
  <c r="R53" i="3"/>
  <c r="R47" i="3"/>
  <c r="H39" i="9" s="1"/>
  <c r="R48" i="3"/>
  <c r="R46" i="3"/>
  <c r="H38" i="9" s="1"/>
  <c r="R59" i="3"/>
  <c r="K46" i="3"/>
  <c r="D38" i="9" s="1"/>
  <c r="C42" i="3"/>
  <c r="C39" i="3"/>
  <c r="K55" i="3"/>
  <c r="K47" i="3"/>
  <c r="D39" i="9" s="1"/>
  <c r="K37" i="3"/>
  <c r="D59" i="3"/>
  <c r="D45" i="3"/>
  <c r="D44" i="3"/>
  <c r="D38" i="3"/>
  <c r="D50" i="3"/>
  <c r="D49" i="3"/>
  <c r="D40" i="3"/>
  <c r="D42" i="3"/>
  <c r="D47" i="3"/>
  <c r="D43" i="3"/>
  <c r="I57" i="3"/>
  <c r="I48" i="3"/>
  <c r="I56" i="3"/>
  <c r="I44" i="3"/>
  <c r="I47" i="3"/>
  <c r="I55" i="3"/>
  <c r="I38" i="3"/>
  <c r="I39" i="3"/>
  <c r="I59" i="3"/>
  <c r="I46" i="3"/>
  <c r="I54" i="3"/>
  <c r="I36" i="3"/>
  <c r="I53" i="3"/>
  <c r="O51" i="3"/>
  <c r="R43" i="3"/>
  <c r="R52" i="3"/>
  <c r="S45" i="3"/>
  <c r="S59" i="3"/>
  <c r="S57" i="3"/>
  <c r="S46" i="3"/>
  <c r="I38" i="9" s="1"/>
  <c r="S54" i="3"/>
  <c r="S39" i="3"/>
  <c r="S47" i="3"/>
  <c r="I39" i="9" s="1"/>
  <c r="S43" i="3"/>
  <c r="S40" i="3"/>
  <c r="S48" i="3"/>
  <c r="S56" i="3"/>
  <c r="K56" i="3"/>
  <c r="K48" i="3"/>
  <c r="D39" i="3"/>
  <c r="K59" i="3"/>
  <c r="H47" i="3"/>
  <c r="I58" i="3"/>
  <c r="I50" i="3"/>
  <c r="D46" i="3"/>
  <c r="I43" i="3"/>
  <c r="D36" i="3"/>
  <c r="H41" i="3"/>
  <c r="H36" i="3"/>
  <c r="I37" i="3"/>
  <c r="O53" i="3"/>
  <c r="O37" i="3"/>
  <c r="O48" i="3"/>
  <c r="R50" i="3"/>
  <c r="S58" i="3"/>
  <c r="S42" i="3"/>
  <c r="S51" i="3"/>
  <c r="S36" i="3"/>
  <c r="G44" i="3"/>
  <c r="G48" i="3"/>
  <c r="G50" i="3"/>
  <c r="J56" i="3"/>
  <c r="J39" i="3"/>
  <c r="G41" i="3"/>
  <c r="N42" i="3"/>
  <c r="N47" i="3"/>
  <c r="E39" i="9" s="1"/>
  <c r="P54" i="3"/>
  <c r="P55" i="3"/>
  <c r="P57" i="3"/>
  <c r="P49" i="3"/>
  <c r="P39" i="3"/>
  <c r="P38" i="3"/>
  <c r="E37" i="3"/>
  <c r="E38" i="3"/>
  <c r="E39" i="3"/>
  <c r="E45" i="3"/>
  <c r="E43" i="3"/>
  <c r="E46" i="3"/>
  <c r="E48" i="3"/>
  <c r="E50" i="3"/>
  <c r="E36" i="3"/>
  <c r="T39" i="3"/>
  <c r="T43" i="3"/>
  <c r="T50" i="3"/>
  <c r="T54" i="3"/>
  <c r="T58" i="3"/>
  <c r="T45" i="3"/>
  <c r="T37" i="3"/>
  <c r="T48" i="3"/>
  <c r="T56" i="3"/>
  <c r="T40" i="3"/>
  <c r="T44" i="3"/>
  <c r="T51" i="3"/>
  <c r="T55" i="3"/>
  <c r="T59" i="3"/>
  <c r="T36" i="3"/>
  <c r="T41" i="3"/>
  <c r="T52" i="3"/>
  <c r="T47" i="3"/>
  <c r="L32" i="3"/>
  <c r="L36" i="3" s="1"/>
  <c r="C37" i="3"/>
  <c r="C41" i="3"/>
  <c r="C59" i="3"/>
  <c r="J40" i="3"/>
  <c r="J53" i="3"/>
  <c r="J57" i="3"/>
  <c r="J46" i="3"/>
  <c r="J48" i="3"/>
  <c r="J50" i="3"/>
  <c r="J54" i="3"/>
  <c r="J58" i="3"/>
  <c r="J44" i="3"/>
  <c r="J59" i="3"/>
  <c r="J42" i="3"/>
  <c r="J37" i="3"/>
  <c r="Q32" i="3"/>
  <c r="Q58" i="3" s="1"/>
  <c r="T46" i="3"/>
  <c r="T42" i="3"/>
  <c r="M60" i="3"/>
  <c r="J52" i="3"/>
  <c r="D37" i="9"/>
  <c r="J55" i="3"/>
  <c r="J49" i="3"/>
  <c r="H38" i="3"/>
  <c r="H37" i="3"/>
  <c r="N48" i="3"/>
  <c r="N46" i="3"/>
  <c r="E38" i="9" s="1"/>
  <c r="O59" i="3"/>
  <c r="O44" i="3"/>
  <c r="O56" i="3"/>
  <c r="O42" i="3"/>
  <c r="O41" i="3"/>
  <c r="O49" i="3"/>
  <c r="O57" i="3"/>
  <c r="O55" i="3"/>
  <c r="O40" i="3"/>
  <c r="O36" i="3"/>
  <c r="O52" i="3"/>
  <c r="O50" i="3"/>
  <c r="O58" i="3"/>
  <c r="O43" i="3"/>
  <c r="T57" i="3"/>
  <c r="T38" i="3"/>
  <c r="T49" i="3"/>
  <c r="E40" i="3"/>
  <c r="E41" i="3"/>
  <c r="J38" i="3"/>
  <c r="C44" i="3"/>
  <c r="C40" i="3"/>
  <c r="E49" i="3"/>
  <c r="H45" i="3"/>
  <c r="H42" i="3"/>
  <c r="H40" i="3"/>
  <c r="H44" i="3"/>
  <c r="H46" i="3"/>
  <c r="H48" i="3"/>
  <c r="H50" i="3"/>
  <c r="H54" i="3"/>
  <c r="H58" i="3"/>
  <c r="H51" i="3"/>
  <c r="H55" i="3"/>
  <c r="H39" i="3"/>
  <c r="N56" i="3"/>
  <c r="N51" i="3"/>
  <c r="N41" i="3"/>
  <c r="N57" i="3"/>
  <c r="N50" i="3"/>
  <c r="N55" i="3"/>
  <c r="N52" i="3"/>
  <c r="N59" i="3"/>
  <c r="N45" i="3"/>
  <c r="N38" i="3"/>
  <c r="N54" i="3"/>
  <c r="N40" i="3"/>
  <c r="B36" i="9"/>
  <c r="T53" i="3"/>
  <c r="R55" i="3"/>
  <c r="R58" i="3"/>
  <c r="R42" i="3"/>
  <c r="R45" i="3"/>
  <c r="H37" i="9" s="1"/>
  <c r="R44" i="3"/>
  <c r="R36" i="3"/>
  <c r="R51" i="3"/>
  <c r="R54" i="3"/>
  <c r="R57" i="3"/>
  <c r="R41" i="3"/>
  <c r="R40" i="3"/>
  <c r="C38" i="2"/>
  <c r="C44" i="2"/>
  <c r="C41" i="2"/>
  <c r="C42" i="2"/>
  <c r="K45" i="2"/>
  <c r="C36" i="2"/>
  <c r="C39" i="2"/>
  <c r="C45" i="2"/>
  <c r="M55" i="2"/>
  <c r="M47" i="2"/>
  <c r="M50" i="2"/>
  <c r="E47" i="2"/>
  <c r="M59" i="2"/>
  <c r="E43" i="2"/>
  <c r="E39" i="2"/>
  <c r="M48" i="2"/>
  <c r="E45" i="2"/>
  <c r="M56" i="2"/>
  <c r="E48" i="2"/>
  <c r="M51" i="2"/>
  <c r="M44" i="2"/>
  <c r="E59" i="2"/>
  <c r="M45" i="2"/>
  <c r="M40" i="2"/>
  <c r="M52" i="2"/>
  <c r="E50" i="2"/>
  <c r="M41" i="2"/>
  <c r="E49" i="2"/>
  <c r="M57" i="2"/>
  <c r="K40" i="2"/>
  <c r="H41" i="2"/>
  <c r="S47" i="2"/>
  <c r="S50" i="2"/>
  <c r="T59" i="2"/>
  <c r="S36" i="2"/>
  <c r="H47" i="2"/>
  <c r="K44" i="2"/>
  <c r="D50" i="2"/>
  <c r="H37" i="2"/>
  <c r="P43" i="2"/>
  <c r="AD32" i="2"/>
  <c r="AE32" i="2" s="1"/>
  <c r="H51" i="2"/>
  <c r="D47" i="2"/>
  <c r="I38" i="2"/>
  <c r="M38" i="2"/>
  <c r="M37" i="2"/>
  <c r="M36" i="2"/>
  <c r="P51" i="2"/>
  <c r="R48" i="2"/>
  <c r="R47" i="2"/>
  <c r="R56" i="2"/>
  <c r="T54" i="2"/>
  <c r="T50" i="2"/>
  <c r="T45" i="2"/>
  <c r="T42" i="2"/>
  <c r="M53" i="2"/>
  <c r="I49" i="2"/>
  <c r="E44" i="2"/>
  <c r="E40" i="2"/>
  <c r="H55" i="2"/>
  <c r="H52" i="2"/>
  <c r="M43" i="2"/>
  <c r="M39" i="2"/>
  <c r="M58" i="2"/>
  <c r="I37" i="2"/>
  <c r="E42" i="2"/>
  <c r="E38" i="2"/>
  <c r="H44" i="2"/>
  <c r="P46" i="2"/>
  <c r="R44" i="2"/>
  <c r="R54" i="2"/>
  <c r="T57" i="2"/>
  <c r="T53" i="2"/>
  <c r="T49" i="2"/>
  <c r="T43" i="2"/>
  <c r="T44" i="2"/>
  <c r="T39" i="2"/>
  <c r="P57" i="2"/>
  <c r="P48" i="2"/>
  <c r="G40" i="2"/>
  <c r="G36" i="2"/>
  <c r="H43" i="2"/>
  <c r="H48" i="2"/>
  <c r="H42" i="2"/>
  <c r="H36" i="2"/>
  <c r="H40" i="2"/>
  <c r="N46" i="2"/>
  <c r="N56" i="2"/>
  <c r="N40" i="2"/>
  <c r="N39" i="2"/>
  <c r="N45" i="2"/>
  <c r="N43" i="2"/>
  <c r="P53" i="2"/>
  <c r="P49" i="2"/>
  <c r="P56" i="2"/>
  <c r="S55" i="2"/>
  <c r="S45" i="2"/>
  <c r="S59" i="2"/>
  <c r="S42" i="2"/>
  <c r="S46" i="2"/>
  <c r="S52" i="2"/>
  <c r="S39" i="2"/>
  <c r="N51" i="2"/>
  <c r="K46" i="2"/>
  <c r="D25" i="9" s="1"/>
  <c r="H39" i="2"/>
  <c r="H57" i="2"/>
  <c r="H53" i="2"/>
  <c r="H49" i="2"/>
  <c r="H58" i="2"/>
  <c r="H54" i="2"/>
  <c r="H50" i="2"/>
  <c r="G39" i="2"/>
  <c r="H45" i="2"/>
  <c r="N42" i="2"/>
  <c r="N52" i="2"/>
  <c r="N36" i="2"/>
  <c r="N57" i="2"/>
  <c r="N41" i="2"/>
  <c r="P55" i="2"/>
  <c r="P47" i="2"/>
  <c r="P58" i="2"/>
  <c r="P50" i="2"/>
  <c r="P42" i="2"/>
  <c r="P40" i="2"/>
  <c r="P41" i="2"/>
  <c r="S53" i="2"/>
  <c r="S43" i="2"/>
  <c r="S56" i="2"/>
  <c r="S38" i="2"/>
  <c r="H46" i="2"/>
  <c r="H38" i="2"/>
  <c r="N54" i="2"/>
  <c r="N38" i="2"/>
  <c r="N48" i="2"/>
  <c r="N55" i="2"/>
  <c r="N53" i="2"/>
  <c r="N59" i="2"/>
  <c r="P52" i="2"/>
  <c r="S51" i="2"/>
  <c r="S40" i="2"/>
  <c r="S44" i="2"/>
  <c r="S48" i="2"/>
  <c r="S58" i="2"/>
  <c r="S37" i="2"/>
  <c r="I24" i="9" s="1"/>
  <c r="F36" i="2"/>
  <c r="F47" i="2"/>
  <c r="F49" i="2"/>
  <c r="F42" i="2"/>
  <c r="F46" i="2"/>
  <c r="F48" i="2"/>
  <c r="F50" i="2"/>
  <c r="F45" i="2"/>
  <c r="F44" i="2"/>
  <c r="F37" i="2"/>
  <c r="F38" i="2"/>
  <c r="F40" i="2"/>
  <c r="D36" i="2"/>
  <c r="D45" i="2"/>
  <c r="D41" i="2"/>
  <c r="D38" i="2"/>
  <c r="D59" i="2"/>
  <c r="D42" i="2"/>
  <c r="D46" i="2"/>
  <c r="D39" i="2"/>
  <c r="D37" i="2"/>
  <c r="D44" i="2"/>
  <c r="D49" i="2"/>
  <c r="F59" i="2"/>
  <c r="K41" i="2"/>
  <c r="K49" i="2"/>
  <c r="K57" i="2"/>
  <c r="K42" i="2"/>
  <c r="K52" i="2"/>
  <c r="K58" i="2"/>
  <c r="K36" i="2"/>
  <c r="K37" i="2"/>
  <c r="K51" i="2"/>
  <c r="K43" i="2"/>
  <c r="K50" i="2"/>
  <c r="K53" i="2"/>
  <c r="K59" i="2"/>
  <c r="K48" i="2"/>
  <c r="K54" i="2"/>
  <c r="K56" i="2"/>
  <c r="F41" i="2"/>
  <c r="K55" i="2"/>
  <c r="D48" i="2"/>
  <c r="G50" i="2"/>
  <c r="G48" i="2"/>
  <c r="G41" i="2"/>
  <c r="G37" i="2"/>
  <c r="G38" i="2"/>
  <c r="G45" i="2"/>
  <c r="G42" i="2"/>
  <c r="G49" i="2"/>
  <c r="G46" i="2"/>
  <c r="G44" i="2"/>
  <c r="L32" i="2"/>
  <c r="L40" i="2" s="1"/>
  <c r="I56" i="2"/>
  <c r="I42" i="2"/>
  <c r="I45" i="2"/>
  <c r="I54" i="2"/>
  <c r="I36" i="2"/>
  <c r="I43" i="2"/>
  <c r="I44" i="2"/>
  <c r="I47" i="2"/>
  <c r="I55" i="2"/>
  <c r="I57" i="2"/>
  <c r="I40" i="2"/>
  <c r="I48" i="2"/>
  <c r="I52" i="2"/>
  <c r="I50" i="2"/>
  <c r="I59" i="2"/>
  <c r="I51" i="2"/>
  <c r="R41" i="2"/>
  <c r="R53" i="2"/>
  <c r="R46" i="2"/>
  <c r="R43" i="2"/>
  <c r="R59" i="2"/>
  <c r="R52" i="2"/>
  <c r="R39" i="2"/>
  <c r="R36" i="2"/>
  <c r="R57" i="2"/>
  <c r="P37" i="2"/>
  <c r="H24" i="9" s="1"/>
  <c r="P36" i="2"/>
  <c r="P44" i="2"/>
  <c r="P45" i="2"/>
  <c r="P38" i="2"/>
  <c r="P39" i="2"/>
  <c r="R40" i="2"/>
  <c r="R58" i="2"/>
  <c r="R49" i="2"/>
  <c r="R45" i="2"/>
  <c r="R38" i="2"/>
  <c r="S57" i="2"/>
  <c r="S49" i="2"/>
  <c r="S41" i="2"/>
  <c r="Q32" i="2"/>
  <c r="D57" i="13"/>
  <c r="P177" i="1" s="1"/>
  <c r="D49" i="13"/>
  <c r="P169" i="1" s="1"/>
  <c r="M53" i="13"/>
  <c r="D41" i="13"/>
  <c r="P161" i="1" s="1"/>
  <c r="D48" i="13"/>
  <c r="P168" i="1" s="1"/>
  <c r="D40" i="13"/>
  <c r="P160" i="1" s="1"/>
  <c r="D59" i="13"/>
  <c r="P179" i="1" s="1"/>
  <c r="D55" i="13"/>
  <c r="P175" i="1" s="1"/>
  <c r="D51" i="13"/>
  <c r="P171" i="1" s="1"/>
  <c r="D47" i="13"/>
  <c r="P167" i="1" s="1"/>
  <c r="D43" i="13"/>
  <c r="P163" i="1" s="1"/>
  <c r="D39" i="13"/>
  <c r="F39" i="13" s="1"/>
  <c r="D58" i="13"/>
  <c r="P178" i="1" s="1"/>
  <c r="D54" i="13"/>
  <c r="P174" i="1" s="1"/>
  <c r="D50" i="13"/>
  <c r="P170" i="1" s="1"/>
  <c r="D46" i="13"/>
  <c r="B18" i="9" s="1"/>
  <c r="D42" i="13"/>
  <c r="P162" i="1" s="1"/>
  <c r="D38" i="13"/>
  <c r="C58" i="13"/>
  <c r="M178" i="1" s="1"/>
  <c r="C50" i="13"/>
  <c r="M170" i="1" s="1"/>
  <c r="C42" i="13"/>
  <c r="M162" i="1" s="1"/>
  <c r="C45" i="13"/>
  <c r="M165" i="1" s="1"/>
  <c r="C37" i="13"/>
  <c r="M157" i="1" s="1"/>
  <c r="C57" i="13"/>
  <c r="M177" i="1" s="1"/>
  <c r="C49" i="13"/>
  <c r="M169" i="1" s="1"/>
  <c r="C41" i="13"/>
  <c r="M161" i="1" s="1"/>
  <c r="C53" i="13"/>
  <c r="M173" i="1" s="1"/>
  <c r="C54" i="13"/>
  <c r="M174" i="1" s="1"/>
  <c r="C46" i="13"/>
  <c r="M166" i="1" s="1"/>
  <c r="C38" i="13"/>
  <c r="M158" i="1" s="1"/>
  <c r="B36" i="13"/>
  <c r="I156" i="1" s="1"/>
  <c r="B57" i="13"/>
  <c r="I177" i="1" s="1"/>
  <c r="B52" i="13"/>
  <c r="I172" i="1" s="1"/>
  <c r="B47" i="13"/>
  <c r="I167" i="1" s="1"/>
  <c r="B41" i="13"/>
  <c r="I161" i="1" s="1"/>
  <c r="B56" i="13"/>
  <c r="I176" i="1" s="1"/>
  <c r="B51" i="13"/>
  <c r="I171" i="1" s="1"/>
  <c r="B45" i="13"/>
  <c r="I165" i="1" s="1"/>
  <c r="B40" i="13"/>
  <c r="I160" i="1" s="1"/>
  <c r="B55" i="13"/>
  <c r="I175" i="1" s="1"/>
  <c r="B49" i="13"/>
  <c r="I169" i="1" s="1"/>
  <c r="B44" i="13"/>
  <c r="I164" i="1" s="1"/>
  <c r="B39" i="13"/>
  <c r="I159" i="1" s="1"/>
  <c r="E32" i="13"/>
  <c r="G32" i="13" s="1"/>
  <c r="B59" i="13"/>
  <c r="I179" i="1" s="1"/>
  <c r="B53" i="13"/>
  <c r="B48" i="13"/>
  <c r="I168" i="1" s="1"/>
  <c r="B43" i="13"/>
  <c r="I163" i="1" s="1"/>
  <c r="B37" i="13"/>
  <c r="I157" i="1" s="1"/>
  <c r="D37" i="13"/>
  <c r="M37" i="13"/>
  <c r="L36" i="13"/>
  <c r="L48" i="13"/>
  <c r="L44" i="13"/>
  <c r="L52" i="13"/>
  <c r="L56" i="13"/>
  <c r="L40" i="13"/>
  <c r="M45" i="13"/>
  <c r="M57" i="13"/>
  <c r="M41" i="13"/>
  <c r="M49" i="13"/>
  <c r="N46" i="13"/>
  <c r="B31" i="9" s="1"/>
  <c r="P32" i="13"/>
  <c r="R32" i="13" s="1"/>
  <c r="N58" i="13"/>
  <c r="N54" i="13"/>
  <c r="N38" i="13"/>
  <c r="P38" i="13" s="1"/>
  <c r="N42" i="13"/>
  <c r="N50" i="13"/>
  <c r="N57" i="13"/>
  <c r="N53" i="13"/>
  <c r="N49" i="13"/>
  <c r="N45" i="13"/>
  <c r="B30" i="9" s="1"/>
  <c r="N41" i="13"/>
  <c r="N37" i="13"/>
  <c r="N56" i="13"/>
  <c r="N52" i="13"/>
  <c r="N48" i="13"/>
  <c r="N44" i="13"/>
  <c r="N40" i="13"/>
  <c r="N36" i="13"/>
  <c r="N59" i="13"/>
  <c r="N55" i="13"/>
  <c r="N51" i="13"/>
  <c r="N47" i="13"/>
  <c r="B32" i="9" s="1"/>
  <c r="N43" i="13"/>
  <c r="M56" i="13"/>
  <c r="M52" i="13"/>
  <c r="M48" i="13"/>
  <c r="M44" i="13"/>
  <c r="M40" i="13"/>
  <c r="M36" i="13"/>
  <c r="M59" i="13"/>
  <c r="M55" i="13"/>
  <c r="M51" i="13"/>
  <c r="M47" i="13"/>
  <c r="M43" i="13"/>
  <c r="M39" i="13"/>
  <c r="P39" i="13" s="1"/>
  <c r="M58" i="13"/>
  <c r="M54" i="13"/>
  <c r="M50" i="13"/>
  <c r="M46" i="13"/>
  <c r="M42" i="13"/>
  <c r="O37" i="13"/>
  <c r="L59" i="13"/>
  <c r="L55" i="13"/>
  <c r="L51" i="13"/>
  <c r="L47" i="13"/>
  <c r="L43" i="13"/>
  <c r="L39" i="13"/>
  <c r="O32" i="13"/>
  <c r="Q32" i="13" s="1"/>
  <c r="L58" i="13"/>
  <c r="L54" i="13"/>
  <c r="L50" i="13"/>
  <c r="L46" i="13"/>
  <c r="L42" i="13"/>
  <c r="L38" i="13"/>
  <c r="L57" i="13"/>
  <c r="L53" i="13"/>
  <c r="L49" i="13"/>
  <c r="L45" i="13"/>
  <c r="L41" i="13"/>
  <c r="B15" i="9"/>
  <c r="P156" i="1"/>
  <c r="M159" i="1"/>
  <c r="C56" i="13"/>
  <c r="C52" i="13"/>
  <c r="C48" i="13"/>
  <c r="C44" i="13"/>
  <c r="C40" i="13"/>
  <c r="C36" i="13"/>
  <c r="C59" i="13"/>
  <c r="C55" i="13"/>
  <c r="C51" i="13"/>
  <c r="C47" i="13"/>
  <c r="C43" i="13"/>
  <c r="I158" i="1"/>
  <c r="B58" i="13"/>
  <c r="B54" i="13"/>
  <c r="B50" i="13"/>
  <c r="B46" i="13"/>
  <c r="B42" i="13"/>
  <c r="A11" i="9"/>
  <c r="F180" i="1"/>
  <c r="K180" i="1"/>
  <c r="O180" i="1"/>
  <c r="T63" i="11"/>
  <c r="Z61" i="13"/>
  <c r="T61" i="11"/>
  <c r="S61" i="11"/>
  <c r="Z39" i="13"/>
  <c r="AB39" i="13" s="1"/>
  <c r="Z62" i="13"/>
  <c r="AB62" i="13" s="1"/>
  <c r="I36" i="9" l="1"/>
  <c r="J38" i="9"/>
  <c r="K38" i="9"/>
  <c r="I23" i="9"/>
  <c r="H25" i="9"/>
  <c r="J36" i="9"/>
  <c r="K36" i="9"/>
  <c r="I25" i="9"/>
  <c r="J39" i="9"/>
  <c r="K39" i="9"/>
  <c r="J37" i="9"/>
  <c r="K37" i="9"/>
  <c r="I37" i="9"/>
  <c r="F23" i="9"/>
  <c r="P50" i="13"/>
  <c r="F53" i="13"/>
  <c r="E38" i="13"/>
  <c r="D22" i="9"/>
  <c r="O60" i="2"/>
  <c r="I22" i="9"/>
  <c r="J23" i="9"/>
  <c r="K23" i="9"/>
  <c r="F24" i="9"/>
  <c r="J24" i="9"/>
  <c r="G23" i="9"/>
  <c r="H23" i="9"/>
  <c r="J25" i="9"/>
  <c r="J22" i="9"/>
  <c r="E24" i="9"/>
  <c r="G25" i="9"/>
  <c r="G24" i="9"/>
  <c r="J60" i="2"/>
  <c r="F50" i="13"/>
  <c r="E60" i="2"/>
  <c r="D23" i="9"/>
  <c r="F60" i="3"/>
  <c r="P60" i="3"/>
  <c r="S60" i="3"/>
  <c r="Q38" i="3"/>
  <c r="I60" i="3"/>
  <c r="L52" i="3"/>
  <c r="G60" i="3"/>
  <c r="D60" i="3"/>
  <c r="T60" i="2"/>
  <c r="C60" i="2"/>
  <c r="D24" i="9"/>
  <c r="V61" i="11"/>
  <c r="K60" i="3"/>
  <c r="L44" i="3"/>
  <c r="D36" i="9"/>
  <c r="C60" i="3"/>
  <c r="L53" i="3"/>
  <c r="F38" i="9"/>
  <c r="N60" i="3"/>
  <c r="H60" i="3"/>
  <c r="L45" i="3"/>
  <c r="F39" i="9"/>
  <c r="E37" i="9"/>
  <c r="F37" i="9"/>
  <c r="Q41" i="3"/>
  <c r="Q44" i="3"/>
  <c r="Q52" i="3"/>
  <c r="Q49" i="3"/>
  <c r="Q37" i="3"/>
  <c r="Q56" i="3"/>
  <c r="Q48" i="3"/>
  <c r="Q40" i="3"/>
  <c r="Q51" i="3"/>
  <c r="Q57" i="3"/>
  <c r="Q53" i="3"/>
  <c r="Q45" i="3"/>
  <c r="Q36" i="3"/>
  <c r="Q54" i="3"/>
  <c r="L37" i="3"/>
  <c r="L42" i="3"/>
  <c r="L50" i="3"/>
  <c r="L51" i="3"/>
  <c r="L41" i="3"/>
  <c r="L54" i="3"/>
  <c r="L55" i="3"/>
  <c r="L43" i="3"/>
  <c r="L38" i="3"/>
  <c r="L59" i="3"/>
  <c r="L40" i="3"/>
  <c r="L58" i="3"/>
  <c r="L47" i="3"/>
  <c r="L46" i="3"/>
  <c r="L39" i="3"/>
  <c r="Q39" i="3"/>
  <c r="L49" i="3"/>
  <c r="Q55" i="3"/>
  <c r="Q42" i="3"/>
  <c r="T60" i="3"/>
  <c r="Q43" i="3"/>
  <c r="Q46" i="3"/>
  <c r="Q47" i="3"/>
  <c r="L56" i="3"/>
  <c r="H36" i="9"/>
  <c r="R60" i="3"/>
  <c r="J60" i="3"/>
  <c r="Q59" i="3"/>
  <c r="Q50" i="3"/>
  <c r="L57" i="3"/>
  <c r="L48" i="3"/>
  <c r="O60" i="3"/>
  <c r="F36" i="9"/>
  <c r="G36" i="9"/>
  <c r="E60" i="3"/>
  <c r="L50" i="2"/>
  <c r="L42" i="2"/>
  <c r="N60" i="2"/>
  <c r="M60" i="2"/>
  <c r="E23" i="9"/>
  <c r="H60" i="2"/>
  <c r="G60" i="2"/>
  <c r="L55" i="2"/>
  <c r="S60" i="2"/>
  <c r="L38" i="2"/>
  <c r="L48" i="2"/>
  <c r="L43" i="2"/>
  <c r="E25" i="9"/>
  <c r="F25" i="9"/>
  <c r="L56" i="2"/>
  <c r="F22" i="9"/>
  <c r="E22" i="9"/>
  <c r="Q52" i="2"/>
  <c r="Q37" i="2"/>
  <c r="Q39" i="2"/>
  <c r="Q59" i="2"/>
  <c r="Q43" i="2"/>
  <c r="Q53" i="2"/>
  <c r="Q51" i="2"/>
  <c r="Q55" i="2"/>
  <c r="Q49" i="2"/>
  <c r="Q48" i="2"/>
  <c r="Q41" i="2"/>
  <c r="Q44" i="2"/>
  <c r="Q47" i="2"/>
  <c r="Q56" i="2"/>
  <c r="Q40" i="2"/>
  <c r="Q54" i="2"/>
  <c r="Q36" i="2"/>
  <c r="Q57" i="2"/>
  <c r="Q42" i="2"/>
  <c r="Q50" i="2"/>
  <c r="Q45" i="2"/>
  <c r="F60" i="2"/>
  <c r="G22" i="9"/>
  <c r="P60" i="2"/>
  <c r="Q58" i="2"/>
  <c r="Q38" i="2"/>
  <c r="Q46" i="2"/>
  <c r="H22" i="9"/>
  <c r="R60" i="2"/>
  <c r="I60" i="2"/>
  <c r="L37" i="2"/>
  <c r="L54" i="2"/>
  <c r="L45" i="2"/>
  <c r="L49" i="2"/>
  <c r="L57" i="2"/>
  <c r="L52" i="2"/>
  <c r="L44" i="2"/>
  <c r="L58" i="2"/>
  <c r="L51" i="2"/>
  <c r="L39" i="2"/>
  <c r="L46" i="2"/>
  <c r="L36" i="2"/>
  <c r="L53" i="2"/>
  <c r="L41" i="2"/>
  <c r="L59" i="2"/>
  <c r="K60" i="2"/>
  <c r="L47" i="2"/>
  <c r="D60" i="2"/>
  <c r="P41" i="13"/>
  <c r="P42" i="13"/>
  <c r="P45" i="13"/>
  <c r="P49" i="13"/>
  <c r="E39" i="13"/>
  <c r="F37" i="13"/>
  <c r="F57" i="13"/>
  <c r="E57" i="13"/>
  <c r="E37" i="13"/>
  <c r="F49" i="13"/>
  <c r="F54" i="13"/>
  <c r="P53" i="13"/>
  <c r="O40" i="13"/>
  <c r="F42" i="13"/>
  <c r="B19" i="9"/>
  <c r="D60" i="13"/>
  <c r="P159" i="1"/>
  <c r="P166" i="1"/>
  <c r="P158" i="1"/>
  <c r="B16" i="9"/>
  <c r="F58" i="13"/>
  <c r="F41" i="13"/>
  <c r="E41" i="13"/>
  <c r="F45" i="13"/>
  <c r="F38" i="13"/>
  <c r="F46" i="13"/>
  <c r="E45" i="13"/>
  <c r="E49" i="13"/>
  <c r="E48" i="13"/>
  <c r="E59" i="13"/>
  <c r="E43" i="13"/>
  <c r="I173" i="1"/>
  <c r="E53" i="13"/>
  <c r="P157" i="1"/>
  <c r="B17" i="9"/>
  <c r="P55" i="13"/>
  <c r="P44" i="13"/>
  <c r="P46" i="13"/>
  <c r="O56" i="13"/>
  <c r="O52" i="13"/>
  <c r="S44" i="13"/>
  <c r="L60" i="13"/>
  <c r="P57" i="13"/>
  <c r="O59" i="13"/>
  <c r="P54" i="13"/>
  <c r="P58" i="13"/>
  <c r="P52" i="13"/>
  <c r="P51" i="13"/>
  <c r="P40" i="13"/>
  <c r="P56" i="13"/>
  <c r="B33" i="9"/>
  <c r="P48" i="13"/>
  <c r="B29" i="9"/>
  <c r="N60" i="13"/>
  <c r="P43" i="13"/>
  <c r="P59" i="13"/>
  <c r="P47" i="13"/>
  <c r="P37" i="13"/>
  <c r="O44" i="13"/>
  <c r="P36" i="13"/>
  <c r="M60" i="13"/>
  <c r="O36" i="13"/>
  <c r="O48" i="13"/>
  <c r="O49" i="13"/>
  <c r="S49" i="13"/>
  <c r="O58" i="13"/>
  <c r="S58" i="13"/>
  <c r="O47" i="13"/>
  <c r="S47" i="13"/>
  <c r="S56" i="13"/>
  <c r="O53" i="13"/>
  <c r="S53" i="13"/>
  <c r="O46" i="13"/>
  <c r="S46" i="13"/>
  <c r="O51" i="13"/>
  <c r="S51" i="13"/>
  <c r="S36" i="13"/>
  <c r="S37" i="13"/>
  <c r="O41" i="13"/>
  <c r="S41" i="13"/>
  <c r="O57" i="13"/>
  <c r="S57" i="13"/>
  <c r="S50" i="13"/>
  <c r="O50" i="13"/>
  <c r="O39" i="13"/>
  <c r="S39" i="13"/>
  <c r="O55" i="13"/>
  <c r="S55" i="13"/>
  <c r="S52" i="13"/>
  <c r="S42" i="13"/>
  <c r="O42" i="13"/>
  <c r="O45" i="13"/>
  <c r="S45" i="13"/>
  <c r="S38" i="13"/>
  <c r="O38" i="13"/>
  <c r="O54" i="13"/>
  <c r="S54" i="13"/>
  <c r="O43" i="13"/>
  <c r="S43" i="13"/>
  <c r="S48" i="13"/>
  <c r="S40" i="13"/>
  <c r="E51" i="13"/>
  <c r="F51" i="13"/>
  <c r="M171" i="1"/>
  <c r="M156" i="1"/>
  <c r="C60" i="13"/>
  <c r="F36" i="13"/>
  <c r="M172" i="1"/>
  <c r="F52" i="13"/>
  <c r="M175" i="1"/>
  <c r="E55" i="13"/>
  <c r="F55" i="13"/>
  <c r="M160" i="1"/>
  <c r="F40" i="13"/>
  <c r="E40" i="13"/>
  <c r="M176" i="1"/>
  <c r="F56" i="13"/>
  <c r="E56" i="13"/>
  <c r="E36" i="13"/>
  <c r="E52" i="13"/>
  <c r="F43" i="13"/>
  <c r="M163" i="1"/>
  <c r="F59" i="13"/>
  <c r="M179" i="1"/>
  <c r="M164" i="1"/>
  <c r="F44" i="13"/>
  <c r="E44" i="13"/>
  <c r="M167" i="1"/>
  <c r="F47" i="13"/>
  <c r="E47" i="13"/>
  <c r="M168" i="1"/>
  <c r="F48" i="13"/>
  <c r="E54" i="13"/>
  <c r="I174" i="1"/>
  <c r="I54" i="13"/>
  <c r="I43" i="13"/>
  <c r="I45" i="13"/>
  <c r="I37" i="13"/>
  <c r="I51" i="13"/>
  <c r="I55" i="13"/>
  <c r="I42" i="13"/>
  <c r="I162" i="1"/>
  <c r="E42" i="13"/>
  <c r="I178" i="1"/>
  <c r="I58" i="13"/>
  <c r="E58" i="13"/>
  <c r="B60" i="13"/>
  <c r="I48" i="13"/>
  <c r="I56" i="13"/>
  <c r="I38" i="13"/>
  <c r="I46" i="13"/>
  <c r="I166" i="1"/>
  <c r="E46" i="13"/>
  <c r="I53" i="13"/>
  <c r="I41" i="13"/>
  <c r="I49" i="13"/>
  <c r="I47" i="13"/>
  <c r="I39" i="13"/>
  <c r="I170" i="1"/>
  <c r="I50" i="13"/>
  <c r="E50" i="13"/>
  <c r="I57" i="13"/>
  <c r="I44" i="13"/>
  <c r="I40" i="13"/>
  <c r="I36" i="13"/>
  <c r="I52" i="13"/>
  <c r="L60" i="3" l="1"/>
  <c r="Q60" i="3"/>
  <c r="L60" i="2"/>
  <c r="Q60" i="2"/>
  <c r="B20" i="9"/>
  <c r="P180" i="1"/>
  <c r="F60" i="13"/>
  <c r="J15" i="9"/>
  <c r="J16" i="9" s="1"/>
  <c r="E60" i="13"/>
  <c r="P60" i="13"/>
  <c r="O60" i="13"/>
  <c r="J29" i="9"/>
  <c r="J30" i="9" s="1"/>
  <c r="B34" i="9"/>
  <c r="M180" i="1"/>
  <c r="I180" i="1"/>
</calcChain>
</file>

<file path=xl/sharedStrings.xml><?xml version="1.0" encoding="utf-8"?>
<sst xmlns="http://schemas.openxmlformats.org/spreadsheetml/2006/main" count="1198" uniqueCount="175">
  <si>
    <t>Contact Information</t>
  </si>
  <si>
    <t>Phone: 345-244-1606</t>
  </si>
  <si>
    <t>Download Statistics</t>
  </si>
  <si>
    <t>Remittance Report</t>
  </si>
  <si>
    <t xml:space="preserve">               CAYMAN ISLANDS REMITTANCE REPORT - MONEY SERVICE PROVIDERS (REMITTANCE COMPANIES)</t>
  </si>
  <si>
    <t xml:space="preserve">                   (Workers' remittances transmitted by the remittance companies licensed as Money Service Providers)</t>
  </si>
  <si>
    <t>REMITTANCE  OUTFLOWS  BY COUNTRY  (US$ - Actual Amounts)</t>
  </si>
  <si>
    <t>COUNTRY</t>
  </si>
  <si>
    <t>Year 2012</t>
  </si>
  <si>
    <t>Year 2013</t>
  </si>
  <si>
    <t>Year 2014*</t>
  </si>
  <si>
    <t>Year 2015</t>
  </si>
  <si>
    <t>Year 2016</t>
  </si>
  <si>
    <t>2017Q1</t>
  </si>
  <si>
    <t>2017Q2</t>
  </si>
  <si>
    <t>JAMAICA</t>
  </si>
  <si>
    <t>HONDURAS</t>
  </si>
  <si>
    <t>PHILIPPINES</t>
  </si>
  <si>
    <t>DOMINICAN REPUBLIC</t>
  </si>
  <si>
    <t>NICARAGUA</t>
  </si>
  <si>
    <t>COLOMBIA</t>
  </si>
  <si>
    <t>GUYANA</t>
  </si>
  <si>
    <t>TRINIDAD &amp; TOBAGO</t>
  </si>
  <si>
    <t>INDIA</t>
  </si>
  <si>
    <t>UNITED KINGDOM</t>
  </si>
  <si>
    <t>UNITED STATES</t>
  </si>
  <si>
    <t>CANADA</t>
  </si>
  <si>
    <t>n/a</t>
  </si>
  <si>
    <t>COSTA RICA</t>
  </si>
  <si>
    <t>BARBADOS</t>
  </si>
  <si>
    <t>PANAMA</t>
  </si>
  <si>
    <t>BELIZE</t>
  </si>
  <si>
    <t>CHINA</t>
  </si>
  <si>
    <t>CUBA</t>
  </si>
  <si>
    <t>KENYA</t>
  </si>
  <si>
    <t>MEXICO</t>
  </si>
  <si>
    <t>NEPAL</t>
  </si>
  <si>
    <t>PERU</t>
  </si>
  <si>
    <t>OTHER</t>
  </si>
  <si>
    <t>TOTALS</t>
  </si>
  <si>
    <t>REMITTANCE  OUTFLOWS  BY COUNTRY BY PERCENTAGE (%)</t>
  </si>
  <si>
    <t xml:space="preserve">* aggregated information does not include one reporting entity. </t>
  </si>
  <si>
    <t>Source: Money Service Providers (MSP's) licensed by Cayman Islands Monetary Authority (CIMA).</t>
  </si>
  <si>
    <t xml:space="preserve">n/a - data not collected </t>
  </si>
  <si>
    <t xml:space="preserve">                     (Workers' remittances transmitted by the remittance companies licensed as Money Service Providers)</t>
  </si>
  <si>
    <t>REMITTANCE INFLOWS  BY COUNTRY  (US$ - Actual Amounts)</t>
  </si>
  <si>
    <t>REMITTANCE INFLOWS  BY COUNTRY BY PERCENTAGE (%)</t>
  </si>
  <si>
    <t>2017 Q2</t>
  </si>
  <si>
    <t>2016 Q2</t>
  </si>
  <si>
    <t>Total Remittance Outflows</t>
  </si>
  <si>
    <t>Total Remittance Inflows</t>
  </si>
  <si>
    <t>Net Remittances</t>
  </si>
  <si>
    <t>Period</t>
  </si>
  <si>
    <t>2016 Q1</t>
  </si>
  <si>
    <t>2016 Q3</t>
  </si>
  <si>
    <t>2016 Q4</t>
  </si>
  <si>
    <t>Total 2016</t>
  </si>
  <si>
    <t>2017 Q1</t>
  </si>
  <si>
    <t>Total Inflows</t>
  </si>
  <si>
    <t>Total Outflows</t>
  </si>
  <si>
    <t xml:space="preserve">Table 1: Cayman's Remittances
</t>
  </si>
  <si>
    <t xml:space="preserve"> (US$ - Actual Amounts)</t>
  </si>
  <si>
    <t>US</t>
  </si>
  <si>
    <t>Other</t>
  </si>
  <si>
    <t>HN</t>
  </si>
  <si>
    <t>PH</t>
  </si>
  <si>
    <t>JA</t>
  </si>
  <si>
    <t>UK</t>
  </si>
  <si>
    <t>CA</t>
  </si>
  <si>
    <t>FAQs</t>
  </si>
  <si>
    <t>Where can I obtain copies of the Money Services Law?</t>
  </si>
  <si>
    <t>What is a Money Service Business?</t>
  </si>
  <si>
    <t>Source of Remittance Inflows:</t>
  </si>
  <si>
    <t xml:space="preserve">Money Services Providers </t>
  </si>
  <si>
    <t xml:space="preserve">Number of licences </t>
  </si>
  <si>
    <t xml:space="preserve">               CAYMAN ISLANDS REMITTANCE REPORT BY NUMBER OF TRANSACTIONS, BY COUNTRY &amp; VALUE  (in US$)</t>
  </si>
  <si>
    <t xml:space="preserve"> REMITTANCE  OUTFLOWS  BY TRANSACTIONS, COUNTRY, VALUE (Actual Amounts) </t>
  </si>
  <si>
    <t>Transactions (more than) &gt; CI$500</t>
  </si>
  <si>
    <t xml:space="preserve">COUNTRY </t>
  </si>
  <si>
    <t>COLUMBIA</t>
  </si>
  <si>
    <t>TOTAL TRANSACTIONS</t>
  </si>
  <si>
    <t>VALUE IN US$ (&gt;CI$500)</t>
  </si>
  <si>
    <t>Transactions (less than) &lt; CI$500</t>
  </si>
  <si>
    <t>VALUE IN US$  (&lt;CI$500)</t>
  </si>
  <si>
    <t>GRAND TOTAL</t>
  </si>
  <si>
    <t xml:space="preserve">* aggregated information does not include one reporting entity.  </t>
  </si>
  <si>
    <t>n/a - data not collected</t>
  </si>
  <si>
    <t xml:space="preserve">                        CAYMAN ISLANDS REMITTANCE REPORT BY NUMBER OF TRANSACTIONS, BY COUNTRY &amp; VALUE  (in US$)</t>
  </si>
  <si>
    <t xml:space="preserve">                                    (Workers' remittances transmitted by the remittance companies licensed as Money Service Providers)</t>
  </si>
  <si>
    <t xml:space="preserve"> REMITTANCE  INFLOWS  BY TRANSACTIONS FOR ALL COUNTRIES (Actual Amounts) </t>
  </si>
  <si>
    <t xml:space="preserve">ALL COUNTRIES </t>
  </si>
  <si>
    <t xml:space="preserve"> REMITTANCE  INFLOWS  BY COUNTRY and VALUE (Actual Amounts) </t>
  </si>
  <si>
    <t xml:space="preserve">VALUE IN US$ </t>
  </si>
  <si>
    <t>OUTFLOWS</t>
  </si>
  <si>
    <t>INFLOWS</t>
  </si>
  <si>
    <t>Destination of 
Remittance Outflows:</t>
  </si>
  <si>
    <t>Did You Know?</t>
  </si>
  <si>
    <t>The Cayman Islands Remittance Reports do not include remittances by commercial retail banks.</t>
  </si>
  <si>
    <t>REMITTANCE  OUTFLOWS  BY COUNTRY AND BY COUNTRY BY PERCENTAGE
 (US$ - Actual Amounts)</t>
  </si>
  <si>
    <t>Active Remittance Service Providers</t>
  </si>
  <si>
    <t>Did You Know? Alt</t>
  </si>
  <si>
    <t>Number of Transactions (more than) &gt; CI$500</t>
  </si>
  <si>
    <t>Number of Transactions (less than) &lt; CI$500</t>
  </si>
  <si>
    <t>Total Transactions per Quarter</t>
  </si>
  <si>
    <t>Year</t>
  </si>
  <si>
    <t>Number of Transactions</t>
  </si>
  <si>
    <t>2017Q3</t>
  </si>
  <si>
    <t>2017 Q3</t>
  </si>
  <si>
    <t xml:space="preserve">REMITTANCE  INFLOWS  BY COUNTRY and VALUE (Actual Amounts) </t>
  </si>
  <si>
    <t>ZIMBABWE</t>
  </si>
  <si>
    <t>2017Q4</t>
  </si>
  <si>
    <t>2017 Q4</t>
  </si>
  <si>
    <t>Total 2017</t>
  </si>
  <si>
    <t>Year 2017</t>
  </si>
  <si>
    <t>REMITTANCE  INFLOWS BY COUNTRY  (US$ - Actual Amounts)</t>
  </si>
  <si>
    <t>2018Q1</t>
  </si>
  <si>
    <t>TRANS OUTFLOWS</t>
  </si>
  <si>
    <t>TRANS INFLOWS</t>
  </si>
  <si>
    <t>2018 Q1</t>
  </si>
  <si>
    <t>Total 2018</t>
  </si>
  <si>
    <t>2018 Q2</t>
  </si>
  <si>
    <t>2018Q2</t>
  </si>
  <si>
    <t>2018Q3</t>
  </si>
  <si>
    <t>2018 Q3</t>
  </si>
  <si>
    <t>2018Q4</t>
  </si>
  <si>
    <t>2018 Q4</t>
  </si>
  <si>
    <t>Year 2018</t>
  </si>
  <si>
    <t>2019Q1</t>
  </si>
  <si>
    <t>2019 Q1</t>
  </si>
  <si>
    <t>17/18 Diff</t>
  </si>
  <si>
    <t>18/19 Diff</t>
  </si>
  <si>
    <t>2019 Q2</t>
  </si>
  <si>
    <t>2019 Q3</t>
  </si>
  <si>
    <t>2019Q3</t>
  </si>
  <si>
    <t>2019Q2</t>
  </si>
  <si>
    <t>Prepared by: 
Financial Stability and Statistics Division</t>
  </si>
  <si>
    <t>Total 2019</t>
  </si>
  <si>
    <t>2019 Q4</t>
  </si>
  <si>
    <t>2020 Q1</t>
  </si>
  <si>
    <t>2020 Q2</t>
  </si>
  <si>
    <t>2020 Q3</t>
  </si>
  <si>
    <t>2020 Q4</t>
  </si>
  <si>
    <t>Total 2020</t>
  </si>
  <si>
    <t>2019Q4</t>
  </si>
  <si>
    <t>2020Q4</t>
  </si>
  <si>
    <t>Cayman's Islands Remittances
Number of Transactions by Country and Value (in US$)
For 5 Largest Countries by Number of Transactions</t>
  </si>
  <si>
    <t>Cayman's Islands Remittances
US$ - Actual Amounts</t>
  </si>
  <si>
    <r>
      <rPr>
        <sz val="6"/>
        <color theme="0"/>
        <rFont val="Verdana"/>
        <family val="2"/>
      </rPr>
      <t>Email:</t>
    </r>
    <r>
      <rPr>
        <u/>
        <sz val="6"/>
        <color theme="0"/>
        <rFont val="Verdana"/>
        <family val="2"/>
      </rPr>
      <t xml:space="preserve"> 
ContactBanking@cima.ky</t>
    </r>
  </si>
  <si>
    <r>
      <rPr>
        <sz val="6"/>
        <color theme="0"/>
        <rFont val="Verdana"/>
        <family val="2"/>
      </rPr>
      <t xml:space="preserve">Website: </t>
    </r>
    <r>
      <rPr>
        <u/>
        <sz val="6"/>
        <color theme="0"/>
        <rFont val="Verdana"/>
        <family val="2"/>
      </rPr>
      <t>www.cima.ky</t>
    </r>
  </si>
  <si>
    <t>Year 2019</t>
  </si>
  <si>
    <t>2020Q1</t>
  </si>
  <si>
    <t>2020Q2</t>
  </si>
  <si>
    <t>2020Q3</t>
  </si>
  <si>
    <t>Year 2020</t>
  </si>
  <si>
    <t>2021Q1</t>
  </si>
  <si>
    <t>Updated - June 2021</t>
  </si>
  <si>
    <t>Total 2021</t>
  </si>
  <si>
    <t>2021 Q1</t>
  </si>
  <si>
    <t>2021 Q2</t>
  </si>
  <si>
    <t>Diff 21Q1/20Q4</t>
  </si>
  <si>
    <t xml:space="preserve">          2020Q2</t>
  </si>
  <si>
    <t xml:space="preserve">       2021Q2</t>
  </si>
  <si>
    <t>Year 2019 Q2</t>
  </si>
  <si>
    <t>Year 2020 Q2</t>
  </si>
  <si>
    <t>Year 2021 Q2</t>
  </si>
  <si>
    <t>2021Q2</t>
  </si>
  <si>
    <t>Chart 1: Share of Remittance Outflows to Source Countries 2021Q2</t>
  </si>
  <si>
    <t>Chart 2: Share of Remittance Inflows from Source Countries 2021Q2</t>
  </si>
  <si>
    <t>CAYMAN ISLANDS 
REMITTANCES BULLETIN - June 2021</t>
  </si>
  <si>
    <t>Second Quarter 2021</t>
  </si>
  <si>
    <r>
      <t xml:space="preserve">The Remittance Outflows of </t>
    </r>
    <r>
      <rPr>
        <b/>
        <sz val="7"/>
        <rFont val="Verdana"/>
        <family val="2"/>
      </rPr>
      <t>US$68,174,853</t>
    </r>
    <r>
      <rPr>
        <sz val="7"/>
        <rFont val="Verdana"/>
        <family val="2"/>
      </rPr>
      <t xml:space="preserve"> increased by </t>
    </r>
    <r>
      <rPr>
        <b/>
        <sz val="7"/>
        <rFont val="Verdana"/>
        <family val="2"/>
      </rPr>
      <t>79.7%</t>
    </r>
    <r>
      <rPr>
        <sz val="7"/>
        <rFont val="Verdana"/>
        <family val="2"/>
      </rPr>
      <t xml:space="preserve"> or </t>
    </r>
    <r>
      <rPr>
        <b/>
        <sz val="7"/>
        <rFont val="Verdana"/>
        <family val="2"/>
      </rPr>
      <t>US$30,229,373</t>
    </r>
    <r>
      <rPr>
        <sz val="7"/>
        <rFont val="Verdana"/>
        <family val="2"/>
      </rPr>
      <t xml:space="preserve"> relative to the same period in 2020. Whereas the Inflows of </t>
    </r>
    <r>
      <rPr>
        <b/>
        <sz val="7"/>
        <rFont val="Verdana"/>
        <family val="2"/>
      </rPr>
      <t>US$2,215,106</t>
    </r>
    <r>
      <rPr>
        <sz val="7"/>
        <rFont val="Verdana"/>
        <family val="2"/>
      </rPr>
      <t xml:space="preserve"> increased by </t>
    </r>
    <r>
      <rPr>
        <b/>
        <sz val="7"/>
        <rFont val="Verdana"/>
        <family val="2"/>
      </rPr>
      <t>88.7%</t>
    </r>
    <r>
      <rPr>
        <sz val="7"/>
        <rFont val="Verdana"/>
        <family val="2"/>
      </rPr>
      <t xml:space="preserve"> or </t>
    </r>
    <r>
      <rPr>
        <b/>
        <sz val="7"/>
        <rFont val="Verdana"/>
        <family val="2"/>
      </rPr>
      <t>US$1,040,947</t>
    </r>
    <r>
      <rPr>
        <sz val="7"/>
        <rFont val="Verdana"/>
        <family val="2"/>
      </rPr>
      <t xml:space="preserve"> compared to the same period in 2020. There was an annual increase of </t>
    </r>
    <r>
      <rPr>
        <b/>
        <sz val="7"/>
        <rFont val="Verdana"/>
        <family val="2"/>
      </rPr>
      <t>79.4%</t>
    </r>
    <r>
      <rPr>
        <sz val="7"/>
        <rFont val="Verdana"/>
        <family val="2"/>
      </rPr>
      <t xml:space="preserve"> in net remittances.This significant increase is due to suspension of in-person businesses/jobs and closure of international borders in (and other suppression measures taken to combat the COVID-19 virus).</t>
    </r>
  </si>
  <si>
    <r>
      <t xml:space="preserve">
The Cayman Islands' primary source of Remittance Inflows is the United States. Total Inflows increased by </t>
    </r>
    <r>
      <rPr>
        <b/>
        <sz val="7"/>
        <rFont val="Verdana"/>
        <family val="2"/>
      </rPr>
      <t xml:space="preserve">US$220,945 </t>
    </r>
    <r>
      <rPr>
        <sz val="7"/>
        <rFont val="Verdana"/>
        <family val="2"/>
      </rPr>
      <t xml:space="preserve">between 2021Q1 and 2021Q2. Jamaica reported an increase in their share of inflows, from </t>
    </r>
    <r>
      <rPr>
        <b/>
        <sz val="7"/>
        <rFont val="Verdana"/>
        <family val="2"/>
      </rPr>
      <t>9.7%</t>
    </r>
    <r>
      <rPr>
        <sz val="7"/>
        <rFont val="Verdana"/>
        <family val="2"/>
      </rPr>
      <t xml:space="preserve"> to </t>
    </r>
    <r>
      <rPr>
        <b/>
        <sz val="7"/>
        <rFont val="Verdana"/>
        <family val="2"/>
      </rPr>
      <t>11.8%</t>
    </r>
    <r>
      <rPr>
        <sz val="7"/>
        <rFont val="Verdana"/>
        <family val="2"/>
      </rPr>
      <t xml:space="preserve">. The US reported a decrease of </t>
    </r>
    <r>
      <rPr>
        <b/>
        <sz val="7"/>
        <rFont val="Verdana"/>
        <family val="2"/>
      </rPr>
      <t>1.6%</t>
    </r>
    <r>
      <rPr>
        <sz val="7"/>
        <rFont val="Verdana"/>
        <family val="2"/>
      </rPr>
      <t xml:space="preserve">. Canada and the United Kingdom also reported a decrease in their share of inflows of </t>
    </r>
    <r>
      <rPr>
        <b/>
        <sz val="7"/>
        <rFont val="Verdana"/>
        <family val="2"/>
      </rPr>
      <t>2.5%</t>
    </r>
    <r>
      <rPr>
        <sz val="7"/>
        <rFont val="Verdana"/>
        <family val="2"/>
      </rPr>
      <t xml:space="preserve"> and </t>
    </r>
    <r>
      <rPr>
        <b/>
        <sz val="7"/>
        <rFont val="Verdana"/>
        <family val="2"/>
      </rPr>
      <t>1.9%</t>
    </r>
    <r>
      <rPr>
        <sz val="7"/>
        <rFont val="Verdana"/>
        <family val="2"/>
      </rPr>
      <t xml:space="preserve"> respectively (Chart 2).</t>
    </r>
  </si>
  <si>
    <t>Updated - September 2021</t>
  </si>
  <si>
    <r>
      <t xml:space="preserve">
In the second quarter of 2021, the 4 largest recipients of Cayman Islands' remittances continue to be Jamaica, with </t>
    </r>
    <r>
      <rPr>
        <b/>
        <sz val="7"/>
        <rFont val="Verdana"/>
        <family val="2"/>
      </rPr>
      <t>59.1%</t>
    </r>
    <r>
      <rPr>
        <sz val="7"/>
        <rFont val="Verdana"/>
        <family val="2"/>
      </rPr>
      <t xml:space="preserve"> which is a minimal increase from 2021Q1, followed by the Philippines with</t>
    </r>
    <r>
      <rPr>
        <b/>
        <sz val="7"/>
        <rFont val="Verdana"/>
        <family val="2"/>
      </rPr>
      <t xml:space="preserve"> 17%, </t>
    </r>
    <r>
      <rPr>
        <sz val="7"/>
        <rFont val="Verdana"/>
        <family val="2"/>
      </rPr>
      <t xml:space="preserve"> Honduras with </t>
    </r>
    <r>
      <rPr>
        <b/>
        <sz val="7"/>
        <rFont val="Verdana"/>
        <family val="2"/>
      </rPr>
      <t>7.7%</t>
    </r>
    <r>
      <rPr>
        <sz val="7"/>
        <rFont val="Verdana"/>
        <family val="2"/>
      </rPr>
      <t xml:space="preserve">, and the United States with </t>
    </r>
    <r>
      <rPr>
        <b/>
        <sz val="7"/>
        <rFont val="Verdana"/>
        <family val="2"/>
      </rPr>
      <t>4.3%</t>
    </r>
    <r>
      <rPr>
        <sz val="7"/>
        <rFont val="Verdana"/>
        <family val="2"/>
      </rPr>
      <t xml:space="preserve"> while 'Other Countries' accounted for </t>
    </r>
    <r>
      <rPr>
        <b/>
        <sz val="7"/>
        <rFont val="Verdana"/>
        <family val="2"/>
      </rPr>
      <t>11.9%</t>
    </r>
    <r>
      <rPr>
        <sz val="7"/>
        <rFont val="Verdana"/>
        <family val="2"/>
      </rPr>
      <t xml:space="preserve"> (Chart 1).</t>
    </r>
  </si>
  <si>
    <t>Updated: September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</si>
</sst>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.00_-;\-&quot;£&quot;* #,##0.00_-;_-&quot;£&quot;* &quot;-&quot;??_-;_-@_-"/>
    <numFmt numFmtId="168" formatCode="_(* #,##0_);_(* \(#,##0\);_(* &quot;-&quot;??_);_(@_)"/>
    <numFmt numFmtId="169" formatCode="0.0%"/>
    <numFmt numFmtId="170" formatCode="_-* #,##0_-;\-* #,##0_-;_-* &quot;-&quot;??_-;_-@_-"/>
    <numFmt numFmtId="171" formatCode="#,##0_ ;\-#,##0\ "/>
    <numFmt numFmtId="172" formatCode="_(&quot;$&quot;* #,##0_);_(&quot;$&quot;* \(#,##0\);_(&quot;$&quot;* &quot;-&quot;??_);_(@_)"/>
    <numFmt numFmtId="173" formatCode="0.000%"/>
    <numFmt numFmtId="174" formatCode="&quot;$&quot;#,##0"/>
    <numFmt numFmtId="175" formatCode="0.00000%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9"/>
      <color theme="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10"/>
      <color indexed="10"/>
      <name val="Verdana"/>
      <family val="2"/>
    </font>
    <font>
      <sz val="8"/>
      <name val="Calibri"/>
      <family val="2"/>
    </font>
    <font>
      <sz val="8"/>
      <name val="Verdana"/>
      <family val="2"/>
    </font>
    <font>
      <sz val="8"/>
      <color indexed="63"/>
      <name val="Verdana"/>
      <family val="2"/>
    </font>
    <font>
      <sz val="5"/>
      <name val="Verdana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7"/>
      <color theme="1"/>
      <name val="Verdana"/>
      <family val="2"/>
    </font>
    <font>
      <sz val="6"/>
      <color theme="1"/>
      <name val="Verdana"/>
      <family val="2"/>
    </font>
    <font>
      <sz val="5"/>
      <color theme="1"/>
      <name val="Verdana"/>
      <family val="2"/>
    </font>
    <font>
      <b/>
      <sz val="6"/>
      <color theme="1"/>
      <name val="Verdana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u/>
      <sz val="6"/>
      <color theme="10"/>
      <name val="Verdana"/>
      <family val="2"/>
    </font>
    <font>
      <b/>
      <u/>
      <sz val="9"/>
      <color theme="1"/>
      <name val="Verdana"/>
      <family val="2"/>
    </font>
    <font>
      <u/>
      <sz val="8"/>
      <color theme="4" tint="-0.249977111117893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11"/>
      <color indexed="10"/>
      <name val="Verdana"/>
      <family val="2"/>
    </font>
    <font>
      <b/>
      <sz val="11"/>
      <name val="Verdana"/>
      <family val="2"/>
    </font>
    <font>
      <sz val="8"/>
      <color indexed="10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u/>
      <sz val="8"/>
      <color theme="10"/>
      <name val="Verdana"/>
      <family val="2"/>
    </font>
    <font>
      <b/>
      <i/>
      <sz val="8"/>
      <color theme="1"/>
      <name val="Verdana"/>
      <family val="2"/>
    </font>
    <font>
      <i/>
      <sz val="7"/>
      <color theme="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8"/>
      <name val="Calibri"/>
      <family val="2"/>
      <scheme val="minor"/>
    </font>
    <font>
      <sz val="7"/>
      <name val="Verdana"/>
      <family val="2"/>
    </font>
    <font>
      <b/>
      <sz val="7"/>
      <name val="Verdana"/>
      <family val="2"/>
    </font>
    <font>
      <sz val="7"/>
      <color theme="9" tint="-0.249977111117893"/>
      <name val="Verdana"/>
      <family val="2"/>
    </font>
    <font>
      <b/>
      <u/>
      <sz val="9"/>
      <color theme="0"/>
      <name val="Verdana"/>
      <family val="2"/>
    </font>
    <font>
      <sz val="6"/>
      <color theme="0"/>
      <name val="Verdana"/>
      <family val="2"/>
    </font>
    <font>
      <sz val="7"/>
      <color theme="0"/>
      <name val="Verdana"/>
      <family val="2"/>
    </font>
    <font>
      <u/>
      <sz val="6"/>
      <color theme="0"/>
      <name val="Verdana"/>
      <family val="2"/>
    </font>
    <font>
      <u/>
      <sz val="8"/>
      <color theme="0"/>
      <name val="Verdana"/>
      <family val="2"/>
    </font>
    <font>
      <b/>
      <sz val="11"/>
      <color theme="1"/>
      <name val="Verdana"/>
      <family val="2"/>
    </font>
    <font>
      <sz val="6"/>
      <color indexed="63"/>
      <name val="Verdana"/>
      <family val="2"/>
    </font>
    <font>
      <sz val="6"/>
      <name val="Verdana"/>
      <family val="2"/>
    </font>
    <font>
      <b/>
      <sz val="14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A300"/>
        <bgColor indexed="64"/>
      </patternFill>
    </fill>
    <fill>
      <patternFill patternType="solid">
        <fgColor rgb="FF295171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 style="medium">
        <color indexed="64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indexed="64"/>
      </right>
      <top/>
      <bottom style="medium">
        <color theme="3" tint="-0.499984740745262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91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46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0" fontId="49" fillId="2" borderId="9" applyNumberFormat="0" applyBorder="0" applyProtection="0"/>
    <xf numFmtId="0" fontId="49" fillId="2" borderId="30" applyNumberFormat="0" applyProtection="0"/>
    <xf numFmtId="0" fontId="49" fillId="2" borderId="30" applyNumberFormat="0" applyProtection="0"/>
    <xf numFmtId="37" fontId="6" fillId="0" borderId="30">
      <alignment horizontal="center" vertical="center"/>
      <protection locked="0"/>
    </xf>
    <xf numFmtId="37" fontId="6" fillId="0" borderId="30">
      <alignment horizontal="center" vertical="center"/>
      <protection locked="0"/>
    </xf>
    <xf numFmtId="0" fontId="47" fillId="0" borderId="0">
      <alignment vertical="top"/>
    </xf>
    <xf numFmtId="0" fontId="47" fillId="0" borderId="0">
      <alignment vertical="top"/>
    </xf>
    <xf numFmtId="166" fontId="1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47" fillId="7" borderId="30" applyNumberFormat="0" applyFont="0" applyBorder="0" applyAlignment="0" applyProtection="0">
      <alignment horizontal="center"/>
    </xf>
    <xf numFmtId="0" fontId="47" fillId="7" borderId="30" applyNumberFormat="0" applyFont="0" applyBorder="0" applyAlignment="0" applyProtection="0">
      <alignment horizontal="center"/>
    </xf>
    <xf numFmtId="0" fontId="49" fillId="2" borderId="57" applyNumberFormat="0" applyFont="0" applyFill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9" fontId="47" fillId="0" borderId="0" applyFont="0" applyFill="0" applyBorder="0" applyAlignment="0" applyProtection="0"/>
    <xf numFmtId="3" fontId="47" fillId="8" borderId="30" applyFont="0" applyProtection="0">
      <alignment horizontal="right"/>
    </xf>
    <xf numFmtId="3" fontId="47" fillId="8" borderId="30" applyFont="0" applyProtection="0">
      <alignment horizontal="right"/>
    </xf>
    <xf numFmtId="9" fontId="47" fillId="8" borderId="30" applyFont="0" applyProtection="0">
      <alignment horizontal="right"/>
    </xf>
    <xf numFmtId="9" fontId="47" fillId="8" borderId="30" applyFont="0" applyProtection="0">
      <alignment horizontal="right"/>
    </xf>
    <xf numFmtId="0" fontId="49" fillId="2" borderId="9" applyNumberFormat="0" applyFill="0" applyBorder="0" applyProtection="0"/>
    <xf numFmtId="0" fontId="49" fillId="6" borderId="9" applyNumberFormat="0" applyFill="0" applyBorder="0" applyProtection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>
      <alignment vertical="top"/>
    </xf>
    <xf numFmtId="0" fontId="46" fillId="0" borderId="0">
      <alignment vertical="top"/>
    </xf>
    <xf numFmtId="166" fontId="46" fillId="0" borderId="0" applyFont="0" applyFill="0" applyBorder="0" applyAlignment="0" applyProtection="0"/>
    <xf numFmtId="166" fontId="4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46" fillId="7" borderId="30" applyNumberFormat="0" applyFont="0" applyBorder="0" applyAlignment="0" applyProtection="0">
      <alignment horizontal="center"/>
    </xf>
    <xf numFmtId="0" fontId="46" fillId="7" borderId="30" applyNumberFormat="0" applyFont="0" applyBorder="0" applyAlignment="0" applyProtection="0">
      <alignment horizontal="center"/>
    </xf>
    <xf numFmtId="0" fontId="1" fillId="0" borderId="0"/>
    <xf numFmtId="0" fontId="46" fillId="0" borderId="0"/>
    <xf numFmtId="9" fontId="46" fillId="0" borderId="0" applyFont="0" applyFill="0" applyBorder="0" applyAlignment="0" applyProtection="0"/>
    <xf numFmtId="3" fontId="46" fillId="8" borderId="30" applyFont="0" applyProtection="0">
      <alignment horizontal="right"/>
    </xf>
    <xf numFmtId="3" fontId="46" fillId="8" borderId="30" applyFont="0" applyProtection="0">
      <alignment horizontal="right"/>
    </xf>
    <xf numFmtId="9" fontId="46" fillId="8" borderId="30" applyFont="0" applyProtection="0">
      <alignment horizontal="right"/>
    </xf>
    <xf numFmtId="9" fontId="46" fillId="8" borderId="30" applyFont="0" applyProtection="0">
      <alignment horizontal="right"/>
    </xf>
    <xf numFmtId="165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6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46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5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1">
    <xf numFmtId="0" fontId="0" fillId="0" borderId="0" xfId="0"/>
    <xf numFmtId="0" fontId="0" fillId="3" borderId="0" xfId="0" applyFill="1"/>
    <xf numFmtId="0" fontId="18" fillId="3" borderId="0" xfId="0" applyFont="1" applyFill="1"/>
    <xf numFmtId="0" fontId="5" fillId="3" borderId="0" xfId="0" applyFont="1" applyFill="1" applyAlignment="1">
      <alignment horizontal="center"/>
    </xf>
    <xf numFmtId="0" fontId="2" fillId="3" borderId="0" xfId="3" applyFill="1" applyAlignment="1">
      <alignment horizontal="left" indent="6"/>
    </xf>
    <xf numFmtId="0" fontId="4" fillId="3" borderId="0" xfId="3" applyFont="1" applyFill="1" applyAlignment="1">
      <alignment wrapTex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4" fillId="3" borderId="0" xfId="3" applyFont="1" applyFill="1" applyAlignment="1">
      <alignment horizontal="left"/>
    </xf>
    <xf numFmtId="0" fontId="24" fillId="3" borderId="0" xfId="0" applyFont="1" applyFill="1"/>
    <xf numFmtId="0" fontId="25" fillId="3" borderId="0" xfId="0" applyFont="1" applyFill="1"/>
    <xf numFmtId="0" fontId="23" fillId="3" borderId="0" xfId="0" applyFont="1" applyFill="1"/>
    <xf numFmtId="0" fontId="21" fillId="3" borderId="0" xfId="0" applyFont="1" applyFill="1"/>
    <xf numFmtId="0" fontId="30" fillId="3" borderId="0" xfId="0" applyFont="1" applyFill="1"/>
    <xf numFmtId="170" fontId="30" fillId="3" borderId="0" xfId="1" applyNumberFormat="1" applyFont="1" applyFill="1" applyAlignment="1">
      <alignment horizontal="right"/>
    </xf>
    <xf numFmtId="170" fontId="30" fillId="3" borderId="0" xfId="0" applyNumberFormat="1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171" fontId="30" fillId="3" borderId="0" xfId="0" applyNumberFormat="1" applyFont="1" applyFill="1" applyAlignment="1">
      <alignment horizontal="center"/>
    </xf>
    <xf numFmtId="170" fontId="30" fillId="3" borderId="0" xfId="1" applyNumberFormat="1" applyFont="1" applyFill="1" applyAlignment="1">
      <alignment horizontal="center"/>
    </xf>
    <xf numFmtId="0" fontId="7" fillId="3" borderId="0" xfId="0" applyFont="1" applyFill="1"/>
    <xf numFmtId="0" fontId="8" fillId="3" borderId="0" xfId="0" applyFont="1" applyFill="1"/>
    <xf numFmtId="0" fontId="36" fillId="3" borderId="0" xfId="0" applyFont="1" applyFill="1"/>
    <xf numFmtId="0" fontId="40" fillId="3" borderId="0" xfId="0" applyFont="1" applyFill="1"/>
    <xf numFmtId="0" fontId="41" fillId="3" borderId="0" xfId="0" applyFont="1" applyFill="1"/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left"/>
    </xf>
    <xf numFmtId="0" fontId="43" fillId="3" borderId="0" xfId="3" applyFont="1" applyFill="1" applyAlignment="1">
      <alignment horizontal="left"/>
    </xf>
    <xf numFmtId="0" fontId="41" fillId="3" borderId="0" xfId="0" applyFont="1" applyFill="1" applyAlignment="1">
      <alignment wrapText="1"/>
    </xf>
    <xf numFmtId="0" fontId="45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left" indent="1"/>
    </xf>
    <xf numFmtId="0" fontId="21" fillId="3" borderId="0" xfId="0" applyFont="1" applyFill="1" applyAlignment="1">
      <alignment horizontal="right"/>
    </xf>
    <xf numFmtId="0" fontId="41" fillId="3" borderId="20" xfId="0" applyFont="1" applyFill="1" applyBorder="1"/>
    <xf numFmtId="0" fontId="45" fillId="3" borderId="20" xfId="0" applyFont="1" applyFill="1" applyBorder="1" applyAlignment="1">
      <alignment vertical="top" wrapText="1"/>
    </xf>
    <xf numFmtId="0" fontId="24" fillId="3" borderId="20" xfId="0" applyFont="1" applyFill="1" applyBorder="1"/>
    <xf numFmtId="0" fontId="0" fillId="3" borderId="27" xfId="0" applyFill="1" applyBorder="1"/>
    <xf numFmtId="0" fontId="24" fillId="3" borderId="36" xfId="0" applyFont="1" applyFill="1" applyBorder="1"/>
    <xf numFmtId="0" fontId="30" fillId="3" borderId="36" xfId="0" applyFont="1" applyFill="1" applyBorder="1" applyAlignment="1">
      <alignment horizontal="center"/>
    </xf>
    <xf numFmtId="171" fontId="30" fillId="3" borderId="36" xfId="0" applyNumberFormat="1" applyFont="1" applyFill="1" applyBorder="1" applyAlignment="1">
      <alignment horizontal="center"/>
    </xf>
    <xf numFmtId="0" fontId="23" fillId="3" borderId="36" xfId="0" applyFont="1" applyFill="1" applyBorder="1"/>
    <xf numFmtId="0" fontId="0" fillId="3" borderId="36" xfId="0" applyFill="1" applyBorder="1"/>
    <xf numFmtId="0" fontId="24" fillId="3" borderId="27" xfId="0" applyFont="1" applyFill="1" applyBorder="1"/>
    <xf numFmtId="0" fontId="22" fillId="3" borderId="0" xfId="0" applyFont="1" applyFill="1"/>
    <xf numFmtId="0" fontId="41" fillId="3" borderId="27" xfId="0" applyFont="1" applyFill="1" applyBorder="1"/>
    <xf numFmtId="0" fontId="41" fillId="3" borderId="36" xfId="0" applyFont="1" applyFill="1" applyBorder="1" applyAlignment="1">
      <alignment horizontal="center"/>
    </xf>
    <xf numFmtId="0" fontId="41" fillId="3" borderId="26" xfId="0" applyFont="1" applyFill="1" applyBorder="1"/>
    <xf numFmtId="0" fontId="25" fillId="3" borderId="20" xfId="0" applyFont="1" applyFill="1" applyBorder="1" applyAlignment="1">
      <alignment horizontal="left" indent="1"/>
    </xf>
    <xf numFmtId="0" fontId="41" fillId="3" borderId="20" xfId="0" applyFont="1" applyFill="1" applyBorder="1" applyAlignment="1">
      <alignment horizontal="center"/>
    </xf>
    <xf numFmtId="0" fontId="41" fillId="3" borderId="21" xfId="0" applyFont="1" applyFill="1" applyBorder="1" applyAlignment="1">
      <alignment horizontal="center"/>
    </xf>
    <xf numFmtId="0" fontId="0" fillId="3" borderId="20" xfId="0" applyFill="1" applyBorder="1"/>
    <xf numFmtId="0" fontId="9" fillId="3" borderId="27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41" fillId="3" borderId="36" xfId="0" applyFont="1" applyFill="1" applyBorder="1"/>
    <xf numFmtId="0" fontId="25" fillId="3" borderId="27" xfId="0" applyFont="1" applyFill="1" applyBorder="1" applyAlignment="1">
      <alignment horizontal="left" indent="1"/>
    </xf>
    <xf numFmtId="0" fontId="25" fillId="3" borderId="26" xfId="0" applyFont="1" applyFill="1" applyBorder="1" applyAlignment="1">
      <alignment horizontal="left" indent="1"/>
    </xf>
    <xf numFmtId="0" fontId="41" fillId="3" borderId="21" xfId="0" applyFont="1" applyFill="1" applyBorder="1"/>
    <xf numFmtId="0" fontId="28" fillId="3" borderId="0" xfId="0" applyFont="1" applyFill="1"/>
    <xf numFmtId="0" fontId="0" fillId="3" borderId="41" xfId="0" applyFill="1" applyBorder="1"/>
    <xf numFmtId="0" fontId="28" fillId="3" borderId="40" xfId="0" applyFont="1" applyFill="1" applyBorder="1"/>
    <xf numFmtId="0" fontId="20" fillId="3" borderId="43" xfId="0" applyFont="1" applyFill="1" applyBorder="1" applyAlignment="1">
      <alignment horizontal="left"/>
    </xf>
    <xf numFmtId="0" fontId="24" fillId="3" borderId="44" xfId="0" applyFont="1" applyFill="1" applyBorder="1"/>
    <xf numFmtId="0" fontId="24" fillId="3" borderId="45" xfId="0" applyFont="1" applyFill="1" applyBorder="1"/>
    <xf numFmtId="0" fontId="28" fillId="3" borderId="50" xfId="0" applyFont="1" applyFill="1" applyBorder="1"/>
    <xf numFmtId="0" fontId="0" fillId="3" borderId="51" xfId="0" applyFill="1" applyBorder="1"/>
    <xf numFmtId="0" fontId="0" fillId="3" borderId="52" xfId="0" applyFill="1" applyBorder="1"/>
    <xf numFmtId="0" fontId="0" fillId="3" borderId="53" xfId="0" applyFill="1" applyBorder="1"/>
    <xf numFmtId="170" fontId="23" fillId="3" borderId="0" xfId="1" applyNumberFormat="1" applyFont="1" applyFill="1" applyAlignment="1">
      <alignment horizontal="right"/>
    </xf>
    <xf numFmtId="170" fontId="23" fillId="3" borderId="0" xfId="1" applyNumberFormat="1" applyFont="1" applyFill="1"/>
    <xf numFmtId="0" fontId="6" fillId="3" borderId="0" xfId="0" applyFont="1" applyFill="1"/>
    <xf numFmtId="0" fontId="11" fillId="3" borderId="0" xfId="0" applyFont="1" applyFill="1"/>
    <xf numFmtId="0" fontId="13" fillId="3" borderId="0" xfId="0" applyFont="1" applyFill="1"/>
    <xf numFmtId="0" fontId="16" fillId="3" borderId="0" xfId="0" applyFont="1" applyFill="1"/>
    <xf numFmtId="1" fontId="6" fillId="3" borderId="0" xfId="0" applyNumberFormat="1" applyFont="1" applyFill="1"/>
    <xf numFmtId="0" fontId="38" fillId="3" borderId="0" xfId="0" applyFont="1" applyFill="1"/>
    <xf numFmtId="3" fontId="11" fillId="0" borderId="9" xfId="37" applyNumberFormat="1" applyFont="1" applyBorder="1" applyAlignment="1">
      <alignment horizontal="right"/>
    </xf>
    <xf numFmtId="3" fontId="11" fillId="0" borderId="9" xfId="37" applyNumberFormat="1" applyFont="1" applyBorder="1" applyAlignment="1" applyProtection="1">
      <alignment horizontal="right"/>
      <protection hidden="1"/>
    </xf>
    <xf numFmtId="0" fontId="9" fillId="4" borderId="3" xfId="0" applyFont="1" applyFill="1" applyBorder="1"/>
    <xf numFmtId="0" fontId="9" fillId="4" borderId="4" xfId="0" applyFont="1" applyFill="1" applyBorder="1" applyAlignment="1">
      <alignment horizontal="center"/>
    </xf>
    <xf numFmtId="0" fontId="9" fillId="4" borderId="4" xfId="0" applyFont="1" applyFill="1" applyBorder="1"/>
    <xf numFmtId="1" fontId="9" fillId="4" borderId="5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" fontId="10" fillId="4" borderId="31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center"/>
    </xf>
    <xf numFmtId="1" fontId="14" fillId="4" borderId="5" xfId="0" applyNumberFormat="1" applyFont="1" applyFill="1" applyBorder="1" applyAlignment="1">
      <alignment horizontal="center"/>
    </xf>
    <xf numFmtId="168" fontId="11" fillId="0" borderId="9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4" fillId="4" borderId="27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35" fillId="0" borderId="5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35" fillId="2" borderId="5" xfId="0" applyFont="1" applyFill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left"/>
    </xf>
    <xf numFmtId="0" fontId="35" fillId="3" borderId="5" xfId="0" applyFont="1" applyFill="1" applyBorder="1" applyAlignment="1">
      <alignment horizontal="center"/>
    </xf>
    <xf numFmtId="0" fontId="35" fillId="3" borderId="4" xfId="0" applyFont="1" applyFill="1" applyBorder="1" applyAlignment="1">
      <alignment horizontal="center"/>
    </xf>
    <xf numFmtId="0" fontId="37" fillId="4" borderId="4" xfId="0" applyFont="1" applyFill="1" applyBorder="1"/>
    <xf numFmtId="0" fontId="37" fillId="4" borderId="5" xfId="0" applyFont="1" applyFill="1" applyBorder="1"/>
    <xf numFmtId="0" fontId="37" fillId="4" borderId="31" xfId="0" applyFont="1" applyFill="1" applyBorder="1"/>
    <xf numFmtId="0" fontId="36" fillId="3" borderId="3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36" fillId="2" borderId="56" xfId="0" applyFont="1" applyFill="1" applyBorder="1" applyAlignment="1">
      <alignment horizontal="center"/>
    </xf>
    <xf numFmtId="0" fontId="37" fillId="3" borderId="0" xfId="0" applyFont="1" applyFill="1" applyAlignment="1">
      <alignment horizontal="left"/>
    </xf>
    <xf numFmtId="0" fontId="36" fillId="0" borderId="0" xfId="0" applyFont="1"/>
    <xf numFmtId="0" fontId="36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left"/>
    </xf>
    <xf numFmtId="0" fontId="19" fillId="3" borderId="0" xfId="0" applyFont="1" applyFill="1"/>
    <xf numFmtId="0" fontId="6" fillId="0" borderId="0" xfId="0" applyFont="1"/>
    <xf numFmtId="1" fontId="6" fillId="0" borderId="0" xfId="0" applyNumberFormat="1" applyFont="1"/>
    <xf numFmtId="0" fontId="9" fillId="4" borderId="3" xfId="0" applyFont="1" applyFill="1" applyBorder="1" applyAlignment="1">
      <alignment horizontal="left"/>
    </xf>
    <xf numFmtId="0" fontId="12" fillId="0" borderId="8" xfId="0" applyFont="1" applyBorder="1" applyAlignment="1">
      <alignment horizontal="left"/>
    </xf>
    <xf numFmtId="168" fontId="11" fillId="0" borderId="24" xfId="37" applyNumberFormat="1" applyFont="1" applyBorder="1" applyAlignment="1">
      <alignment horizontal="right"/>
    </xf>
    <xf numFmtId="164" fontId="11" fillId="0" borderId="2" xfId="37" applyNumberFormat="1" applyFont="1" applyBorder="1" applyAlignment="1" applyProtection="1">
      <alignment horizontal="right"/>
      <protection hidden="1"/>
    </xf>
    <xf numFmtId="164" fontId="11" fillId="0" borderId="24" xfId="0" applyNumberFormat="1" applyFont="1" applyBorder="1" applyAlignment="1">
      <alignment horizontal="right"/>
    </xf>
    <xf numFmtId="164" fontId="11" fillId="2" borderId="24" xfId="0" applyNumberFormat="1" applyFont="1" applyFill="1" applyBorder="1" applyAlignment="1">
      <alignment horizontal="right"/>
    </xf>
    <xf numFmtId="164" fontId="11" fillId="0" borderId="33" xfId="37" applyNumberFormat="1" applyFont="1" applyBorder="1" applyAlignment="1" applyProtection="1">
      <alignment horizontal="right"/>
      <protection hidden="1"/>
    </xf>
    <xf numFmtId="164" fontId="11" fillId="2" borderId="33" xfId="37" applyNumberFormat="1" applyFont="1" applyFill="1" applyBorder="1" applyAlignment="1" applyProtection="1">
      <alignment horizontal="right"/>
      <protection hidden="1"/>
    </xf>
    <xf numFmtId="0" fontId="12" fillId="0" borderId="12" xfId="0" applyFont="1" applyBorder="1" applyAlignment="1">
      <alignment horizontal="left"/>
    </xf>
    <xf numFmtId="168" fontId="11" fillId="0" borderId="9" xfId="37" applyNumberFormat="1" applyFont="1" applyBorder="1" applyAlignment="1">
      <alignment horizontal="right"/>
    </xf>
    <xf numFmtId="164" fontId="11" fillId="0" borderId="10" xfId="37" applyNumberFormat="1" applyFont="1" applyBorder="1" applyAlignment="1" applyProtection="1">
      <alignment horizontal="right"/>
      <protection hidden="1"/>
    </xf>
    <xf numFmtId="164" fontId="11" fillId="0" borderId="9" xfId="0" applyNumberFormat="1" applyFont="1" applyBorder="1" applyAlignment="1">
      <alignment horizontal="right"/>
    </xf>
    <xf numFmtId="164" fontId="11" fillId="2" borderId="9" xfId="0" applyNumberFormat="1" applyFont="1" applyFill="1" applyBorder="1" applyAlignment="1">
      <alignment horizontal="right"/>
    </xf>
    <xf numFmtId="164" fontId="11" fillId="0" borderId="13" xfId="37" applyNumberFormat="1" applyFont="1" applyBorder="1" applyAlignment="1" applyProtection="1">
      <alignment horizontal="right"/>
      <protection hidden="1"/>
    </xf>
    <xf numFmtId="0" fontId="12" fillId="0" borderId="14" xfId="0" applyFont="1" applyBorder="1" applyAlignment="1">
      <alignment horizontal="left"/>
    </xf>
    <xf numFmtId="168" fontId="11" fillId="0" borderId="9" xfId="37" applyNumberFormat="1" applyFont="1" applyBorder="1" applyAlignment="1">
      <alignment horizontal="center"/>
    </xf>
    <xf numFmtId="168" fontId="11" fillId="0" borderId="10" xfId="37" applyNumberFormat="1" applyFont="1" applyBorder="1" applyAlignment="1">
      <alignment horizontal="center"/>
    </xf>
    <xf numFmtId="168" fontId="11" fillId="2" borderId="10" xfId="37" applyNumberFormat="1" applyFont="1" applyFill="1" applyBorder="1" applyAlignment="1">
      <alignment horizontal="center"/>
    </xf>
    <xf numFmtId="168" fontId="11" fillId="2" borderId="9" xfId="37" applyNumberFormat="1" applyFont="1" applyFill="1" applyBorder="1" applyAlignment="1">
      <alignment horizontal="center"/>
    </xf>
    <xf numFmtId="164" fontId="11" fillId="0" borderId="15" xfId="37" applyNumberFormat="1" applyFont="1" applyBorder="1" applyAlignment="1" applyProtection="1">
      <alignment horizontal="right"/>
      <protection hidden="1"/>
    </xf>
    <xf numFmtId="164" fontId="11" fillId="0" borderId="16" xfId="37" applyNumberFormat="1" applyFont="1" applyBorder="1" applyAlignment="1" applyProtection="1">
      <alignment horizontal="center"/>
      <protection hidden="1"/>
    </xf>
    <xf numFmtId="164" fontId="11" fillId="0" borderId="17" xfId="37" applyNumberFormat="1" applyFont="1" applyBorder="1" applyAlignment="1" applyProtection="1">
      <alignment horizontal="center"/>
      <protection hidden="1"/>
    </xf>
    <xf numFmtId="164" fontId="11" fillId="2" borderId="16" xfId="37" applyNumberFormat="1" applyFont="1" applyFill="1" applyBorder="1" applyAlignment="1" applyProtection="1">
      <alignment horizontal="center"/>
      <protection hidden="1"/>
    </xf>
    <xf numFmtId="164" fontId="11" fillId="0" borderId="18" xfId="37" applyNumberFormat="1" applyFont="1" applyBorder="1" applyAlignment="1" applyProtection="1">
      <alignment horizontal="right"/>
      <protection hidden="1"/>
    </xf>
    <xf numFmtId="164" fontId="11" fillId="2" borderId="16" xfId="37" applyNumberFormat="1" applyFont="1" applyFill="1" applyBorder="1" applyAlignment="1" applyProtection="1">
      <alignment horizontal="right"/>
      <protection hidden="1"/>
    </xf>
    <xf numFmtId="168" fontId="15" fillId="4" borderId="19" xfId="37" applyNumberFormat="1" applyFont="1" applyFill="1" applyBorder="1" applyAlignment="1">
      <alignment horizontal="right"/>
    </xf>
    <xf numFmtId="168" fontId="15" fillId="4" borderId="20" xfId="37" applyNumberFormat="1" applyFont="1" applyFill="1" applyBorder="1" applyAlignment="1">
      <alignment horizontal="right"/>
    </xf>
    <xf numFmtId="168" fontId="15" fillId="4" borderId="21" xfId="37" applyNumberFormat="1" applyFont="1" applyFill="1" applyBorder="1" applyAlignment="1">
      <alignment horizontal="right"/>
    </xf>
    <xf numFmtId="169" fontId="11" fillId="0" borderId="24" xfId="2" applyNumberFormat="1" applyFont="1" applyBorder="1" applyAlignment="1">
      <alignment horizontal="center"/>
    </xf>
    <xf numFmtId="169" fontId="11" fillId="2" borderId="2" xfId="2" applyNumberFormat="1" applyFont="1" applyFill="1" applyBorder="1" applyAlignment="1">
      <alignment horizontal="center"/>
    </xf>
    <xf numFmtId="169" fontId="11" fillId="2" borderId="24" xfId="2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left"/>
    </xf>
    <xf numFmtId="169" fontId="11" fillId="0" borderId="2" xfId="2" applyNumberFormat="1" applyFont="1" applyBorder="1" applyAlignment="1">
      <alignment horizontal="center"/>
    </xf>
    <xf numFmtId="9" fontId="15" fillId="4" borderId="5" xfId="2" applyFont="1" applyFill="1" applyBorder="1" applyAlignment="1">
      <alignment horizontal="center"/>
    </xf>
    <xf numFmtId="9" fontId="15" fillId="4" borderId="4" xfId="2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left"/>
    </xf>
    <xf numFmtId="3" fontId="11" fillId="0" borderId="24" xfId="37" applyNumberFormat="1" applyFont="1" applyBorder="1" applyAlignment="1" applyProtection="1">
      <alignment horizontal="right"/>
      <protection hidden="1"/>
    </xf>
    <xf numFmtId="3" fontId="11" fillId="0" borderId="24" xfId="0" applyNumberFormat="1" applyFont="1" applyBorder="1" applyAlignment="1">
      <alignment horizontal="right"/>
    </xf>
    <xf numFmtId="3" fontId="11" fillId="2" borderId="24" xfId="0" applyNumberFormat="1" applyFont="1" applyFill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2" borderId="24" xfId="37" applyNumberFormat="1" applyFont="1" applyFill="1" applyBorder="1" applyAlignment="1" applyProtection="1">
      <alignment horizontal="right"/>
      <protection hidden="1"/>
    </xf>
    <xf numFmtId="3" fontId="11" fillId="0" borderId="9" xfId="0" applyNumberFormat="1" applyFont="1" applyBorder="1" applyAlignment="1">
      <alignment horizontal="right"/>
    </xf>
    <xf numFmtId="3" fontId="11" fillId="2" borderId="9" xfId="0" applyNumberFormat="1" applyFont="1" applyFill="1" applyBorder="1" applyAlignment="1">
      <alignment horizontal="right"/>
    </xf>
    <xf numFmtId="3" fontId="11" fillId="2" borderId="10" xfId="0" applyNumberFormat="1" applyFont="1" applyFill="1" applyBorder="1" applyAlignment="1">
      <alignment horizontal="right"/>
    </xf>
    <xf numFmtId="3" fontId="11" fillId="0" borderId="16" xfId="37" applyNumberFormat="1" applyFont="1" applyBorder="1" applyAlignment="1" applyProtection="1">
      <alignment horizontal="right"/>
      <protection hidden="1"/>
    </xf>
    <xf numFmtId="168" fontId="15" fillId="4" borderId="5" xfId="37" applyNumberFormat="1" applyFont="1" applyFill="1" applyBorder="1" applyAlignment="1">
      <alignment horizontal="right"/>
    </xf>
    <xf numFmtId="168" fontId="15" fillId="4" borderId="4" xfId="37" applyNumberFormat="1" applyFont="1" applyFill="1" applyBorder="1" applyAlignment="1">
      <alignment horizontal="right"/>
    </xf>
    <xf numFmtId="9" fontId="14" fillId="4" borderId="5" xfId="2" applyFont="1" applyFill="1" applyBorder="1" applyAlignment="1">
      <alignment horizontal="center"/>
    </xf>
    <xf numFmtId="0" fontId="12" fillId="0" borderId="29" xfId="0" applyFont="1" applyBorder="1" applyAlignment="1">
      <alignment horizontal="left"/>
    </xf>
    <xf numFmtId="169" fontId="11" fillId="0" borderId="23" xfId="2" applyNumberFormat="1" applyFont="1" applyBorder="1" applyAlignment="1">
      <alignment horizontal="center"/>
    </xf>
    <xf numFmtId="0" fontId="13" fillId="3" borderId="26" xfId="0" applyFont="1" applyFill="1" applyBorder="1"/>
    <xf numFmtId="0" fontId="12" fillId="0" borderId="8" xfId="0" applyFont="1" applyBorder="1"/>
    <xf numFmtId="170" fontId="11" fillId="3" borderId="24" xfId="0" applyNumberFormat="1" applyFont="1" applyFill="1" applyBorder="1" applyProtection="1">
      <protection hidden="1"/>
    </xf>
    <xf numFmtId="170" fontId="11" fillId="0" borderId="2" xfId="0" applyNumberFormat="1" applyFont="1" applyBorder="1"/>
    <xf numFmtId="170" fontId="11" fillId="2" borderId="24" xfId="0" applyNumberFormat="1" applyFont="1" applyFill="1" applyBorder="1"/>
    <xf numFmtId="170" fontId="11" fillId="2" borderId="24" xfId="0" applyNumberFormat="1" applyFont="1" applyFill="1" applyBorder="1" applyProtection="1">
      <protection hidden="1"/>
    </xf>
    <xf numFmtId="0" fontId="12" fillId="0" borderId="12" xfId="0" applyFont="1" applyBorder="1"/>
    <xf numFmtId="0" fontId="12" fillId="0" borderId="14" xfId="0" applyFont="1" applyBorder="1"/>
    <xf numFmtId="0" fontId="12" fillId="0" borderId="25" xfId="0" applyFont="1" applyBorder="1"/>
    <xf numFmtId="170" fontId="11" fillId="3" borderId="19" xfId="0" applyNumberFormat="1" applyFont="1" applyFill="1" applyBorder="1" applyProtection="1">
      <protection hidden="1"/>
    </xf>
    <xf numFmtId="170" fontId="11" fillId="2" borderId="19" xfId="0" applyNumberFormat="1" applyFont="1" applyFill="1" applyBorder="1"/>
    <xf numFmtId="0" fontId="10" fillId="4" borderId="3" xfId="0" applyFont="1" applyFill="1" applyBorder="1"/>
    <xf numFmtId="0" fontId="13" fillId="0" borderId="26" xfId="0" applyFont="1" applyBorder="1"/>
    <xf numFmtId="0" fontId="13" fillId="3" borderId="27" xfId="0" applyFont="1" applyFill="1" applyBorder="1"/>
    <xf numFmtId="170" fontId="11" fillId="3" borderId="2" xfId="0" applyNumberFormat="1" applyFont="1" applyFill="1" applyBorder="1" applyAlignment="1" applyProtection="1">
      <alignment horizontal="right"/>
      <protection hidden="1"/>
    </xf>
    <xf numFmtId="170" fontId="11" fillId="0" borderId="24" xfId="0" applyNumberFormat="1" applyFont="1" applyBorder="1" applyAlignment="1">
      <alignment horizontal="right"/>
    </xf>
    <xf numFmtId="170" fontId="11" fillId="2" borderId="24" xfId="0" applyNumberFormat="1" applyFont="1" applyFill="1" applyBorder="1" applyAlignment="1">
      <alignment horizontal="right"/>
    </xf>
    <xf numFmtId="170" fontId="11" fillId="3" borderId="24" xfId="0" applyNumberFormat="1" applyFont="1" applyFill="1" applyBorder="1" applyAlignment="1" applyProtection="1">
      <alignment horizontal="right"/>
      <protection hidden="1"/>
    </xf>
    <xf numFmtId="170" fontId="11" fillId="2" borderId="24" xfId="0" applyNumberFormat="1" applyFont="1" applyFill="1" applyBorder="1" applyAlignment="1" applyProtection="1">
      <alignment horizontal="right"/>
      <protection hidden="1"/>
    </xf>
    <xf numFmtId="170" fontId="11" fillId="2" borderId="19" xfId="0" applyNumberFormat="1" applyFont="1" applyFill="1" applyBorder="1" applyAlignment="1">
      <alignment horizontal="right"/>
    </xf>
    <xf numFmtId="170" fontId="11" fillId="3" borderId="19" xfId="0" applyNumberFormat="1" applyFont="1" applyFill="1" applyBorder="1" applyAlignment="1" applyProtection="1">
      <alignment horizontal="right"/>
      <protection hidden="1"/>
    </xf>
    <xf numFmtId="0" fontId="13" fillId="3" borderId="3" xfId="0" applyFont="1" applyFill="1" applyBorder="1" applyAlignment="1">
      <alignment horizontal="left"/>
    </xf>
    <xf numFmtId="170" fontId="11" fillId="3" borderId="5" xfId="0" applyNumberFormat="1" applyFont="1" applyFill="1" applyBorder="1" applyAlignment="1" applyProtection="1">
      <alignment horizontal="right"/>
      <protection hidden="1"/>
    </xf>
    <xf numFmtId="170" fontId="11" fillId="3" borderId="32" xfId="0" applyNumberFormat="1" applyFont="1" applyFill="1" applyBorder="1" applyAlignment="1" applyProtection="1">
      <alignment horizontal="right"/>
      <protection hidden="1"/>
    </xf>
    <xf numFmtId="170" fontId="11" fillId="2" borderId="5" xfId="0" applyNumberFormat="1" applyFont="1" applyFill="1" applyBorder="1" applyAlignment="1" applyProtection="1">
      <alignment horizontal="right"/>
      <protection hidden="1"/>
    </xf>
    <xf numFmtId="170" fontId="11" fillId="2" borderId="32" xfId="0" applyNumberFormat="1" applyFont="1" applyFill="1" applyBorder="1" applyAlignment="1" applyProtection="1">
      <alignment horizontal="right"/>
      <protection hidden="1"/>
    </xf>
    <xf numFmtId="0" fontId="12" fillId="3" borderId="11" xfId="0" applyFont="1" applyFill="1" applyBorder="1" applyAlignment="1">
      <alignment horizontal="left"/>
    </xf>
    <xf numFmtId="3" fontId="11" fillId="3" borderId="24" xfId="0" applyNumberFormat="1" applyFont="1" applyFill="1" applyBorder="1" applyAlignment="1">
      <alignment horizontal="right"/>
    </xf>
    <xf numFmtId="0" fontId="12" fillId="3" borderId="9" xfId="0" applyFont="1" applyFill="1" applyBorder="1" applyAlignment="1">
      <alignment horizontal="left"/>
    </xf>
    <xf numFmtId="0" fontId="12" fillId="3" borderId="28" xfId="0" applyFont="1" applyFill="1" applyBorder="1" applyAlignment="1">
      <alignment horizontal="left"/>
    </xf>
    <xf numFmtId="3" fontId="11" fillId="3" borderId="9" xfId="0" applyNumberFormat="1" applyFont="1" applyFill="1" applyBorder="1" applyAlignment="1">
      <alignment horizontal="right"/>
    </xf>
    <xf numFmtId="0" fontId="12" fillId="0" borderId="2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3" fontId="11" fillId="3" borderId="23" xfId="0" applyNumberFormat="1" applyFont="1" applyFill="1" applyBorder="1" applyAlignment="1">
      <alignment horizontal="right"/>
    </xf>
    <xf numFmtId="3" fontId="11" fillId="2" borderId="23" xfId="0" applyNumberFormat="1" applyFont="1" applyFill="1" applyBorder="1" applyAlignment="1">
      <alignment horizontal="right"/>
    </xf>
    <xf numFmtId="41" fontId="11" fillId="3" borderId="5" xfId="1" applyNumberFormat="1" applyFont="1" applyFill="1" applyBorder="1" applyAlignment="1">
      <alignment horizontal="right"/>
    </xf>
    <xf numFmtId="41" fontId="18" fillId="3" borderId="0" xfId="1" applyNumberFormat="1" applyFont="1" applyFill="1" applyAlignment="1">
      <alignment horizontal="center"/>
    </xf>
    <xf numFmtId="41" fontId="11" fillId="3" borderId="33" xfId="1" applyNumberFormat="1" applyFont="1" applyFill="1" applyBorder="1" applyAlignment="1">
      <alignment horizontal="right"/>
    </xf>
    <xf numFmtId="3" fontId="11" fillId="0" borderId="2" xfId="1" applyNumberFormat="1" applyFont="1" applyBorder="1" applyAlignment="1" applyProtection="1">
      <alignment horizontal="right"/>
      <protection hidden="1"/>
    </xf>
    <xf numFmtId="3" fontId="11" fillId="0" borderId="11" xfId="1" applyNumberFormat="1" applyFont="1" applyBorder="1" applyAlignment="1" applyProtection="1">
      <alignment horizontal="right"/>
      <protection hidden="1"/>
    </xf>
    <xf numFmtId="3" fontId="11" fillId="0" borderId="9" xfId="1" applyNumberFormat="1" applyFont="1" applyBorder="1" applyAlignment="1" applyProtection="1">
      <alignment horizontal="right"/>
      <protection hidden="1"/>
    </xf>
    <xf numFmtId="3" fontId="11" fillId="2" borderId="11" xfId="1" applyNumberFormat="1" applyFont="1" applyFill="1" applyBorder="1" applyAlignment="1" applyProtection="1">
      <alignment horizontal="right"/>
      <protection hidden="1"/>
    </xf>
    <xf numFmtId="41" fontId="11" fillId="3" borderId="13" xfId="1" applyNumberFormat="1" applyFont="1" applyFill="1" applyBorder="1" applyAlignment="1">
      <alignment horizontal="right"/>
    </xf>
    <xf numFmtId="3" fontId="11" fillId="0" borderId="10" xfId="1" applyNumberFormat="1" applyFont="1" applyBorder="1" applyAlignment="1" applyProtection="1">
      <alignment horizontal="right"/>
      <protection hidden="1"/>
    </xf>
    <xf numFmtId="3" fontId="11" fillId="2" borderId="9" xfId="1" applyNumberFormat="1" applyFont="1" applyFill="1" applyBorder="1" applyAlignment="1" applyProtection="1">
      <alignment horizontal="right"/>
      <protection hidden="1"/>
    </xf>
    <xf numFmtId="37" fontId="11" fillId="3" borderId="13" xfId="1" applyNumberFormat="1" applyFont="1" applyFill="1" applyBorder="1" applyAlignment="1">
      <alignment horizontal="right"/>
    </xf>
    <xf numFmtId="3" fontId="11" fillId="0" borderId="9" xfId="1" applyNumberFormat="1" applyFont="1" applyBorder="1" applyAlignment="1">
      <alignment horizontal="right"/>
    </xf>
    <xf numFmtId="41" fontId="11" fillId="3" borderId="13" xfId="1" applyNumberFormat="1" applyFont="1" applyFill="1" applyBorder="1" applyAlignment="1">
      <alignment horizontal="center"/>
    </xf>
    <xf numFmtId="41" fontId="11" fillId="3" borderId="9" xfId="1" applyNumberFormat="1" applyFont="1" applyFill="1" applyBorder="1" applyAlignment="1">
      <alignment horizontal="center"/>
    </xf>
    <xf numFmtId="41" fontId="11" fillId="2" borderId="9" xfId="1" applyNumberFormat="1" applyFont="1" applyFill="1" applyBorder="1" applyAlignment="1">
      <alignment horizontal="center"/>
    </xf>
    <xf numFmtId="41" fontId="11" fillId="3" borderId="15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 applyProtection="1">
      <alignment horizontal="right"/>
      <protection hidden="1"/>
    </xf>
    <xf numFmtId="42" fontId="13" fillId="3" borderId="5" xfId="1" applyNumberFormat="1" applyFont="1" applyFill="1" applyBorder="1" applyAlignment="1">
      <alignment horizontal="right"/>
    </xf>
    <xf numFmtId="42" fontId="13" fillId="3" borderId="4" xfId="1" applyNumberFormat="1" applyFont="1" applyFill="1" applyBorder="1" applyAlignment="1">
      <alignment horizontal="right"/>
    </xf>
    <xf numFmtId="172" fontId="13" fillId="0" borderId="5" xfId="4" applyNumberFormat="1" applyFont="1" applyBorder="1" applyAlignment="1" applyProtection="1">
      <alignment horizontal="right"/>
      <protection hidden="1"/>
    </xf>
    <xf numFmtId="172" fontId="13" fillId="2" borderId="5" xfId="4" applyNumberFormat="1" applyFont="1" applyFill="1" applyBorder="1" applyAlignment="1" applyProtection="1">
      <alignment horizontal="right"/>
      <protection hidden="1"/>
    </xf>
    <xf numFmtId="42" fontId="13" fillId="2" borderId="5" xfId="1" applyNumberFormat="1" applyFont="1" applyFill="1" applyBorder="1" applyAlignment="1">
      <alignment horizontal="right"/>
    </xf>
    <xf numFmtId="41" fontId="11" fillId="0" borderId="24" xfId="1" applyNumberFormat="1" applyFont="1" applyBorder="1"/>
    <xf numFmtId="41" fontId="11" fillId="0" borderId="9" xfId="1" applyNumberFormat="1" applyFont="1" applyBorder="1"/>
    <xf numFmtId="41" fontId="11" fillId="0" borderId="9" xfId="1" applyNumberFormat="1" applyFont="1" applyBorder="1" applyAlignment="1">
      <alignment horizontal="center"/>
    </xf>
    <xf numFmtId="41" fontId="11" fillId="0" borderId="10" xfId="1" applyNumberFormat="1" applyFont="1" applyBorder="1" applyAlignment="1">
      <alignment horizontal="center"/>
    </xf>
    <xf numFmtId="41" fontId="11" fillId="0" borderId="16" xfId="1" applyNumberFormat="1" applyFont="1" applyBorder="1"/>
    <xf numFmtId="168" fontId="37" fillId="4" borderId="19" xfId="1" applyNumberFormat="1" applyFont="1" applyFill="1" applyBorder="1"/>
    <xf numFmtId="168" fontId="37" fillId="4" borderId="21" xfId="1" applyNumberFormat="1" applyFont="1" applyFill="1" applyBorder="1"/>
    <xf numFmtId="42" fontId="36" fillId="0" borderId="19" xfId="1" applyNumberFormat="1" applyFont="1" applyBorder="1"/>
    <xf numFmtId="42" fontId="36" fillId="0" borderId="5" xfId="1" applyNumberFormat="1" applyFont="1" applyBorder="1"/>
    <xf numFmtId="42" fontId="36" fillId="2" borderId="19" xfId="1" applyNumberFormat="1" applyFont="1" applyFill="1" applyBorder="1"/>
    <xf numFmtId="42" fontId="36" fillId="2" borderId="5" xfId="1" applyNumberFormat="1" applyFont="1" applyFill="1" applyBorder="1"/>
    <xf numFmtId="37" fontId="11" fillId="0" borderId="24" xfId="1" applyNumberFormat="1" applyFont="1" applyBorder="1" applyAlignment="1">
      <alignment horizontal="right"/>
    </xf>
    <xf numFmtId="37" fontId="11" fillId="0" borderId="9" xfId="1" applyNumberFormat="1" applyFont="1" applyBorder="1" applyAlignment="1">
      <alignment horizontal="right"/>
    </xf>
    <xf numFmtId="41" fontId="11" fillId="3" borderId="9" xfId="1" applyNumberFormat="1" applyFont="1" applyFill="1" applyBorder="1" applyAlignment="1">
      <alignment horizontal="right"/>
    </xf>
    <xf numFmtId="37" fontId="11" fillId="0" borderId="16" xfId="1" applyNumberFormat="1" applyFont="1" applyBorder="1" applyAlignment="1">
      <alignment horizontal="right"/>
    </xf>
    <xf numFmtId="168" fontId="15" fillId="4" borderId="19" xfId="1" applyNumberFormat="1" applyFont="1" applyFill="1" applyBorder="1" applyAlignment="1">
      <alignment horizontal="right"/>
    </xf>
    <xf numFmtId="168" fontId="15" fillId="4" borderId="20" xfId="1" applyNumberFormat="1" applyFont="1" applyFill="1" applyBorder="1" applyAlignment="1">
      <alignment horizontal="right"/>
    </xf>
    <xf numFmtId="168" fontId="15" fillId="4" borderId="21" xfId="1" applyNumberFormat="1" applyFont="1" applyFill="1" applyBorder="1" applyAlignment="1">
      <alignment horizontal="right"/>
    </xf>
    <xf numFmtId="42" fontId="36" fillId="0" borderId="5" xfId="1" applyNumberFormat="1" applyFont="1" applyBorder="1" applyAlignment="1">
      <alignment horizontal="right"/>
    </xf>
    <xf numFmtId="42" fontId="36" fillId="0" borderId="3" xfId="1" applyNumberFormat="1" applyFont="1" applyBorder="1" applyAlignment="1">
      <alignment horizontal="right"/>
    </xf>
    <xf numFmtId="42" fontId="36" fillId="2" borderId="5" xfId="1" applyNumberFormat="1" applyFont="1" applyFill="1" applyBorder="1" applyAlignment="1">
      <alignment horizontal="right"/>
    </xf>
    <xf numFmtId="42" fontId="22" fillId="0" borderId="5" xfId="1" applyNumberFormat="1" applyFont="1" applyBorder="1" applyAlignment="1">
      <alignment horizontal="right"/>
    </xf>
    <xf numFmtId="42" fontId="22" fillId="2" borderId="5" xfId="1" applyNumberFormat="1" applyFont="1" applyFill="1" applyBorder="1" applyAlignment="1">
      <alignment horizontal="right"/>
    </xf>
    <xf numFmtId="1" fontId="16" fillId="3" borderId="0" xfId="0" applyNumberFormat="1" applyFont="1" applyFill="1"/>
    <xf numFmtId="0" fontId="17" fillId="3" borderId="0" xfId="0" applyFont="1" applyFill="1" applyAlignment="1">
      <alignment horizontal="left"/>
    </xf>
    <xf numFmtId="1" fontId="18" fillId="3" borderId="0" xfId="0" applyNumberFormat="1" applyFont="1" applyFill="1"/>
    <xf numFmtId="0" fontId="8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20" xfId="0" applyFont="1" applyFill="1" applyBorder="1"/>
    <xf numFmtId="42" fontId="22" fillId="3" borderId="0" xfId="1" applyNumberFormat="1" applyFont="1" applyFill="1"/>
    <xf numFmtId="0" fontId="39" fillId="3" borderId="0" xfId="0" applyFont="1" applyFill="1"/>
    <xf numFmtId="0" fontId="35" fillId="3" borderId="3" xfId="0" applyFont="1" applyFill="1" applyBorder="1"/>
    <xf numFmtId="0" fontId="35" fillId="3" borderId="4" xfId="0" applyFont="1" applyFill="1" applyBorder="1"/>
    <xf numFmtId="0" fontId="36" fillId="0" borderId="5" xfId="58" applyFont="1" applyBorder="1" applyAlignment="1">
      <alignment horizontal="center"/>
    </xf>
    <xf numFmtId="0" fontId="9" fillId="4" borderId="31" xfId="0" applyFont="1" applyFill="1" applyBorder="1"/>
    <xf numFmtId="0" fontId="9" fillId="4" borderId="31" xfId="0" applyFont="1" applyFill="1" applyBorder="1" applyAlignment="1">
      <alignment horizontal="center"/>
    </xf>
    <xf numFmtId="0" fontId="36" fillId="3" borderId="31" xfId="0" applyFont="1" applyFill="1" applyBorder="1" applyAlignment="1">
      <alignment horizontal="center"/>
    </xf>
    <xf numFmtId="0" fontId="35" fillId="3" borderId="31" xfId="0" applyFont="1" applyFill="1" applyBorder="1"/>
    <xf numFmtId="1" fontId="10" fillId="4" borderId="31" xfId="58" applyNumberFormat="1" applyFont="1" applyFill="1" applyBorder="1" applyAlignment="1">
      <alignment horizontal="center"/>
    </xf>
    <xf numFmtId="164" fontId="11" fillId="0" borderId="33" xfId="39" applyNumberFormat="1" applyFont="1" applyBorder="1" applyAlignment="1" applyProtection="1">
      <alignment horizontal="right"/>
      <protection hidden="1"/>
    </xf>
    <xf numFmtId="164" fontId="11" fillId="0" borderId="18" xfId="39" applyNumberFormat="1" applyFont="1" applyBorder="1" applyAlignment="1" applyProtection="1">
      <alignment horizontal="right"/>
      <protection hidden="1"/>
    </xf>
    <xf numFmtId="3" fontId="11" fillId="0" borderId="9" xfId="39" applyNumberFormat="1" applyFont="1" applyBorder="1" applyAlignment="1" applyProtection="1">
      <alignment horizontal="right"/>
      <protection hidden="1"/>
    </xf>
    <xf numFmtId="3" fontId="11" fillId="0" borderId="16" xfId="39" applyNumberFormat="1" applyFont="1" applyBorder="1" applyAlignment="1" applyProtection="1">
      <alignment horizontal="right"/>
      <protection hidden="1"/>
    </xf>
    <xf numFmtId="1" fontId="14" fillId="4" borderId="5" xfId="58" applyNumberFormat="1" applyFont="1" applyFill="1" applyBorder="1" applyAlignment="1">
      <alignment horizontal="center"/>
    </xf>
    <xf numFmtId="3" fontId="11" fillId="0" borderId="24" xfId="39" applyNumberFormat="1" applyFont="1" applyBorder="1" applyAlignment="1" applyProtection="1">
      <alignment horizontal="right"/>
      <protection hidden="1"/>
    </xf>
    <xf numFmtId="170" fontId="11" fillId="3" borderId="24" xfId="58" applyNumberFormat="1" applyFont="1" applyFill="1" applyBorder="1" applyProtection="1">
      <protection hidden="1"/>
    </xf>
    <xf numFmtId="170" fontId="11" fillId="3" borderId="19" xfId="58" applyNumberFormat="1" applyFont="1" applyFill="1" applyBorder="1" applyProtection="1">
      <protection hidden="1"/>
    </xf>
    <xf numFmtId="42" fontId="36" fillId="0" borderId="19" xfId="57" applyNumberFormat="1" applyFont="1" applyBorder="1"/>
    <xf numFmtId="170" fontId="11" fillId="3" borderId="19" xfId="58" applyNumberFormat="1" applyFont="1" applyFill="1" applyBorder="1" applyAlignment="1" applyProtection="1">
      <alignment horizontal="right"/>
      <protection hidden="1"/>
    </xf>
    <xf numFmtId="170" fontId="11" fillId="3" borderId="24" xfId="58" applyNumberFormat="1" applyFont="1" applyFill="1" applyBorder="1" applyAlignment="1" applyProtection="1">
      <alignment horizontal="right"/>
      <protection hidden="1"/>
    </xf>
    <xf numFmtId="42" fontId="36" fillId="0" borderId="5" xfId="57" applyNumberFormat="1" applyFont="1" applyBorder="1" applyAlignment="1">
      <alignment horizontal="right"/>
    </xf>
    <xf numFmtId="0" fontId="36" fillId="0" borderId="56" xfId="58" applyFont="1" applyBorder="1" applyAlignment="1">
      <alignment horizontal="center"/>
    </xf>
    <xf numFmtId="170" fontId="11" fillId="3" borderId="32" xfId="58" applyNumberFormat="1" applyFont="1" applyFill="1" applyBorder="1" applyAlignment="1" applyProtection="1">
      <alignment horizontal="right"/>
      <protection hidden="1"/>
    </xf>
    <xf numFmtId="3" fontId="11" fillId="0" borderId="11" xfId="57" applyNumberFormat="1" applyFont="1" applyBorder="1" applyAlignment="1" applyProtection="1">
      <alignment horizontal="right"/>
      <protection hidden="1"/>
    </xf>
    <xf numFmtId="3" fontId="11" fillId="0" borderId="9" xfId="57" applyNumberFormat="1" applyFont="1" applyBorder="1" applyAlignment="1" applyProtection="1">
      <alignment horizontal="right"/>
      <protection hidden="1"/>
    </xf>
    <xf numFmtId="0" fontId="14" fillId="9" borderId="0" xfId="0" applyFont="1" applyFill="1" applyAlignment="1">
      <alignment horizontal="left"/>
    </xf>
    <xf numFmtId="0" fontId="13" fillId="11" borderId="0" xfId="0" applyFont="1" applyFill="1" applyAlignment="1">
      <alignment horizontal="left"/>
    </xf>
    <xf numFmtId="0" fontId="14" fillId="10" borderId="0" xfId="0" applyFont="1" applyFill="1" applyAlignment="1">
      <alignment horizontal="left"/>
    </xf>
    <xf numFmtId="0" fontId="13" fillId="12" borderId="0" xfId="0" applyFont="1" applyFill="1" applyAlignment="1">
      <alignment horizontal="left"/>
    </xf>
    <xf numFmtId="0" fontId="14" fillId="13" borderId="0" xfId="0" applyFont="1" applyFill="1" applyAlignment="1">
      <alignment horizontal="left"/>
    </xf>
    <xf numFmtId="0" fontId="5" fillId="0" borderId="0" xfId="0" applyFont="1"/>
    <xf numFmtId="3" fontId="41" fillId="3" borderId="0" xfId="0" applyNumberFormat="1" applyFont="1" applyFill="1"/>
    <xf numFmtId="170" fontId="0" fillId="3" borderId="0" xfId="0" applyNumberFormat="1" applyFill="1"/>
    <xf numFmtId="170" fontId="30" fillId="3" borderId="0" xfId="0" applyNumberFormat="1" applyFont="1" applyFill="1"/>
    <xf numFmtId="169" fontId="0" fillId="11" borderId="0" xfId="2" applyNumberFormat="1" applyFont="1" applyFill="1"/>
    <xf numFmtId="42" fontId="36" fillId="2" borderId="5" xfId="57" applyNumberFormat="1" applyFont="1" applyFill="1" applyBorder="1" applyAlignment="1">
      <alignment horizontal="right"/>
    </xf>
    <xf numFmtId="42" fontId="13" fillId="2" borderId="5" xfId="57" applyNumberFormat="1" applyFont="1" applyFill="1" applyBorder="1" applyAlignment="1">
      <alignment horizontal="right"/>
    </xf>
    <xf numFmtId="168" fontId="37" fillId="4" borderId="19" xfId="57" applyNumberFormat="1" applyFont="1" applyFill="1" applyBorder="1"/>
    <xf numFmtId="3" fontId="11" fillId="2" borderId="9" xfId="57" applyNumberFormat="1" applyFont="1" applyFill="1" applyBorder="1" applyAlignment="1" applyProtection="1">
      <alignment horizontal="right"/>
      <protection hidden="1"/>
    </xf>
    <xf numFmtId="10" fontId="0" fillId="3" borderId="0" xfId="0" applyNumberFormat="1" applyFill="1"/>
    <xf numFmtId="42" fontId="36" fillId="2" borderId="19" xfId="57" applyNumberFormat="1" applyFont="1" applyFill="1" applyBorder="1"/>
    <xf numFmtId="3" fontId="11" fillId="2" borderId="11" xfId="57" applyNumberFormat="1" applyFont="1" applyFill="1" applyBorder="1" applyAlignment="1" applyProtection="1">
      <alignment horizontal="right"/>
      <protection hidden="1"/>
    </xf>
    <xf numFmtId="168" fontId="15" fillId="4" borderId="19" xfId="57" applyNumberFormat="1" applyFont="1" applyFill="1" applyBorder="1" applyAlignment="1">
      <alignment horizontal="right"/>
    </xf>
    <xf numFmtId="42" fontId="13" fillId="3" borderId="5" xfId="57" applyNumberFormat="1" applyFont="1" applyFill="1" applyBorder="1" applyAlignment="1">
      <alignment horizontal="right"/>
    </xf>
    <xf numFmtId="42" fontId="22" fillId="2" borderId="5" xfId="57" applyNumberFormat="1" applyFont="1" applyFill="1" applyBorder="1" applyAlignment="1">
      <alignment horizontal="right"/>
    </xf>
    <xf numFmtId="9" fontId="0" fillId="3" borderId="0" xfId="2" applyFont="1" applyFill="1"/>
    <xf numFmtId="42" fontId="22" fillId="0" borderId="5" xfId="57" applyNumberFormat="1" applyFont="1" applyBorder="1" applyAlignment="1">
      <alignment horizontal="right"/>
    </xf>
    <xf numFmtId="169" fontId="0" fillId="3" borderId="0" xfId="2" applyNumberFormat="1" applyFont="1" applyFill="1"/>
    <xf numFmtId="166" fontId="0" fillId="3" borderId="0" xfId="0" applyNumberFormat="1" applyFill="1"/>
    <xf numFmtId="169" fontId="11" fillId="0" borderId="24" xfId="51" applyNumberFormat="1" applyFont="1" applyBorder="1" applyAlignment="1">
      <alignment horizontal="center"/>
    </xf>
    <xf numFmtId="9" fontId="15" fillId="4" borderId="5" xfId="51" applyFont="1" applyFill="1" applyBorder="1" applyAlignment="1">
      <alignment horizontal="center"/>
    </xf>
    <xf numFmtId="169" fontId="11" fillId="2" borderId="24" xfId="51" applyNumberFormat="1" applyFont="1" applyFill="1" applyBorder="1" applyAlignment="1">
      <alignment horizontal="center"/>
    </xf>
    <xf numFmtId="9" fontId="14" fillId="4" borderId="5" xfId="51" applyFont="1" applyFill="1" applyBorder="1" applyAlignment="1">
      <alignment horizontal="center"/>
    </xf>
    <xf numFmtId="3" fontId="11" fillId="2" borderId="24" xfId="39" applyNumberFormat="1" applyFont="1" applyFill="1" applyBorder="1" applyAlignment="1" applyProtection="1">
      <alignment horizontal="right"/>
      <protection hidden="1"/>
    </xf>
    <xf numFmtId="164" fontId="11" fillId="2" borderId="33" xfId="39" applyNumberFormat="1" applyFont="1" applyFill="1" applyBorder="1" applyAlignment="1" applyProtection="1">
      <alignment horizontal="right"/>
      <protection hidden="1"/>
    </xf>
    <xf numFmtId="164" fontId="11" fillId="2" borderId="16" xfId="39" applyNumberFormat="1" applyFont="1" applyFill="1" applyBorder="1" applyAlignment="1" applyProtection="1">
      <alignment horizontal="right"/>
      <protection hidden="1"/>
    </xf>
    <xf numFmtId="168" fontId="15" fillId="4" borderId="21" xfId="39" applyNumberFormat="1" applyFont="1" applyFill="1" applyBorder="1" applyAlignment="1">
      <alignment horizontal="right"/>
    </xf>
    <xf numFmtId="168" fontId="15" fillId="4" borderId="5" xfId="39" applyNumberFormat="1" applyFont="1" applyFill="1" applyBorder="1" applyAlignment="1">
      <alignment horizontal="right"/>
    </xf>
    <xf numFmtId="0" fontId="22" fillId="3" borderId="0" xfId="0" applyFont="1" applyFill="1" applyAlignment="1">
      <alignment horizontal="center"/>
    </xf>
    <xf numFmtId="0" fontId="35" fillId="0" borderId="31" xfId="0" applyFont="1" applyBorder="1"/>
    <xf numFmtId="0" fontId="16" fillId="0" borderId="0" xfId="0" applyFont="1"/>
    <xf numFmtId="170" fontId="11" fillId="3" borderId="24" xfId="0" applyNumberFormat="1" applyFont="1" applyFill="1" applyBorder="1"/>
    <xf numFmtId="170" fontId="11" fillId="3" borderId="19" xfId="0" applyNumberFormat="1" applyFont="1" applyFill="1" applyBorder="1"/>
    <xf numFmtId="42" fontId="36" fillId="3" borderId="19" xfId="1" applyNumberFormat="1" applyFont="1" applyFill="1" applyBorder="1"/>
    <xf numFmtId="170" fontId="11" fillId="3" borderId="24" xfId="0" applyNumberFormat="1" applyFont="1" applyFill="1" applyBorder="1" applyAlignment="1">
      <alignment horizontal="right"/>
    </xf>
    <xf numFmtId="170" fontId="11" fillId="3" borderId="19" xfId="0" applyNumberFormat="1" applyFont="1" applyFill="1" applyBorder="1" applyAlignment="1">
      <alignment horizontal="right"/>
    </xf>
    <xf numFmtId="42" fontId="36" fillId="3" borderId="5" xfId="1" applyNumberFormat="1" applyFont="1" applyFill="1" applyBorder="1" applyAlignment="1">
      <alignment horizontal="right"/>
    </xf>
    <xf numFmtId="42" fontId="22" fillId="3" borderId="5" xfId="1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172" fontId="13" fillId="3" borderId="4" xfId="4" applyNumberFormat="1" applyFont="1" applyFill="1" applyBorder="1" applyAlignment="1" applyProtection="1">
      <alignment horizontal="right"/>
      <protection hidden="1"/>
    </xf>
    <xf numFmtId="6" fontId="36" fillId="0" borderId="5" xfId="57" applyNumberFormat="1" applyFont="1" applyBorder="1" applyAlignment="1">
      <alignment horizontal="right"/>
    </xf>
    <xf numFmtId="6" fontId="36" fillId="0" borderId="19" xfId="57" applyNumberFormat="1" applyFont="1" applyBorder="1"/>
    <xf numFmtId="169" fontId="0" fillId="3" borderId="0" xfId="0" applyNumberFormat="1" applyFill="1"/>
    <xf numFmtId="0" fontId="9" fillId="3" borderId="4" xfId="0" applyFont="1" applyFill="1" applyBorder="1" applyAlignment="1">
      <alignment horizontal="center"/>
    </xf>
    <xf numFmtId="0" fontId="9" fillId="3" borderId="31" xfId="0" applyFont="1" applyFill="1" applyBorder="1"/>
    <xf numFmtId="0" fontId="0" fillId="0" borderId="0" xfId="0" applyFill="1"/>
    <xf numFmtId="164" fontId="11" fillId="14" borderId="33" xfId="37" applyNumberFormat="1" applyFont="1" applyFill="1" applyBorder="1" applyAlignment="1" applyProtection="1">
      <alignment horizontal="right"/>
      <protection hidden="1"/>
    </xf>
    <xf numFmtId="169" fontId="11" fillId="14" borderId="24" xfId="2" applyNumberFormat="1" applyFont="1" applyFill="1" applyBorder="1" applyAlignment="1">
      <alignment horizontal="center"/>
    </xf>
    <xf numFmtId="169" fontId="11" fillId="14" borderId="24" xfId="51" applyNumberFormat="1" applyFont="1" applyFill="1" applyBorder="1" applyAlignment="1">
      <alignment horizontal="center"/>
    </xf>
    <xf numFmtId="164" fontId="11" fillId="14" borderId="33" xfId="39" applyNumberFormat="1" applyFont="1" applyFill="1" applyBorder="1" applyAlignment="1" applyProtection="1">
      <alignment horizontal="right"/>
      <protection hidden="1"/>
    </xf>
    <xf numFmtId="164" fontId="11" fillId="14" borderId="18" xfId="37" applyNumberFormat="1" applyFont="1" applyFill="1" applyBorder="1" applyAlignment="1" applyProtection="1">
      <alignment horizontal="right"/>
      <protection hidden="1"/>
    </xf>
    <xf numFmtId="164" fontId="11" fillId="14" borderId="18" xfId="39" applyNumberFormat="1" applyFont="1" applyFill="1" applyBorder="1" applyAlignment="1" applyProtection="1">
      <alignment horizontal="right"/>
      <protection hidden="1"/>
    </xf>
    <xf numFmtId="0" fontId="35" fillId="14" borderId="4" xfId="0" applyFont="1" applyFill="1" applyBorder="1"/>
    <xf numFmtId="0" fontId="35" fillId="14" borderId="31" xfId="0" applyFont="1" applyFill="1" applyBorder="1"/>
    <xf numFmtId="170" fontId="11" fillId="14" borderId="24" xfId="0" applyNumberFormat="1" applyFont="1" applyFill="1" applyBorder="1" applyProtection="1">
      <protection hidden="1"/>
    </xf>
    <xf numFmtId="170" fontId="11" fillId="14" borderId="19" xfId="0" applyNumberFormat="1" applyFont="1" applyFill="1" applyBorder="1" applyProtection="1">
      <protection hidden="1"/>
    </xf>
    <xf numFmtId="42" fontId="36" fillId="14" borderId="19" xfId="1" applyNumberFormat="1" applyFont="1" applyFill="1" applyBorder="1"/>
    <xf numFmtId="42" fontId="36" fillId="14" borderId="19" xfId="57" applyNumberFormat="1" applyFont="1" applyFill="1" applyBorder="1"/>
    <xf numFmtId="170" fontId="11" fillId="14" borderId="24" xfId="0" applyNumberFormat="1" applyFont="1" applyFill="1" applyBorder="1" applyAlignment="1" applyProtection="1">
      <alignment horizontal="right"/>
      <protection hidden="1"/>
    </xf>
    <xf numFmtId="170" fontId="11" fillId="14" borderId="19" xfId="0" applyNumberFormat="1" applyFont="1" applyFill="1" applyBorder="1" applyAlignment="1" applyProtection="1">
      <alignment horizontal="right"/>
      <protection hidden="1"/>
    </xf>
    <xf numFmtId="42" fontId="36" fillId="14" borderId="5" xfId="1" applyNumberFormat="1" applyFont="1" applyFill="1" applyBorder="1" applyAlignment="1">
      <alignment horizontal="right"/>
    </xf>
    <xf numFmtId="42" fontId="36" fillId="14" borderId="5" xfId="57" applyNumberFormat="1" applyFont="1" applyFill="1" applyBorder="1" applyAlignment="1">
      <alignment horizontal="right"/>
    </xf>
    <xf numFmtId="42" fontId="22" fillId="14" borderId="5" xfId="1" applyNumberFormat="1" applyFont="1" applyFill="1" applyBorder="1" applyAlignment="1">
      <alignment horizontal="right"/>
    </xf>
    <xf numFmtId="42" fontId="22" fillId="14" borderId="5" xfId="57" applyNumberFormat="1" applyFont="1" applyFill="1" applyBorder="1" applyAlignment="1">
      <alignment horizontal="right"/>
    </xf>
    <xf numFmtId="0" fontId="0" fillId="14" borderId="0" xfId="0" applyFill="1"/>
    <xf numFmtId="0" fontId="37" fillId="3" borderId="4" xfId="0" applyFont="1" applyFill="1" applyBorder="1"/>
    <xf numFmtId="0" fontId="37" fillId="3" borderId="31" xfId="0" applyFont="1" applyFill="1" applyBorder="1"/>
    <xf numFmtId="0" fontId="9" fillId="3" borderId="31" xfId="0" applyFont="1" applyFill="1" applyBorder="1" applyAlignment="1">
      <alignment horizontal="center"/>
    </xf>
    <xf numFmtId="3" fontId="11" fillId="14" borderId="11" xfId="1" applyNumberFormat="1" applyFont="1" applyFill="1" applyBorder="1" applyAlignment="1" applyProtection="1">
      <alignment horizontal="right"/>
      <protection hidden="1"/>
    </xf>
    <xf numFmtId="3" fontId="11" fillId="14" borderId="11" xfId="57" applyNumberFormat="1" applyFont="1" applyFill="1" applyBorder="1" applyAlignment="1" applyProtection="1">
      <alignment horizontal="right"/>
      <protection hidden="1"/>
    </xf>
    <xf numFmtId="3" fontId="11" fillId="14" borderId="9" xfId="1" applyNumberFormat="1" applyFont="1" applyFill="1" applyBorder="1" applyAlignment="1" applyProtection="1">
      <alignment horizontal="right"/>
      <protection hidden="1"/>
    </xf>
    <xf numFmtId="3" fontId="11" fillId="14" borderId="9" xfId="57" applyNumberFormat="1" applyFont="1" applyFill="1" applyBorder="1" applyAlignment="1" applyProtection="1">
      <alignment horizontal="right"/>
      <protection hidden="1"/>
    </xf>
    <xf numFmtId="42" fontId="13" fillId="14" borderId="5" xfId="1" applyNumberFormat="1" applyFont="1" applyFill="1" applyBorder="1" applyAlignment="1">
      <alignment horizontal="right"/>
    </xf>
    <xf numFmtId="42" fontId="13" fillId="14" borderId="5" xfId="57" applyNumberFormat="1" applyFont="1" applyFill="1" applyBorder="1" applyAlignment="1">
      <alignment horizontal="right"/>
    </xf>
    <xf numFmtId="9" fontId="11" fillId="14" borderId="33" xfId="2" applyFont="1" applyFill="1" applyBorder="1" applyAlignment="1" applyProtection="1">
      <alignment horizontal="right"/>
      <protection hidden="1"/>
    </xf>
    <xf numFmtId="170" fontId="11" fillId="14" borderId="32" xfId="0" applyNumberFormat="1" applyFont="1" applyFill="1" applyBorder="1" applyAlignment="1" applyProtection="1">
      <alignment horizontal="right"/>
      <protection hidden="1"/>
    </xf>
    <xf numFmtId="9" fontId="36" fillId="14" borderId="19" xfId="2" applyFont="1" applyFill="1" applyBorder="1"/>
    <xf numFmtId="9" fontId="15" fillId="4" borderId="21" xfId="2" applyFont="1" applyFill="1" applyBorder="1" applyAlignment="1">
      <alignment horizontal="right"/>
    </xf>
    <xf numFmtId="0" fontId="11" fillId="15" borderId="0" xfId="0" applyFont="1" applyFill="1"/>
    <xf numFmtId="0" fontId="6" fillId="15" borderId="0" xfId="0" applyFont="1" applyFill="1"/>
    <xf numFmtId="170" fontId="0" fillId="3" borderId="0" xfId="1" applyNumberFormat="1" applyFont="1" applyFill="1"/>
    <xf numFmtId="169" fontId="11" fillId="3" borderId="0" xfId="2" applyNumberFormat="1" applyFont="1" applyFill="1" applyAlignment="1">
      <alignment horizontal="center"/>
    </xf>
    <xf numFmtId="169" fontId="11" fillId="3" borderId="36" xfId="2" applyNumberFormat="1" applyFont="1" applyFill="1" applyBorder="1" applyAlignment="1">
      <alignment horizontal="center"/>
    </xf>
    <xf numFmtId="164" fontId="11" fillId="3" borderId="0" xfId="1" applyNumberFormat="1" applyFont="1" applyFill="1" applyAlignment="1" applyProtection="1">
      <alignment horizontal="right" vertical="center"/>
      <protection hidden="1"/>
    </xf>
    <xf numFmtId="175" fontId="0" fillId="3" borderId="0" xfId="0" applyNumberFormat="1" applyFill="1"/>
    <xf numFmtId="173" fontId="0" fillId="3" borderId="0" xfId="0" applyNumberFormat="1" applyFill="1"/>
    <xf numFmtId="168" fontId="37" fillId="4" borderId="19" xfId="39" applyNumberFormat="1" applyFont="1" applyFill="1" applyBorder="1"/>
    <xf numFmtId="42" fontId="36" fillId="0" borderId="19" xfId="39" applyNumberFormat="1" applyFont="1" applyBorder="1"/>
    <xf numFmtId="168" fontId="15" fillId="4" borderId="19" xfId="39" applyNumberFormat="1" applyFont="1" applyFill="1" applyBorder="1" applyAlignment="1">
      <alignment horizontal="right"/>
    </xf>
    <xf numFmtId="42" fontId="36" fillId="0" borderId="5" xfId="39" applyNumberFormat="1" applyFont="1" applyBorder="1" applyAlignment="1">
      <alignment horizontal="right"/>
    </xf>
    <xf numFmtId="42" fontId="22" fillId="0" borderId="5" xfId="39" applyNumberFormat="1" applyFont="1" applyBorder="1" applyAlignment="1">
      <alignment horizontal="right"/>
    </xf>
    <xf numFmtId="3" fontId="11" fillId="0" borderId="11" xfId="39" applyNumberFormat="1" applyFont="1" applyBorder="1" applyAlignment="1" applyProtection="1">
      <alignment horizontal="right"/>
      <protection hidden="1"/>
    </xf>
    <xf numFmtId="42" fontId="13" fillId="3" borderId="5" xfId="39" applyNumberFormat="1" applyFont="1" applyFill="1" applyBorder="1" applyAlignment="1">
      <alignment horizontal="right"/>
    </xf>
    <xf numFmtId="0" fontId="13" fillId="0" borderId="0" xfId="0" applyFont="1" applyFill="1" applyAlignment="1">
      <alignment horizontal="left"/>
    </xf>
    <xf numFmtId="170" fontId="23" fillId="3" borderId="0" xfId="1" applyNumberFormat="1" applyFont="1" applyFill="1" applyAlignment="1">
      <alignment horizontal="center"/>
    </xf>
    <xf numFmtId="170" fontId="23" fillId="3" borderId="0" xfId="1" applyNumberFormat="1" applyFont="1" applyFill="1" applyAlignment="1">
      <alignment horizontal="center"/>
    </xf>
    <xf numFmtId="3" fontId="41" fillId="3" borderId="0" xfId="0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170" fontId="23" fillId="3" borderId="0" xfId="1" applyNumberFormat="1" applyFont="1" applyFill="1" applyAlignment="1">
      <alignment horizontal="center"/>
    </xf>
    <xf numFmtId="0" fontId="25" fillId="3" borderId="0" xfId="0" applyFont="1" applyFill="1" applyAlignment="1">
      <alignment horizontal="left" indent="1"/>
    </xf>
    <xf numFmtId="164" fontId="11" fillId="3" borderId="33" xfId="39" applyNumberFormat="1" applyFont="1" applyFill="1" applyBorder="1" applyAlignment="1" applyProtection="1">
      <alignment horizontal="right"/>
      <protection hidden="1"/>
    </xf>
    <xf numFmtId="164" fontId="11" fillId="3" borderId="18" xfId="39" applyNumberFormat="1" applyFont="1" applyFill="1" applyBorder="1" applyAlignment="1" applyProtection="1">
      <alignment horizontal="right"/>
      <protection hidden="1"/>
    </xf>
    <xf numFmtId="3" fontId="11" fillId="3" borderId="24" xfId="39" applyNumberFormat="1" applyFont="1" applyFill="1" applyBorder="1" applyAlignment="1" applyProtection="1">
      <alignment horizontal="right"/>
      <protection hidden="1"/>
    </xf>
    <xf numFmtId="3" fontId="11" fillId="3" borderId="9" xfId="39" applyNumberFormat="1" applyFont="1" applyFill="1" applyBorder="1" applyAlignment="1" applyProtection="1">
      <alignment horizontal="right"/>
      <protection hidden="1"/>
    </xf>
    <xf numFmtId="3" fontId="11" fillId="3" borderId="16" xfId="39" applyNumberFormat="1" applyFont="1" applyFill="1" applyBorder="1" applyAlignment="1" applyProtection="1">
      <alignment horizontal="right"/>
      <protection hidden="1"/>
    </xf>
    <xf numFmtId="42" fontId="36" fillId="3" borderId="19" xfId="57" applyNumberFormat="1" applyFont="1" applyFill="1" applyBorder="1"/>
    <xf numFmtId="42" fontId="36" fillId="3" borderId="5" xfId="39" applyNumberFormat="1" applyFont="1" applyFill="1" applyBorder="1" applyAlignment="1">
      <alignment horizontal="right"/>
    </xf>
    <xf numFmtId="42" fontId="36" fillId="3" borderId="5" xfId="57" applyNumberFormat="1" applyFont="1" applyFill="1" applyBorder="1" applyAlignment="1">
      <alignment horizontal="right"/>
    </xf>
    <xf numFmtId="3" fontId="11" fillId="3" borderId="11" xfId="39" applyNumberFormat="1" applyFont="1" applyFill="1" applyBorder="1" applyAlignment="1" applyProtection="1">
      <alignment horizontal="right"/>
      <protection hidden="1"/>
    </xf>
    <xf numFmtId="3" fontId="11" fillId="3" borderId="11" xfId="57" applyNumberFormat="1" applyFont="1" applyFill="1" applyBorder="1" applyAlignment="1" applyProtection="1">
      <alignment horizontal="right"/>
      <protection hidden="1"/>
    </xf>
    <xf numFmtId="3" fontId="11" fillId="3" borderId="9" xfId="57" applyNumberFormat="1" applyFont="1" applyFill="1" applyBorder="1" applyAlignment="1" applyProtection="1">
      <alignment horizontal="right"/>
      <protection hidden="1"/>
    </xf>
    <xf numFmtId="0" fontId="54" fillId="5" borderId="0" xfId="0" applyFont="1" applyFill="1" applyAlignment="1">
      <alignment vertical="top" wrapText="1"/>
    </xf>
    <xf numFmtId="0" fontId="54" fillId="5" borderId="36" xfId="0" applyFont="1" applyFill="1" applyBorder="1" applyAlignment="1">
      <alignment vertical="top" wrapText="1"/>
    </xf>
    <xf numFmtId="0" fontId="0" fillId="16" borderId="37" xfId="0" applyFill="1" applyBorder="1"/>
    <xf numFmtId="0" fontId="21" fillId="16" borderId="34" xfId="0" applyFont="1" applyFill="1" applyBorder="1"/>
    <xf numFmtId="0" fontId="34" fillId="16" borderId="34" xfId="0" applyFont="1" applyFill="1" applyBorder="1"/>
    <xf numFmtId="0" fontId="0" fillId="16" borderId="34" xfId="0" applyFill="1" applyBorder="1"/>
    <xf numFmtId="0" fontId="0" fillId="16" borderId="38" xfId="0" applyFill="1" applyBorder="1"/>
    <xf numFmtId="0" fontId="5" fillId="16" borderId="34" xfId="0" applyFont="1" applyFill="1" applyBorder="1"/>
    <xf numFmtId="3" fontId="42" fillId="16" borderId="34" xfId="0" applyNumberFormat="1" applyFont="1" applyFill="1" applyBorder="1"/>
    <xf numFmtId="3" fontId="42" fillId="16" borderId="34" xfId="0" applyNumberFormat="1" applyFont="1" applyFill="1" applyBorder="1" applyAlignment="1">
      <alignment horizontal="left" vertical="center"/>
    </xf>
    <xf numFmtId="0" fontId="42" fillId="16" borderId="34" xfId="0" applyFont="1" applyFill="1" applyBorder="1" applyAlignment="1">
      <alignment horizontal="center"/>
    </xf>
    <xf numFmtId="0" fontId="0" fillId="17" borderId="22" xfId="0" applyFill="1" applyBorder="1"/>
    <xf numFmtId="0" fontId="0" fillId="17" borderId="6" xfId="0" applyFill="1" applyBorder="1"/>
    <xf numFmtId="0" fontId="0" fillId="17" borderId="27" xfId="0" applyFill="1" applyBorder="1"/>
    <xf numFmtId="0" fontId="0" fillId="17" borderId="0" xfId="0" applyFill="1"/>
    <xf numFmtId="0" fontId="32" fillId="17" borderId="27" xfId="0" applyFont="1" applyFill="1" applyBorder="1" applyAlignment="1">
      <alignment horizontal="center"/>
    </xf>
    <xf numFmtId="0" fontId="33" fillId="17" borderId="27" xfId="0" applyFont="1" applyFill="1" applyBorder="1" applyAlignment="1">
      <alignment horizontal="right" vertical="center" wrapText="1" indent="1"/>
    </xf>
    <xf numFmtId="0" fontId="32" fillId="17" borderId="0" xfId="0" applyFont="1" applyFill="1" applyAlignment="1">
      <alignment horizontal="center"/>
    </xf>
    <xf numFmtId="0" fontId="33" fillId="17" borderId="27" xfId="0" applyFont="1" applyFill="1" applyBorder="1" applyAlignment="1">
      <alignment horizontal="center" vertical="center" wrapText="1"/>
    </xf>
    <xf numFmtId="0" fontId="33" fillId="17" borderId="0" xfId="0" applyFont="1" applyFill="1" applyAlignment="1">
      <alignment horizontal="center" vertical="center" wrapText="1"/>
    </xf>
    <xf numFmtId="0" fontId="33" fillId="17" borderId="27" xfId="0" applyFont="1" applyFill="1" applyBorder="1" applyAlignment="1">
      <alignment horizontal="left" vertical="center" wrapText="1"/>
    </xf>
    <xf numFmtId="0" fontId="33" fillId="17" borderId="0" xfId="0" applyFont="1" applyFill="1" applyAlignment="1">
      <alignment horizontal="left" vertical="center" wrapText="1"/>
    </xf>
    <xf numFmtId="0" fontId="32" fillId="17" borderId="27" xfId="0" applyFont="1" applyFill="1" applyBorder="1" applyAlignment="1">
      <alignment horizontal="center" vertical="center" wrapText="1"/>
    </xf>
    <xf numFmtId="0" fontId="32" fillId="17" borderId="0" xfId="0" applyFont="1" applyFill="1" applyAlignment="1">
      <alignment horizontal="center" vertical="center" wrapText="1"/>
    </xf>
    <xf numFmtId="0" fontId="25" fillId="17" borderId="27" xfId="0" applyFont="1" applyFill="1" applyBorder="1" applyAlignment="1">
      <alignment horizontal="center" vertical="center" wrapText="1"/>
    </xf>
    <xf numFmtId="0" fontId="26" fillId="17" borderId="27" xfId="0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 vertical="center" wrapText="1"/>
    </xf>
    <xf numFmtId="0" fontId="26" fillId="17" borderId="0" xfId="0" applyFont="1" applyFill="1" applyAlignment="1">
      <alignment horizontal="center" vertical="center" wrapText="1"/>
    </xf>
    <xf numFmtId="0" fontId="26" fillId="17" borderId="27" xfId="0" applyFont="1" applyFill="1" applyBorder="1" applyAlignment="1">
      <alignment horizontal="left"/>
    </xf>
    <xf numFmtId="0" fontId="0" fillId="17" borderId="27" xfId="0" applyFill="1" applyBorder="1" applyAlignment="1">
      <alignment horizontal="left"/>
    </xf>
    <xf numFmtId="0" fontId="26" fillId="17" borderId="0" xfId="0" applyFont="1" applyFill="1" applyAlignment="1">
      <alignment horizontal="left"/>
    </xf>
    <xf numFmtId="0" fontId="31" fillId="17" borderId="27" xfId="3" applyFont="1" applyFill="1" applyBorder="1" applyAlignment="1">
      <alignment horizontal="left"/>
    </xf>
    <xf numFmtId="0" fontId="3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0" fontId="3" fillId="17" borderId="27" xfId="0" applyFont="1" applyFill="1" applyBorder="1" applyAlignment="1">
      <alignment horizontal="left"/>
    </xf>
    <xf numFmtId="0" fontId="31" fillId="17" borderId="0" xfId="3" applyFont="1" applyFill="1" applyAlignment="1">
      <alignment horizontal="left"/>
    </xf>
    <xf numFmtId="0" fontId="3" fillId="17" borderId="27" xfId="0" applyFont="1" applyFill="1" applyBorder="1"/>
    <xf numFmtId="0" fontId="26" fillId="17" borderId="27" xfId="0" applyFont="1" applyFill="1" applyBorder="1" applyAlignment="1">
      <alignment wrapText="1"/>
    </xf>
    <xf numFmtId="0" fontId="3" fillId="17" borderId="0" xfId="0" applyFont="1" applyFill="1"/>
    <xf numFmtId="0" fontId="3" fillId="17" borderId="27" xfId="0" applyFont="1" applyFill="1" applyBorder="1" applyAlignment="1">
      <alignment wrapText="1"/>
    </xf>
    <xf numFmtId="0" fontId="26" fillId="17" borderId="0" xfId="0" applyFont="1" applyFill="1" applyAlignment="1">
      <alignment wrapText="1"/>
    </xf>
    <xf numFmtId="0" fontId="3" fillId="17" borderId="0" xfId="0" applyFont="1" applyFill="1" applyAlignment="1">
      <alignment wrapText="1"/>
    </xf>
    <xf numFmtId="0" fontId="0" fillId="17" borderId="26" xfId="0" applyFill="1" applyBorder="1"/>
    <xf numFmtId="0" fontId="3" fillId="17" borderId="20" xfId="0" applyFont="1" applyFill="1" applyBorder="1"/>
    <xf numFmtId="0" fontId="55" fillId="17" borderId="58" xfId="0" applyFont="1" applyFill="1" applyBorder="1" applyAlignment="1">
      <alignment horizontal="center" vertical="center" wrapText="1"/>
    </xf>
    <xf numFmtId="0" fontId="57" fillId="17" borderId="58" xfId="0" applyFont="1" applyFill="1" applyBorder="1" applyAlignment="1">
      <alignment horizontal="center" vertical="center" wrapText="1"/>
    </xf>
    <xf numFmtId="0" fontId="0" fillId="17" borderId="60" xfId="0" applyFill="1" applyBorder="1"/>
    <xf numFmtId="0" fontId="26" fillId="17" borderId="64" xfId="0" applyFont="1" applyFill="1" applyBorder="1" applyAlignment="1">
      <alignment horizontal="center" vertical="center" wrapText="1"/>
    </xf>
    <xf numFmtId="9" fontId="22" fillId="16" borderId="0" xfId="2" applyFont="1" applyFill="1" applyAlignment="1">
      <alignment horizontal="center" vertical="center"/>
    </xf>
    <xf numFmtId="9" fontId="22" fillId="16" borderId="36" xfId="2" applyFont="1" applyFill="1" applyBorder="1" applyAlignment="1">
      <alignment horizontal="center" vertical="center"/>
    </xf>
    <xf numFmtId="0" fontId="35" fillId="16" borderId="27" xfId="0" applyFont="1" applyFill="1" applyBorder="1"/>
    <xf numFmtId="0" fontId="35" fillId="16" borderId="0" xfId="0" applyFont="1" applyFill="1"/>
    <xf numFmtId="170" fontId="35" fillId="16" borderId="0" xfId="1" applyNumberFormat="1" applyFont="1" applyFill="1" applyAlignment="1">
      <alignment horizontal="center"/>
    </xf>
    <xf numFmtId="170" fontId="35" fillId="16" borderId="0" xfId="0" applyNumberFormat="1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7" fillId="3" borderId="40" xfId="0" applyFont="1" applyFill="1" applyBorder="1" applyAlignment="1">
      <alignment vertical="center"/>
    </xf>
    <xf numFmtId="170" fontId="22" fillId="3" borderId="49" xfId="1" applyNumberFormat="1" applyFont="1" applyFill="1" applyBorder="1" applyAlignment="1">
      <alignment horizontal="right" vertical="center"/>
    </xf>
    <xf numFmtId="170" fontId="22" fillId="11" borderId="41" xfId="1" applyNumberFormat="1" applyFont="1" applyFill="1" applyBorder="1" applyAlignment="1">
      <alignment horizontal="right" vertical="center"/>
    </xf>
    <xf numFmtId="171" fontId="22" fillId="3" borderId="47" xfId="1" applyNumberFormat="1" applyFont="1" applyFill="1" applyBorder="1" applyAlignment="1">
      <alignment horizontal="right" vertical="center"/>
    </xf>
    <xf numFmtId="0" fontId="26" fillId="3" borderId="41" xfId="0" applyFont="1" applyFill="1" applyBorder="1" applyAlignment="1">
      <alignment vertical="center"/>
    </xf>
    <xf numFmtId="170" fontId="22" fillId="11" borderId="41" xfId="1" applyNumberFormat="1" applyFont="1" applyFill="1" applyBorder="1" applyAlignment="1">
      <alignment vertical="center"/>
    </xf>
    <xf numFmtId="0" fontId="22" fillId="3" borderId="48" xfId="0" applyFont="1" applyFill="1" applyBorder="1"/>
    <xf numFmtId="0" fontId="22" fillId="3" borderId="46" xfId="0" applyFont="1" applyFill="1" applyBorder="1"/>
    <xf numFmtId="0" fontId="22" fillId="3" borderId="42" xfId="0" applyFont="1" applyFill="1" applyBorder="1"/>
    <xf numFmtId="0" fontId="22" fillId="3" borderId="47" xfId="0" applyFont="1" applyFill="1" applyBorder="1" applyAlignment="1">
      <alignment horizontal="center"/>
    </xf>
    <xf numFmtId="0" fontId="62" fillId="3" borderId="42" xfId="0" applyFont="1" applyFill="1" applyBorder="1"/>
    <xf numFmtId="0" fontId="26" fillId="3" borderId="40" xfId="0" applyFont="1" applyFill="1" applyBorder="1"/>
    <xf numFmtId="0" fontId="26" fillId="3" borderId="47" xfId="0" applyFont="1" applyFill="1" applyBorder="1"/>
    <xf numFmtId="0" fontId="26" fillId="3" borderId="42" xfId="0" applyFont="1" applyFill="1" applyBorder="1" applyAlignment="1">
      <alignment vertical="center"/>
    </xf>
    <xf numFmtId="49" fontId="11" fillId="3" borderId="0" xfId="1" applyNumberFormat="1" applyFont="1" applyFill="1" applyAlignment="1" applyProtection="1">
      <alignment horizontal="right" vertical="center"/>
      <protection hidden="1"/>
    </xf>
    <xf numFmtId="168" fontId="22" fillId="16" borderId="0" xfId="1" applyNumberFormat="1" applyFont="1" applyFill="1" applyAlignment="1">
      <alignment vertical="center"/>
    </xf>
    <xf numFmtId="170" fontId="22" fillId="3" borderId="50" xfId="1" applyNumberFormat="1" applyFont="1" applyFill="1" applyBorder="1" applyAlignment="1">
      <alignment horizontal="center" vertical="center"/>
    </xf>
    <xf numFmtId="170" fontId="22" fillId="3" borderId="49" xfId="1" applyNumberFormat="1" applyFont="1" applyFill="1" applyBorder="1" applyAlignment="1">
      <alignment horizontal="center" vertical="center"/>
    </xf>
    <xf numFmtId="171" fontId="22" fillId="3" borderId="40" xfId="1" applyNumberFormat="1" applyFont="1" applyFill="1" applyBorder="1" applyAlignment="1">
      <alignment vertical="center"/>
    </xf>
    <xf numFmtId="171" fontId="22" fillId="3" borderId="47" xfId="1" applyNumberFormat="1" applyFont="1" applyFill="1" applyBorder="1" applyAlignment="1">
      <alignment vertical="center"/>
    </xf>
    <xf numFmtId="0" fontId="22" fillId="3" borderId="40" xfId="0" applyFont="1" applyFill="1" applyBorder="1" applyAlignment="1">
      <alignment horizontal="center"/>
    </xf>
    <xf numFmtId="0" fontId="9" fillId="17" borderId="22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/>
    </xf>
    <xf numFmtId="0" fontId="9" fillId="17" borderId="7" xfId="0" applyFont="1" applyFill="1" applyBorder="1" applyAlignment="1">
      <alignment horizontal="center" vertical="center"/>
    </xf>
    <xf numFmtId="0" fontId="9" fillId="17" borderId="27" xfId="0" applyFont="1" applyFill="1" applyBorder="1" applyAlignment="1">
      <alignment horizontal="center" vertical="center"/>
    </xf>
    <xf numFmtId="0" fontId="9" fillId="17" borderId="0" xfId="0" applyFont="1" applyFill="1" applyAlignment="1">
      <alignment horizontal="center" vertical="center"/>
    </xf>
    <xf numFmtId="0" fontId="9" fillId="17" borderId="36" xfId="0" applyFont="1" applyFill="1" applyBorder="1" applyAlignment="1">
      <alignment horizontal="center" vertical="center"/>
    </xf>
    <xf numFmtId="1" fontId="5" fillId="16" borderId="0" xfId="0" applyNumberFormat="1" applyFont="1" applyFill="1" applyAlignment="1">
      <alignment horizontal="center" vertical="center"/>
    </xf>
    <xf numFmtId="1" fontId="5" fillId="16" borderId="36" xfId="0" applyNumberFormat="1" applyFont="1" applyFill="1" applyBorder="1" applyAlignment="1">
      <alignment horizontal="center" vertical="center"/>
    </xf>
    <xf numFmtId="171" fontId="23" fillId="3" borderId="0" xfId="1" applyNumberFormat="1" applyFont="1" applyFill="1" applyAlignment="1">
      <alignment horizontal="right"/>
    </xf>
    <xf numFmtId="171" fontId="23" fillId="3" borderId="36" xfId="1" applyNumberFormat="1" applyFont="1" applyFill="1" applyBorder="1" applyAlignment="1">
      <alignment horizontal="right"/>
    </xf>
    <xf numFmtId="174" fontId="41" fillId="3" borderId="0" xfId="0" applyNumberFormat="1" applyFont="1" applyFill="1" applyAlignment="1">
      <alignment horizontal="center"/>
    </xf>
    <xf numFmtId="174" fontId="41" fillId="3" borderId="36" xfId="0" applyNumberFormat="1" applyFont="1" applyFill="1" applyBorder="1" applyAlignment="1">
      <alignment horizontal="center"/>
    </xf>
    <xf numFmtId="3" fontId="41" fillId="3" borderId="0" xfId="0" applyNumberFormat="1" applyFont="1" applyFill="1" applyAlignment="1">
      <alignment horizontal="center"/>
    </xf>
    <xf numFmtId="0" fontId="41" fillId="3" borderId="36" xfId="0" applyFont="1" applyFill="1" applyBorder="1" applyAlignment="1">
      <alignment horizontal="center"/>
    </xf>
    <xf numFmtId="3" fontId="41" fillId="3" borderId="36" xfId="0" applyNumberFormat="1" applyFont="1" applyFill="1" applyBorder="1" applyAlignment="1">
      <alignment horizontal="center"/>
    </xf>
    <xf numFmtId="0" fontId="5" fillId="16" borderId="27" xfId="0" applyFont="1" applyFill="1" applyBorder="1" applyAlignment="1">
      <alignment horizontal="left" vertical="center"/>
    </xf>
    <xf numFmtId="0" fontId="5" fillId="16" borderId="0" xfId="0" applyFont="1" applyFill="1" applyAlignment="1">
      <alignment horizontal="left" vertical="center"/>
    </xf>
    <xf numFmtId="0" fontId="22" fillId="3" borderId="35" xfId="0" applyFont="1" applyFill="1" applyBorder="1" applyAlignment="1">
      <alignment horizontal="center"/>
    </xf>
    <xf numFmtId="0" fontId="22" fillId="3" borderId="39" xfId="0" applyFont="1" applyFill="1" applyBorder="1" applyAlignment="1">
      <alignment horizontal="center"/>
    </xf>
    <xf numFmtId="174" fontId="41" fillId="3" borderId="0" xfId="4" applyNumberFormat="1" applyFont="1" applyFill="1" applyAlignment="1">
      <alignment horizontal="center"/>
    </xf>
    <xf numFmtId="0" fontId="41" fillId="3" borderId="0" xfId="0" applyFont="1" applyFill="1" applyAlignment="1">
      <alignment horizontal="center"/>
    </xf>
    <xf numFmtId="3" fontId="42" fillId="16" borderId="34" xfId="0" applyNumberFormat="1" applyFont="1" applyFill="1" applyBorder="1" applyAlignment="1">
      <alignment horizontal="center"/>
    </xf>
    <xf numFmtId="0" fontId="42" fillId="16" borderId="34" xfId="0" applyFont="1" applyFill="1" applyBorder="1" applyAlignment="1">
      <alignment horizontal="center"/>
    </xf>
    <xf numFmtId="0" fontId="42" fillId="16" borderId="38" xfId="0" applyFont="1" applyFill="1" applyBorder="1" applyAlignment="1">
      <alignment horizontal="center"/>
    </xf>
    <xf numFmtId="3" fontId="42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22" fillId="3" borderId="54" xfId="0" applyFont="1" applyFill="1" applyBorder="1" applyAlignment="1">
      <alignment horizontal="center"/>
    </xf>
    <xf numFmtId="0" fontId="25" fillId="3" borderId="0" xfId="0" applyFont="1" applyFill="1" applyAlignment="1">
      <alignment horizontal="left" indent="1"/>
    </xf>
    <xf numFmtId="0" fontId="52" fillId="5" borderId="0" xfId="0" applyFont="1" applyFill="1" applyAlignment="1">
      <alignment vertical="top" wrapText="1"/>
    </xf>
    <xf numFmtId="0" fontId="52" fillId="5" borderId="36" xfId="0" applyFont="1" applyFill="1" applyBorder="1" applyAlignment="1">
      <alignment vertical="top" wrapText="1"/>
    </xf>
    <xf numFmtId="0" fontId="22" fillId="16" borderId="0" xfId="0" applyFont="1" applyFill="1" applyAlignment="1">
      <alignment horizontal="left" vertical="center" wrapText="1"/>
    </xf>
    <xf numFmtId="0" fontId="22" fillId="16" borderId="36" xfId="0" applyFont="1" applyFill="1" applyBorder="1" applyAlignment="1">
      <alignment horizontal="left" vertical="center" wrapText="1"/>
    </xf>
    <xf numFmtId="0" fontId="52" fillId="5" borderId="0" xfId="0" applyFont="1" applyFill="1" applyAlignment="1">
      <alignment horizontal="left" vertical="top" wrapText="1"/>
    </xf>
    <xf numFmtId="0" fontId="52" fillId="5" borderId="36" xfId="0" applyFont="1" applyFill="1" applyBorder="1" applyAlignment="1">
      <alignment horizontal="left" vertical="top" wrapText="1"/>
    </xf>
    <xf numFmtId="0" fontId="52" fillId="5" borderId="20" xfId="0" applyFont="1" applyFill="1" applyBorder="1" applyAlignment="1">
      <alignment horizontal="left" vertical="top" wrapText="1"/>
    </xf>
    <xf numFmtId="0" fontId="52" fillId="5" borderId="21" xfId="0" applyFont="1" applyFill="1" applyBorder="1" applyAlignment="1">
      <alignment horizontal="left" vertical="top" wrapText="1"/>
    </xf>
    <xf numFmtId="0" fontId="21" fillId="16" borderId="34" xfId="0" applyFont="1" applyFill="1" applyBorder="1"/>
    <xf numFmtId="0" fontId="21" fillId="16" borderId="38" xfId="0" applyFont="1" applyFill="1" applyBorder="1"/>
    <xf numFmtId="0" fontId="44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right"/>
    </xf>
    <xf numFmtId="170" fontId="23" fillId="3" borderId="0" xfId="1" applyNumberFormat="1" applyFont="1" applyFill="1" applyAlignment="1">
      <alignment horizontal="center"/>
    </xf>
    <xf numFmtId="0" fontId="22" fillId="3" borderId="55" xfId="0" applyFont="1" applyFill="1" applyBorder="1" applyAlignment="1">
      <alignment horizontal="center"/>
    </xf>
    <xf numFmtId="168" fontId="22" fillId="16" borderId="0" xfId="1" applyNumberFormat="1" applyFont="1" applyFill="1" applyAlignment="1">
      <alignment vertical="center"/>
    </xf>
    <xf numFmtId="0" fontId="21" fillId="3" borderId="36" xfId="0" applyFont="1" applyFill="1" applyBorder="1" applyAlignment="1">
      <alignment horizontal="right"/>
    </xf>
    <xf numFmtId="0" fontId="42" fillId="3" borderId="36" xfId="0" applyFont="1" applyFill="1" applyBorder="1" applyAlignment="1">
      <alignment horizontal="center"/>
    </xf>
    <xf numFmtId="0" fontId="5" fillId="16" borderId="27" xfId="0" applyFont="1" applyFill="1" applyBorder="1" applyAlignment="1">
      <alignment vertical="center"/>
    </xf>
    <xf numFmtId="0" fontId="5" fillId="16" borderId="0" xfId="0" applyFont="1" applyFill="1" applyAlignment="1">
      <alignment vertical="center"/>
    </xf>
    <xf numFmtId="164" fontId="11" fillId="3" borderId="0" xfId="1" applyNumberFormat="1" applyFont="1" applyFill="1" applyAlignment="1" applyProtection="1">
      <alignment horizontal="center" vertical="center"/>
      <protection hidden="1"/>
    </xf>
    <xf numFmtId="0" fontId="45" fillId="3" borderId="0" xfId="0" applyFont="1" applyFill="1" applyAlignment="1">
      <alignment horizontal="center" vertical="top" wrapText="1"/>
    </xf>
    <xf numFmtId="171" fontId="35" fillId="16" borderId="0" xfId="0" applyNumberFormat="1" applyFont="1" applyFill="1" applyAlignment="1">
      <alignment horizontal="right"/>
    </xf>
    <xf numFmtId="171" fontId="35" fillId="16" borderId="36" xfId="0" applyNumberFormat="1" applyFont="1" applyFill="1" applyBorder="1" applyAlignment="1">
      <alignment horizontal="right"/>
    </xf>
    <xf numFmtId="170" fontId="35" fillId="16" borderId="0" xfId="1" applyNumberFormat="1" applyFont="1" applyFill="1" applyAlignment="1">
      <alignment horizontal="center"/>
    </xf>
    <xf numFmtId="49" fontId="11" fillId="3" borderId="0" xfId="1" applyNumberFormat="1" applyFont="1" applyFill="1" applyAlignment="1" applyProtection="1">
      <alignment horizontal="right" vertical="center"/>
      <protection hidden="1"/>
    </xf>
    <xf numFmtId="0" fontId="35" fillId="16" borderId="36" xfId="0" applyFont="1" applyFill="1" applyBorder="1" applyAlignment="1">
      <alignment horizontal="right"/>
    </xf>
    <xf numFmtId="0" fontId="12" fillId="3" borderId="27" xfId="0" applyFont="1" applyFill="1" applyBorder="1"/>
    <xf numFmtId="0" fontId="12" fillId="3" borderId="0" xfId="0" applyFont="1" applyFill="1"/>
    <xf numFmtId="170" fontId="35" fillId="16" borderId="0" xfId="0" applyNumberFormat="1" applyFont="1" applyFill="1" applyAlignment="1">
      <alignment horizontal="center"/>
    </xf>
    <xf numFmtId="0" fontId="35" fillId="16" borderId="0" xfId="0" applyFont="1" applyFill="1" applyAlignment="1">
      <alignment horizontal="center"/>
    </xf>
    <xf numFmtId="0" fontId="29" fillId="17" borderId="22" xfId="0" applyFont="1" applyFill="1" applyBorder="1" applyAlignment="1">
      <alignment horizontal="center" vertical="center" wrapText="1"/>
    </xf>
    <xf numFmtId="0" fontId="29" fillId="17" borderId="6" xfId="0" applyFont="1" applyFill="1" applyBorder="1" applyAlignment="1">
      <alignment horizontal="center" vertical="center"/>
    </xf>
    <xf numFmtId="0" fontId="29" fillId="17" borderId="7" xfId="0" applyFont="1" applyFill="1" applyBorder="1" applyAlignment="1">
      <alignment horizontal="center" vertical="center"/>
    </xf>
    <xf numFmtId="0" fontId="29" fillId="17" borderId="27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 vertical="center"/>
    </xf>
    <xf numFmtId="0" fontId="29" fillId="17" borderId="36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/>
    </xf>
    <xf numFmtId="168" fontId="23" fillId="3" borderId="0" xfId="1" applyNumberFormat="1" applyFont="1" applyFill="1" applyAlignment="1">
      <alignment horizontal="center"/>
    </xf>
    <xf numFmtId="0" fontId="55" fillId="17" borderId="0" xfId="0" applyFont="1" applyFill="1" applyAlignment="1">
      <alignment horizontal="center"/>
    </xf>
    <xf numFmtId="0" fontId="56" fillId="17" borderId="0" xfId="0" applyFont="1" applyFill="1" applyAlignment="1">
      <alignment horizontal="left"/>
    </xf>
    <xf numFmtId="0" fontId="56" fillId="17" borderId="0" xfId="0" applyFont="1" applyFill="1" applyAlignment="1">
      <alignment wrapText="1"/>
    </xf>
    <xf numFmtId="0" fontId="58" fillId="17" borderId="0" xfId="3" applyFont="1" applyFill="1" applyAlignment="1">
      <alignment horizontal="left"/>
    </xf>
    <xf numFmtId="0" fontId="58" fillId="17" borderId="0" xfId="3" applyFont="1" applyFill="1" applyAlignment="1">
      <alignment horizontal="left" wrapText="1"/>
    </xf>
    <xf numFmtId="0" fontId="56" fillId="17" borderId="20" xfId="0" applyFont="1" applyFill="1" applyBorder="1" applyAlignment="1">
      <alignment wrapText="1"/>
    </xf>
    <xf numFmtId="0" fontId="63" fillId="3" borderId="6" xfId="0" applyFont="1" applyFill="1" applyBorder="1" applyAlignment="1">
      <alignment horizontal="left" vertical="center" wrapText="1"/>
    </xf>
    <xf numFmtId="0" fontId="63" fillId="3" borderId="7" xfId="0" applyFont="1" applyFill="1" applyBorder="1" applyAlignment="1">
      <alignment horizontal="left" vertical="center" wrapText="1"/>
    </xf>
    <xf numFmtId="0" fontId="63" fillId="3" borderId="0" xfId="0" applyFont="1" applyFill="1" applyAlignment="1">
      <alignment horizontal="left" vertical="center" wrapText="1"/>
    </xf>
    <xf numFmtId="0" fontId="63" fillId="3" borderId="36" xfId="0" applyFont="1" applyFill="1" applyBorder="1" applyAlignment="1">
      <alignment horizontal="left" vertical="center" wrapText="1"/>
    </xf>
    <xf numFmtId="0" fontId="56" fillId="17" borderId="59" xfId="0" applyFont="1" applyFill="1" applyBorder="1" applyAlignment="1">
      <alignment horizontal="center" vertical="center" wrapText="1"/>
    </xf>
    <xf numFmtId="0" fontId="56" fillId="17" borderId="62" xfId="0" applyFont="1" applyFill="1" applyBorder="1" applyAlignment="1">
      <alignment horizontal="center" vertical="center" wrapText="1"/>
    </xf>
    <xf numFmtId="17" fontId="36" fillId="16" borderId="0" xfId="0" applyNumberFormat="1" applyFont="1" applyFill="1" applyAlignment="1">
      <alignment vertical="center"/>
    </xf>
    <xf numFmtId="17" fontId="36" fillId="16" borderId="36" xfId="0" applyNumberFormat="1" applyFont="1" applyFill="1" applyBorder="1" applyAlignment="1">
      <alignment vertical="center"/>
    </xf>
    <xf numFmtId="0" fontId="55" fillId="17" borderId="0" xfId="0" applyFont="1" applyFill="1" applyAlignment="1">
      <alignment horizontal="center" vertical="center" wrapText="1"/>
    </xf>
    <xf numFmtId="0" fontId="55" fillId="17" borderId="0" xfId="0" applyFont="1" applyFill="1" applyBorder="1" applyAlignment="1">
      <alignment horizontal="center" vertical="center" wrapText="1"/>
    </xf>
    <xf numFmtId="0" fontId="59" fillId="17" borderId="0" xfId="3" applyFont="1" applyFill="1" applyAlignment="1">
      <alignment horizontal="left" vertical="center" wrapText="1"/>
    </xf>
    <xf numFmtId="0" fontId="60" fillId="3" borderId="43" xfId="0" applyFont="1" applyFill="1" applyBorder="1"/>
    <xf numFmtId="0" fontId="60" fillId="3" borderId="44" xfId="0" applyFont="1" applyFill="1" applyBorder="1"/>
    <xf numFmtId="0" fontId="60" fillId="3" borderId="45" xfId="0" applyFont="1" applyFill="1" applyBorder="1"/>
    <xf numFmtId="0" fontId="61" fillId="0" borderId="46" xfId="0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41" xfId="0" applyFont="1" applyBorder="1" applyAlignment="1">
      <alignment wrapText="1"/>
    </xf>
    <xf numFmtId="0" fontId="56" fillId="17" borderId="61" xfId="0" applyFont="1" applyFill="1" applyBorder="1" applyAlignment="1">
      <alignment horizontal="center" vertical="center" wrapText="1"/>
    </xf>
    <xf numFmtId="0" fontId="56" fillId="17" borderId="58" xfId="0" applyFont="1" applyFill="1" applyBorder="1" applyAlignment="1">
      <alignment horizontal="center" vertical="center" wrapText="1"/>
    </xf>
    <xf numFmtId="0" fontId="56" fillId="17" borderId="64" xfId="0" applyFont="1" applyFill="1" applyBorder="1" applyAlignment="1">
      <alignment horizontal="center" vertical="center" wrapText="1"/>
    </xf>
    <xf numFmtId="17" fontId="22" fillId="16" borderId="0" xfId="0" applyNumberFormat="1" applyFont="1" applyFill="1" applyAlignment="1">
      <alignment vertical="center" wrapText="1"/>
    </xf>
    <xf numFmtId="17" fontId="22" fillId="16" borderId="36" xfId="0" applyNumberFormat="1" applyFont="1" applyFill="1" applyBorder="1" applyAlignment="1">
      <alignment vertical="center" wrapText="1"/>
    </xf>
    <xf numFmtId="0" fontId="56" fillId="17" borderId="60" xfId="0" applyFont="1" applyFill="1" applyBorder="1" applyAlignment="1">
      <alignment horizontal="center" vertical="center" wrapText="1"/>
    </xf>
    <xf numFmtId="0" fontId="56" fillId="17" borderId="0" xfId="0" applyFont="1" applyFill="1" applyBorder="1" applyAlignment="1">
      <alignment horizontal="center" vertical="center" wrapText="1"/>
    </xf>
    <xf numFmtId="0" fontId="56" fillId="17" borderId="63" xfId="0" applyFont="1" applyFill="1" applyBorder="1" applyAlignment="1">
      <alignment horizontal="center" vertical="center" wrapText="1"/>
    </xf>
    <xf numFmtId="0" fontId="59" fillId="17" borderId="0" xfId="3" applyFont="1" applyFill="1" applyAlignment="1">
      <alignment horizontal="center"/>
    </xf>
    <xf numFmtId="168" fontId="22" fillId="3" borderId="50" xfId="1" applyNumberFormat="1" applyFont="1" applyFill="1" applyBorder="1" applyAlignment="1">
      <alignment horizontal="center" vertical="center"/>
    </xf>
    <xf numFmtId="168" fontId="22" fillId="3" borderId="49" xfId="1" applyNumberFormat="1" applyFont="1" applyFill="1" applyBorder="1" applyAlignment="1">
      <alignment horizontal="center" vertical="center"/>
    </xf>
  </cellXfs>
  <cellStyles count="91">
    <cellStyle name="'[Prototype - dialogs.xlsm]17. MR-Equity Result'!$A$12:$M$12" xfId="9" xr:uid="{00000000-0005-0000-0000-000000000000}"/>
    <cellStyle name="'[Prototype - dialogs.xlsm]17. MR-Equity Result'!$A$12:$N$12" xfId="10" xr:uid="{00000000-0005-0000-0000-000001000000}"/>
    <cellStyle name="'[Prototype - dialogs.xlsm]17. MR-Equity Result'!$A$12:$N$18" xfId="11" xr:uid="{00000000-0005-0000-0000-000002000000}"/>
    <cellStyle name="'[Prototype - dialogs.xlsm]20. BS-Statement. of Fin. Pos.'!$J$14:$J$18" xfId="12" xr:uid="{00000000-0005-0000-0000-000003000000}"/>
    <cellStyle name="'[Prototype - dialogs.xlsm]20. BS-Statement. of Fin. Pos.'!$J$21:$J$28" xfId="13" xr:uid="{00000000-0005-0000-0000-000004000000}"/>
    <cellStyle name="=C:\WINNT35\SYSTEM32\COMMAND.COM" xfId="14" xr:uid="{00000000-0005-0000-0000-000005000000}"/>
    <cellStyle name="=C:\WINNT35\SYSTEM32\COMMAND.COM 2" xfId="15" xr:uid="{00000000-0005-0000-0000-000006000000}"/>
    <cellStyle name="=C:\WINNT35\SYSTEM32\COMMAND.COM 2 2" xfId="42" xr:uid="{00000000-0005-0000-0000-000007000000}"/>
    <cellStyle name="=C:\WINNT35\SYSTEM32\COMMAND.COM 3" xfId="41" xr:uid="{00000000-0005-0000-0000-000008000000}"/>
    <cellStyle name="Comma" xfId="1" builtinId="3"/>
    <cellStyle name="Comma 10" xfId="57" xr:uid="{00000000-0005-0000-0000-00000A000000}"/>
    <cellStyle name="Comma 10 2" xfId="80" xr:uid="{00000000-0005-0000-0000-00000B000000}"/>
    <cellStyle name="Comma 11" xfId="86" xr:uid="{00000000-0005-0000-0000-00000C000000}"/>
    <cellStyle name="Comma 2" xfId="17" xr:uid="{00000000-0005-0000-0000-00000D000000}"/>
    <cellStyle name="Comma 2 2" xfId="43" xr:uid="{00000000-0005-0000-0000-00000E000000}"/>
    <cellStyle name="Comma 3" xfId="18" xr:uid="{00000000-0005-0000-0000-00000F000000}"/>
    <cellStyle name="Comma 3 2" xfId="44" xr:uid="{00000000-0005-0000-0000-000010000000}"/>
    <cellStyle name="Comma 4" xfId="19" xr:uid="{00000000-0005-0000-0000-000011000000}"/>
    <cellStyle name="Comma 5" xfId="16" xr:uid="{00000000-0005-0000-0000-000012000000}"/>
    <cellStyle name="Comma 5 2" xfId="66" xr:uid="{00000000-0005-0000-0000-000013000000}"/>
    <cellStyle name="Comma 6" xfId="6" xr:uid="{00000000-0005-0000-0000-000014000000}"/>
    <cellStyle name="Comma 6 2" xfId="39" xr:uid="{00000000-0005-0000-0000-000015000000}"/>
    <cellStyle name="Comma 6 3" xfId="45" xr:uid="{00000000-0005-0000-0000-000016000000}"/>
    <cellStyle name="Comma 7" xfId="37" xr:uid="{00000000-0005-0000-0000-000017000000}"/>
    <cellStyle name="Comma 8" xfId="61" xr:uid="{00000000-0005-0000-0000-000018000000}"/>
    <cellStyle name="Comma 9" xfId="73" xr:uid="{00000000-0005-0000-0000-000019000000}"/>
    <cellStyle name="Currency" xfId="4" builtinId="4"/>
    <cellStyle name="Currency 2" xfId="21" xr:uid="{00000000-0005-0000-0000-00001B000000}"/>
    <cellStyle name="Currency 3" xfId="20" xr:uid="{00000000-0005-0000-0000-00001C000000}"/>
    <cellStyle name="Currency 3 2" xfId="67" xr:uid="{00000000-0005-0000-0000-00001D000000}"/>
    <cellStyle name="Currency 4" xfId="36" xr:uid="{00000000-0005-0000-0000-00001E000000}"/>
    <cellStyle name="Currency 4 2" xfId="71" xr:uid="{00000000-0005-0000-0000-00001F000000}"/>
    <cellStyle name="Currency 4 3" xfId="56" xr:uid="{00000000-0005-0000-0000-000020000000}"/>
    <cellStyle name="Currency 5" xfId="63" xr:uid="{00000000-0005-0000-0000-000021000000}"/>
    <cellStyle name="Currency 6" xfId="74" xr:uid="{00000000-0005-0000-0000-000022000000}"/>
    <cellStyle name="Currency 7" xfId="78" xr:uid="{00000000-0005-0000-0000-000023000000}"/>
    <cellStyle name="Currency 7 2" xfId="81" xr:uid="{00000000-0005-0000-0000-000024000000}"/>
    <cellStyle name="Currency 8" xfId="87" xr:uid="{00000000-0005-0000-0000-000025000000}"/>
    <cellStyle name="greyed" xfId="22" xr:uid="{00000000-0005-0000-0000-000026000000}"/>
    <cellStyle name="greyed 2" xfId="23" xr:uid="{00000000-0005-0000-0000-000027000000}"/>
    <cellStyle name="greyed 2 2" xfId="48" xr:uid="{00000000-0005-0000-0000-000028000000}"/>
    <cellStyle name="greyed 3" xfId="47" xr:uid="{00000000-0005-0000-0000-000029000000}"/>
    <cellStyle name="Hyperlink" xfId="3" builtinId="8"/>
    <cellStyle name="MarkUp_Table" xfId="24" xr:uid="{00000000-0005-0000-0000-00002B000000}"/>
    <cellStyle name="Normal" xfId="0" builtinId="0"/>
    <cellStyle name="Normal 10" xfId="85" xr:uid="{00000000-0005-0000-0000-00002D000000}"/>
    <cellStyle name="Normal 2" xfId="25" xr:uid="{00000000-0005-0000-0000-00002E000000}"/>
    <cellStyle name="Normal 2 2" xfId="50" xr:uid="{00000000-0005-0000-0000-00002F000000}"/>
    <cellStyle name="Normal 3" xfId="26" xr:uid="{00000000-0005-0000-0000-000030000000}"/>
    <cellStyle name="Normal 3 2" xfId="27" xr:uid="{00000000-0005-0000-0000-000031000000}"/>
    <cellStyle name="Normal 3 2 2" xfId="49" xr:uid="{00000000-0005-0000-0000-000032000000}"/>
    <cellStyle name="Normal 3 2 3" xfId="69" xr:uid="{00000000-0005-0000-0000-000033000000}"/>
    <cellStyle name="Normal 3 2 4" xfId="76" xr:uid="{00000000-0005-0000-0000-000034000000}"/>
    <cellStyle name="Normal 3 2 5" xfId="83" xr:uid="{00000000-0005-0000-0000-000035000000}"/>
    <cellStyle name="Normal 3 2 6" xfId="89" xr:uid="{00000000-0005-0000-0000-000036000000}"/>
    <cellStyle name="Normal 3 3" xfId="38" xr:uid="{00000000-0005-0000-0000-000037000000}"/>
    <cellStyle name="Normal 3 4" xfId="68" xr:uid="{00000000-0005-0000-0000-000038000000}"/>
    <cellStyle name="Normal 3 5" xfId="75" xr:uid="{00000000-0005-0000-0000-000039000000}"/>
    <cellStyle name="Normal 3 6" xfId="82" xr:uid="{00000000-0005-0000-0000-00003A000000}"/>
    <cellStyle name="Normal 3 7" xfId="88" xr:uid="{00000000-0005-0000-0000-00003B000000}"/>
    <cellStyle name="Normal 4" xfId="28" xr:uid="{00000000-0005-0000-0000-00003C000000}"/>
    <cellStyle name="Normal 4 2" xfId="59" xr:uid="{00000000-0005-0000-0000-00003D000000}"/>
    <cellStyle name="Normal 4 3" xfId="70" xr:uid="{00000000-0005-0000-0000-00003E000000}"/>
    <cellStyle name="Normal 4 4" xfId="77" xr:uid="{00000000-0005-0000-0000-00003F000000}"/>
    <cellStyle name="Normal 4 5" xfId="84" xr:uid="{00000000-0005-0000-0000-000040000000}"/>
    <cellStyle name="Normal 4 6" xfId="90" xr:uid="{00000000-0005-0000-0000-000041000000}"/>
    <cellStyle name="Normal 5" xfId="8" xr:uid="{00000000-0005-0000-0000-000042000000}"/>
    <cellStyle name="Normal 5 2" xfId="65" xr:uid="{00000000-0005-0000-0000-000043000000}"/>
    <cellStyle name="Normal 6" xfId="5" xr:uid="{00000000-0005-0000-0000-000044000000}"/>
    <cellStyle name="Normal 6 2" xfId="64" xr:uid="{00000000-0005-0000-0000-000045000000}"/>
    <cellStyle name="Normal 6 3" xfId="46" xr:uid="{00000000-0005-0000-0000-000046000000}"/>
    <cellStyle name="Normal 7" xfId="60" xr:uid="{00000000-0005-0000-0000-000047000000}"/>
    <cellStyle name="Normal 8" xfId="72" xr:uid="{00000000-0005-0000-0000-000048000000}"/>
    <cellStyle name="Normal 9" xfId="58" xr:uid="{00000000-0005-0000-0000-000049000000}"/>
    <cellStyle name="Normal 9 2" xfId="79" xr:uid="{00000000-0005-0000-0000-00004A000000}"/>
    <cellStyle name="Percent" xfId="2" builtinId="5"/>
    <cellStyle name="Percent 2" xfId="29" xr:uid="{00000000-0005-0000-0000-00004C000000}"/>
    <cellStyle name="Percent 2 2" xfId="51" xr:uid="{00000000-0005-0000-0000-00004D000000}"/>
    <cellStyle name="Percent 3" xfId="7" xr:uid="{00000000-0005-0000-0000-00004E000000}"/>
    <cellStyle name="Percent 3 2" xfId="40" xr:uid="{00000000-0005-0000-0000-00004F000000}"/>
    <cellStyle name="Percent 4" xfId="62" xr:uid="{00000000-0005-0000-0000-000050000000}"/>
    <cellStyle name="showExposure" xfId="30" xr:uid="{00000000-0005-0000-0000-000051000000}"/>
    <cellStyle name="showExposure 2" xfId="31" xr:uid="{00000000-0005-0000-0000-000052000000}"/>
    <cellStyle name="showExposure 2 2" xfId="53" xr:uid="{00000000-0005-0000-0000-000053000000}"/>
    <cellStyle name="showExposure 3" xfId="52" xr:uid="{00000000-0005-0000-0000-000054000000}"/>
    <cellStyle name="showPercentage" xfId="32" xr:uid="{00000000-0005-0000-0000-000055000000}"/>
    <cellStyle name="showPercentage 2" xfId="33" xr:uid="{00000000-0005-0000-0000-000056000000}"/>
    <cellStyle name="showPercentage 2 2" xfId="55" xr:uid="{00000000-0005-0000-0000-000057000000}"/>
    <cellStyle name="showPercentage 3" xfId="54" xr:uid="{00000000-0005-0000-0000-000058000000}"/>
    <cellStyle name="Style 1" xfId="34" xr:uid="{00000000-0005-0000-0000-000059000000}"/>
    <cellStyle name="Style 1 2" xfId="35" xr:uid="{00000000-0005-0000-0000-00005A000000}"/>
  </cellStyles>
  <dxfs count="37"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66FF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color auto="1"/>
      </font>
      <fill>
        <patternFill patternType="solid">
          <bgColor theme="1"/>
        </patternFill>
      </fill>
    </dxf>
  </dxfs>
  <tableStyles count="0" defaultTableStyle="TableStyleMedium2" defaultPivotStyle="PivotStyleLight16"/>
  <colors>
    <mruColors>
      <color rgb="FFDCE6F1"/>
      <color rgb="FF8EBFCE"/>
      <color rgb="FFE0B412"/>
      <color rgb="FFFFA300"/>
      <color rgb="FF295171"/>
      <color rgb="FF0066FF"/>
      <color rgb="FF009900"/>
      <color rgb="FF366092"/>
      <color rgb="FFEEECE1"/>
      <color rgb="FFB48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Chart 1: Share of Remittance Outflows to Source Countries 2021Q1</a:t>
            </a:r>
          </a:p>
        </c:rich>
      </c:tx>
      <c:layout>
        <c:manualLayout>
          <c:xMode val="edge"/>
          <c:yMode val="edge"/>
          <c:x val="0.12526446472457647"/>
          <c:y val="9.603104449261960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07061038664757"/>
          <c:y val="0.32367414776228759"/>
          <c:w val="0.57937318180054853"/>
          <c:h val="0.51653803964159661"/>
        </c:manualLayout>
      </c:layout>
      <c:doughnutChart>
        <c:varyColors val="1"/>
        <c:ser>
          <c:idx val="0"/>
          <c:order val="0"/>
          <c:tx>
            <c:strRef>
              <c:f>Calculations!$B$14</c:f>
              <c:strCache>
                <c:ptCount val="1"/>
                <c:pt idx="0">
                  <c:v>Chart 1: Share of Remittance Outflows to Source Countries 2021Q2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60-4BC7-BF54-0E10F43E417D}"/>
              </c:ext>
            </c:extLst>
          </c:dPt>
          <c:dPt>
            <c:idx val="1"/>
            <c:bubble3D val="0"/>
            <c:spPr>
              <a:solidFill>
                <a:srgbClr val="E0B41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60-4BC7-BF54-0E10F43E417D}"/>
              </c:ext>
            </c:extLst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60-4BC7-BF54-0E10F43E417D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60-4BC7-BF54-0E10F43E417D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60-4BC7-BF54-0E10F43E417D}"/>
              </c:ext>
            </c:extLst>
          </c:dPt>
          <c:dLbls>
            <c:dLbl>
              <c:idx val="0"/>
              <c:layout>
                <c:manualLayout>
                  <c:x val="6.7379923140906434E-2"/>
                  <c:y val="0.135520618283074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0-4BC7-BF54-0E10F43E417D}"/>
                </c:ext>
              </c:extLst>
            </c:dLbl>
            <c:dLbl>
              <c:idx val="1"/>
              <c:layout>
                <c:manualLayout>
                  <c:x val="-0.11229987190151099"/>
                  <c:y val="6.242017892020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0-4BC7-BF54-0E10F43E417D}"/>
                </c:ext>
              </c:extLst>
            </c:dLbl>
            <c:dLbl>
              <c:idx val="2"/>
              <c:layout>
                <c:manualLayout>
                  <c:x val="-0.13101651721842947"/>
                  <c:y val="-9.6031044492619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0-4BC7-BF54-0E10F43E417D}"/>
                </c:ext>
              </c:extLst>
            </c:dLbl>
            <c:dLbl>
              <c:idx val="3"/>
              <c:layout>
                <c:manualLayout>
                  <c:x val="-0.14973316253534796"/>
                  <c:y val="-4.801537763201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0-4BC7-BF54-0E10F43E417D}"/>
                </c:ext>
              </c:extLst>
            </c:dLbl>
            <c:dLbl>
              <c:idx val="4"/>
              <c:layout>
                <c:manualLayout>
                  <c:x val="-0.16844980785226643"/>
                  <c:y val="-7.0730823911596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0-4BC7-BF54-0E10F43E41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Calculations!$A$15:$A$19</c:f>
              <c:strCache>
                <c:ptCount val="5"/>
                <c:pt idx="0">
                  <c:v>JA</c:v>
                </c:pt>
                <c:pt idx="1">
                  <c:v>PH</c:v>
                </c:pt>
                <c:pt idx="2">
                  <c:v>HN</c:v>
                </c:pt>
                <c:pt idx="3">
                  <c:v>US</c:v>
                </c:pt>
                <c:pt idx="4">
                  <c:v>Other</c:v>
                </c:pt>
              </c:strCache>
            </c:strRef>
          </c:cat>
          <c:val>
            <c:numRef>
              <c:f>Calculations!$B$15:$B$19</c:f>
              <c:numCache>
                <c:formatCode>0.0%</c:formatCode>
                <c:ptCount val="5"/>
                <c:pt idx="0">
                  <c:v>0.59079065876329684</c:v>
                </c:pt>
                <c:pt idx="1">
                  <c:v>0.17047972991241081</c:v>
                </c:pt>
                <c:pt idx="2">
                  <c:v>7.7401977317687096E-2</c:v>
                </c:pt>
                <c:pt idx="3">
                  <c:v>4.275344244759334E-2</c:v>
                </c:pt>
                <c:pt idx="4">
                  <c:v>0.118574191559012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860-4BC7-BF54-0E10F43E41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8"/>
        <c:holeSize val="70"/>
      </c:doughnutChart>
      <c:spPr>
        <a:noFill/>
        <a:ln>
          <a:noFill/>
        </a:ln>
        <a:effectLst>
          <a:glow rad="1638300">
            <a:srgbClr val="FF0000">
              <a:alpha val="40000"/>
            </a:srgbClr>
          </a:glow>
          <a:softEdge rad="63500"/>
        </a:effectLst>
      </c:spPr>
    </c:plotArea>
    <c:legend>
      <c:legendPos val="r"/>
      <c:layout>
        <c:manualLayout>
          <c:xMode val="edge"/>
          <c:yMode val="edge"/>
          <c:x val="0.82701486897464016"/>
          <c:y val="0.34007498299611261"/>
          <c:w val="0.13929516945490647"/>
          <c:h val="0.386957757373293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lang="en-GB" sz="1100" b="0">
                <a:solidFill>
                  <a:srgbClr val="FF000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n-GB">
                <a:solidFill>
                  <a:sysClr val="windowText" lastClr="000000"/>
                </a:solidFill>
              </a:rPr>
              <a:t>Chart 2: Share of Remittance Inflows from Source Countries 2021Q1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338910043246788"/>
          <c:y val="0.29228837188552698"/>
          <c:w val="0.53977463429762762"/>
          <c:h val="0.521499408891169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Calculations!$B$28</c:f>
              <c:strCache>
                <c:ptCount val="1"/>
                <c:pt idx="0">
                  <c:v>Chart 2: Share of Remittance Inflows from Source Countries 2021Q2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9900"/>
              </a:solidFill>
            </c:spPr>
            <c:extLst>
              <c:ext xmlns:c16="http://schemas.microsoft.com/office/drawing/2014/chart" uri="{C3380CC4-5D6E-409C-BE32-E72D297353CC}">
                <c16:uniqueId val="{00000001-DB22-4AF0-B1A7-D31A05A0B376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B22-4AF0-B1A7-D31A05A0B376}"/>
              </c:ext>
            </c:extLst>
          </c:dPt>
          <c:dPt>
            <c:idx val="3"/>
            <c:invertIfNegative val="0"/>
            <c:bubble3D val="0"/>
            <c:spPr>
              <a:solidFill>
                <a:srgbClr val="E0B412"/>
              </a:solidFill>
            </c:spPr>
            <c:extLst>
              <c:ext xmlns:c16="http://schemas.microsoft.com/office/drawing/2014/chart" uri="{C3380CC4-5D6E-409C-BE32-E72D297353CC}">
                <c16:uniqueId val="{00000005-DB22-4AF0-B1A7-D31A05A0B37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Calculations!$A$29:$A$33</c:f>
              <c:strCache>
                <c:ptCount val="5"/>
                <c:pt idx="0">
                  <c:v>JA</c:v>
                </c:pt>
                <c:pt idx="1">
                  <c:v>UK</c:v>
                </c:pt>
                <c:pt idx="2">
                  <c:v>US</c:v>
                </c:pt>
                <c:pt idx="3">
                  <c:v>CA</c:v>
                </c:pt>
                <c:pt idx="4">
                  <c:v>Other</c:v>
                </c:pt>
              </c:strCache>
            </c:strRef>
          </c:cat>
          <c:val>
            <c:numRef>
              <c:f>Calculations!$B$29:$B$33</c:f>
              <c:numCache>
                <c:formatCode>0.0%</c:formatCode>
                <c:ptCount val="5"/>
                <c:pt idx="0">
                  <c:v>0.11779004122935988</c:v>
                </c:pt>
                <c:pt idx="1">
                  <c:v>5.6405410569211861E-2</c:v>
                </c:pt>
                <c:pt idx="2">
                  <c:v>0.5536340984214958</c:v>
                </c:pt>
                <c:pt idx="3">
                  <c:v>5.6033563794244519E-2</c:v>
                </c:pt>
                <c:pt idx="4">
                  <c:v>0.21613688598568784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22-4AF0-B1A7-D31A05A0B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7801728"/>
        <c:axId val="287803264"/>
      </c:barChart>
      <c:catAx>
        <c:axId val="287801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3264"/>
        <c:crosses val="autoZero"/>
        <c:auto val="1"/>
        <c:lblAlgn val="ctr"/>
        <c:lblOffset val="100"/>
        <c:noMultiLvlLbl val="0"/>
      </c:catAx>
      <c:valAx>
        <c:axId val="287803264"/>
        <c:scaling>
          <c:orientation val="minMax"/>
          <c:max val="1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287801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33130</xdr:colOff>
      <xdr:row>1</xdr:row>
      <xdr:rowOff>128584</xdr:rowOff>
    </xdr:from>
    <xdr:to>
      <xdr:col>5</xdr:col>
      <xdr:colOff>0</xdr:colOff>
      <xdr:row>11</xdr:row>
      <xdr:rowOff>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4" r="1624"/>
        <a:stretch/>
      </xdr:blipFill>
      <xdr:spPr>
        <a:xfrm>
          <a:off x="149087" y="319084"/>
          <a:ext cx="1565413" cy="1603309"/>
        </a:xfrm>
        <a:prstGeom prst="ellipse">
          <a:avLst/>
        </a:prstGeom>
      </xdr:spPr>
    </xdr:pic>
    <xdr:clientData/>
  </xdr:twoCellAnchor>
  <xdr:twoCellAnchor>
    <xdr:from>
      <xdr:col>6</xdr:col>
      <xdr:colOff>61145</xdr:colOff>
      <xdr:row>13</xdr:row>
      <xdr:rowOff>179391</xdr:rowOff>
    </xdr:from>
    <xdr:to>
      <xdr:col>13</xdr:col>
      <xdr:colOff>41413</xdr:colOff>
      <xdr:row>28</xdr:row>
      <xdr:rowOff>41412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21010</xdr:colOff>
      <xdr:row>28</xdr:row>
      <xdr:rowOff>51630</xdr:rowOff>
    </xdr:from>
    <xdr:to>
      <xdr:col>13</xdr:col>
      <xdr:colOff>101599</xdr:colOff>
      <xdr:row>39</xdr:row>
      <xdr:rowOff>32580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60463</xdr:colOff>
      <xdr:row>38</xdr:row>
      <xdr:rowOff>95526</xdr:rowOff>
    </xdr:from>
    <xdr:to>
      <xdr:col>12</xdr:col>
      <xdr:colOff>536713</xdr:colOff>
      <xdr:row>40</xdr:row>
      <xdr:rowOff>82826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90920" y="7342809"/>
          <a:ext cx="3010728" cy="310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  <a:p>
          <a:endParaRPr lang="en-GB" sz="1100"/>
        </a:p>
      </xdr:txBody>
    </xdr:sp>
    <xdr:clientData/>
  </xdr:twoCellAnchor>
  <xdr:oneCellAnchor>
    <xdr:from>
      <xdr:col>0</xdr:col>
      <xdr:colOff>50801</xdr:colOff>
      <xdr:row>14</xdr:row>
      <xdr:rowOff>196850</xdr:rowOff>
    </xdr:from>
    <xdr:ext cx="258109" cy="263020"/>
    <xdr:pic>
      <xdr:nvPicPr>
        <xdr:cNvPr id="9" name="Picture 8">
          <a:extLst>
            <a:ext uri="{FF2B5EF4-FFF2-40B4-BE49-F238E27FC236}">
              <a16:creationId xmlns:a16="http://schemas.microsoft.com/office/drawing/2014/main" id="{C8538320-7454-4705-8B18-E045ACF7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1" y="2466041"/>
          <a:ext cx="258109" cy="263020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0.86483</cdr:y>
    </cdr:from>
    <cdr:to>
      <cdr:x>0.84975</cdr:x>
      <cdr:y>0.99724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990725"/>
          <a:ext cx="21907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600" i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Source: Money Service Providers (MSP's) licensed by Cayman Islands Monetary Authority (CIMA)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0.04327</cdr:x>
      <cdr:y>0.93146</cdr:y>
    </cdr:from>
    <cdr:to>
      <cdr:x>0.9375</cdr:x>
      <cdr:y>0.99688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300" y="1898649"/>
          <a:ext cx="236220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0.05529</cdr:x>
      <cdr:y>0.91131</cdr:y>
    </cdr:from>
    <cdr:to>
      <cdr:x>0.69471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050" y="1936749"/>
          <a:ext cx="16891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2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600075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905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3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4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5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6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676275</xdr:colOff>
      <xdr:row>2</xdr:row>
      <xdr:rowOff>314325</xdr:rowOff>
    </xdr:to>
    <xdr:pic>
      <xdr:nvPicPr>
        <xdr:cNvPr id="8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714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3/CIMA%20MSB%202019Q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cy%20&amp;%20Research/Statistics/Money%20Service%20Business%20Remittances/CIMA%20TOTALS%202019/MSB%202019Q2/CIMA%20MSB%202019Q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C14">
            <v>28754640.229999997</v>
          </cell>
        </row>
        <row r="37">
          <cell r="C37">
            <v>35872317.109999999</v>
          </cell>
          <cell r="E37">
            <v>117783</v>
          </cell>
          <cell r="F37">
            <v>15704</v>
          </cell>
          <cell r="G37">
            <v>21509</v>
          </cell>
          <cell r="H37">
            <v>3056</v>
          </cell>
          <cell r="I37">
            <v>4646</v>
          </cell>
          <cell r="J37">
            <v>1769</v>
          </cell>
          <cell r="K37">
            <v>932</v>
          </cell>
          <cell r="L37">
            <v>186</v>
          </cell>
        </row>
        <row r="43">
          <cell r="E43">
            <v>523</v>
          </cell>
          <cell r="F43">
            <v>613</v>
          </cell>
          <cell r="G43">
            <v>7764</v>
          </cell>
          <cell r="H43">
            <v>753</v>
          </cell>
          <cell r="I43">
            <v>709</v>
          </cell>
          <cell r="J43">
            <v>223</v>
          </cell>
          <cell r="K43">
            <v>206</v>
          </cell>
          <cell r="L43">
            <v>411</v>
          </cell>
        </row>
        <row r="49">
          <cell r="E49">
            <v>93</v>
          </cell>
          <cell r="F49">
            <v>2486</v>
          </cell>
          <cell r="G49">
            <v>353</v>
          </cell>
          <cell r="H49">
            <v>497</v>
          </cell>
          <cell r="I49">
            <v>287</v>
          </cell>
          <cell r="J49">
            <v>214</v>
          </cell>
          <cell r="K49">
            <v>153</v>
          </cell>
          <cell r="L49">
            <v>3218</v>
          </cell>
        </row>
      </sheetData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4">
          <cell r="C14">
            <v>28560267.509999998</v>
          </cell>
        </row>
        <row r="37">
          <cell r="C37">
            <v>35990317.090000004</v>
          </cell>
          <cell r="E37">
            <v>123023</v>
          </cell>
          <cell r="F37">
            <v>15882</v>
          </cell>
          <cell r="G37">
            <v>20706</v>
          </cell>
          <cell r="H37">
            <v>3161</v>
          </cell>
          <cell r="I37">
            <v>4732</v>
          </cell>
          <cell r="J37">
            <v>1892</v>
          </cell>
          <cell r="K37">
            <v>1008</v>
          </cell>
          <cell r="L37">
            <v>195</v>
          </cell>
        </row>
        <row r="43">
          <cell r="E43">
            <v>558</v>
          </cell>
          <cell r="F43">
            <v>713</v>
          </cell>
          <cell r="G43">
            <v>7039</v>
          </cell>
          <cell r="H43">
            <v>756</v>
          </cell>
          <cell r="I43">
            <v>619</v>
          </cell>
          <cell r="J43">
            <v>210</v>
          </cell>
          <cell r="K43">
            <v>282</v>
          </cell>
          <cell r="L43">
            <v>398</v>
          </cell>
        </row>
        <row r="49">
          <cell r="E49">
            <v>113</v>
          </cell>
          <cell r="F49">
            <v>2701</v>
          </cell>
          <cell r="G49">
            <v>415</v>
          </cell>
          <cell r="H49">
            <v>542</v>
          </cell>
          <cell r="I49">
            <v>307</v>
          </cell>
          <cell r="J49">
            <v>236</v>
          </cell>
          <cell r="K49">
            <v>167</v>
          </cell>
          <cell r="L49">
            <v>3409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ima.ky/money-services-business-faq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ima.ky/laws-and-regulations" TargetMode="External"/><Relationship Id="rId1" Type="http://schemas.openxmlformats.org/officeDocument/2006/relationships/hyperlink" Target="http://www.cima.ky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ima.ky/survey-results-2" TargetMode="External"/><Relationship Id="rId4" Type="http://schemas.openxmlformats.org/officeDocument/2006/relationships/hyperlink" Target="mailto:ContactBanking@cima.k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84"/>
  <sheetViews>
    <sheetView tabSelected="1" workbookViewId="0">
      <selection activeCell="R3" sqref="R3"/>
    </sheetView>
  </sheetViews>
  <sheetFormatPr defaultColWidth="9.140625" defaultRowHeight="15" x14ac:dyDescent="0.25"/>
  <cols>
    <col min="1" max="1" width="1.7109375" style="1" customWidth="1"/>
    <col min="2" max="2" width="8.7109375" style="1" customWidth="1"/>
    <col min="3" max="5" width="5.140625" style="1" customWidth="1"/>
    <col min="6" max="7" width="1.7109375" style="1" customWidth="1"/>
    <col min="8" max="8" width="10.5703125" style="1" customWidth="1"/>
    <col min="9" max="9" width="9" style="1" customWidth="1"/>
    <col min="10" max="10" width="3.140625" style="1" customWidth="1"/>
    <col min="11" max="11" width="6" style="1" customWidth="1"/>
    <col min="12" max="12" width="7.7109375" style="1" customWidth="1"/>
    <col min="13" max="13" width="13.140625" style="1" bestFit="1" customWidth="1"/>
    <col min="14" max="14" width="1.7109375" style="1" customWidth="1"/>
    <col min="15" max="15" width="13" style="1" customWidth="1"/>
    <col min="16" max="16" width="10" style="1" customWidth="1"/>
    <col min="17" max="17" width="9.140625" style="1"/>
    <col min="18" max="18" width="11" style="1" bestFit="1" customWidth="1"/>
    <col min="19" max="16384" width="9.140625" style="1"/>
  </cols>
  <sheetData>
    <row r="1" spans="1:18" ht="15" customHeight="1" x14ac:dyDescent="0.25">
      <c r="A1" s="405"/>
      <c r="B1" s="406"/>
      <c r="C1" s="406"/>
      <c r="D1" s="406"/>
      <c r="E1" s="406"/>
      <c r="F1" s="406"/>
      <c r="G1" s="543" t="s">
        <v>168</v>
      </c>
      <c r="H1" s="543"/>
      <c r="I1" s="543"/>
      <c r="J1" s="543"/>
      <c r="K1" s="543"/>
      <c r="L1" s="543"/>
      <c r="M1" s="543"/>
      <c r="N1" s="543"/>
      <c r="O1" s="543"/>
      <c r="P1" s="544"/>
    </row>
    <row r="2" spans="1:18" ht="15" customHeight="1" x14ac:dyDescent="0.25">
      <c r="A2" s="407"/>
      <c r="B2" s="408"/>
      <c r="C2" s="408"/>
      <c r="D2" s="408"/>
      <c r="E2" s="408"/>
      <c r="F2" s="408"/>
      <c r="G2" s="545"/>
      <c r="H2" s="545"/>
      <c r="I2" s="545"/>
      <c r="J2" s="545"/>
      <c r="K2" s="545"/>
      <c r="L2" s="545"/>
      <c r="M2" s="545"/>
      <c r="N2" s="545"/>
      <c r="O2" s="545"/>
      <c r="P2" s="546"/>
    </row>
    <row r="3" spans="1:18" ht="15" customHeight="1" x14ac:dyDescent="0.25">
      <c r="A3" s="407"/>
      <c r="B3" s="408"/>
      <c r="C3" s="408"/>
      <c r="D3" s="408"/>
      <c r="E3" s="408"/>
      <c r="F3" s="408"/>
      <c r="G3" s="545"/>
      <c r="H3" s="545"/>
      <c r="I3" s="545"/>
      <c r="J3" s="545"/>
      <c r="K3" s="545"/>
      <c r="L3" s="545"/>
      <c r="M3" s="545"/>
      <c r="N3" s="545"/>
      <c r="O3" s="545"/>
      <c r="P3" s="546"/>
    </row>
    <row r="4" spans="1:18" ht="15" customHeight="1" x14ac:dyDescent="0.25">
      <c r="A4" s="407"/>
      <c r="B4" s="408"/>
      <c r="C4" s="408"/>
      <c r="D4" s="408"/>
      <c r="E4" s="408"/>
      <c r="F4" s="408"/>
      <c r="G4" s="545"/>
      <c r="H4" s="545"/>
      <c r="I4" s="545"/>
      <c r="J4" s="545"/>
      <c r="K4" s="545"/>
      <c r="L4" s="545"/>
      <c r="M4" s="545"/>
      <c r="N4" s="545"/>
      <c r="O4" s="545"/>
      <c r="P4" s="546"/>
    </row>
    <row r="5" spans="1:18" ht="15.75" customHeight="1" x14ac:dyDescent="0.25">
      <c r="A5" s="407"/>
      <c r="B5" s="408"/>
      <c r="C5" s="408"/>
      <c r="D5" s="408"/>
      <c r="E5" s="408"/>
      <c r="F5" s="408"/>
      <c r="G5" s="57"/>
      <c r="H5" s="554" t="s">
        <v>60</v>
      </c>
      <c r="I5" s="555"/>
      <c r="J5" s="555"/>
      <c r="K5" s="555"/>
      <c r="L5" s="555"/>
      <c r="M5" s="556"/>
      <c r="O5" s="549" t="s">
        <v>169</v>
      </c>
      <c r="P5" s="550"/>
    </row>
    <row r="6" spans="1:18" x14ac:dyDescent="0.25">
      <c r="A6" s="407"/>
      <c r="B6" s="408"/>
      <c r="C6" s="408"/>
      <c r="D6" s="408"/>
      <c r="E6" s="408"/>
      <c r="F6" s="408"/>
      <c r="G6" s="57"/>
      <c r="H6" s="462" t="s">
        <v>61</v>
      </c>
      <c r="I6" s="449"/>
      <c r="J6" s="449"/>
      <c r="K6" s="469" t="s">
        <v>160</v>
      </c>
      <c r="L6" s="469"/>
      <c r="M6" s="458" t="s">
        <v>161</v>
      </c>
      <c r="O6" s="498" t="s">
        <v>170</v>
      </c>
      <c r="P6" s="499"/>
      <c r="R6" s="283"/>
    </row>
    <row r="7" spans="1:18" x14ac:dyDescent="0.25">
      <c r="A7" s="407"/>
      <c r="B7" s="408"/>
      <c r="C7" s="408"/>
      <c r="D7" s="408"/>
      <c r="E7" s="408"/>
      <c r="F7" s="408"/>
      <c r="G7" s="57"/>
      <c r="H7" s="455" t="s">
        <v>50</v>
      </c>
      <c r="I7" s="62"/>
      <c r="J7" s="62"/>
      <c r="K7" s="569">
        <v>1174158.7000000002</v>
      </c>
      <c r="L7" s="570"/>
      <c r="M7" s="450">
        <v>2215105.9400000004</v>
      </c>
      <c r="O7" s="498"/>
      <c r="P7" s="499"/>
    </row>
    <row r="8" spans="1:18" x14ac:dyDescent="0.25">
      <c r="A8" s="407"/>
      <c r="B8" s="408"/>
      <c r="C8" s="408"/>
      <c r="D8" s="408"/>
      <c r="E8" s="408"/>
      <c r="F8" s="408"/>
      <c r="G8" s="57"/>
      <c r="H8" s="455" t="s">
        <v>49</v>
      </c>
      <c r="I8" s="62"/>
      <c r="J8" s="62"/>
      <c r="K8" s="465">
        <v>37945479.210000001</v>
      </c>
      <c r="L8" s="466"/>
      <c r="M8" s="450">
        <v>68174852.670000002</v>
      </c>
      <c r="O8" s="498"/>
      <c r="P8" s="499"/>
    </row>
    <row r="9" spans="1:18" ht="15" hidden="1" customHeight="1" x14ac:dyDescent="0.25">
      <c r="A9" s="407"/>
      <c r="B9" s="408"/>
      <c r="C9" s="408"/>
      <c r="D9" s="408"/>
      <c r="E9" s="408"/>
      <c r="F9" s="408"/>
      <c r="G9" s="57"/>
      <c r="H9" s="456"/>
      <c r="I9" s="56"/>
      <c r="J9" s="56"/>
      <c r="K9" s="453"/>
      <c r="L9" s="454"/>
      <c r="M9" s="451"/>
      <c r="O9" s="498"/>
      <c r="P9" s="499"/>
    </row>
    <row r="10" spans="1:18" ht="14.25" customHeight="1" x14ac:dyDescent="0.25">
      <c r="A10" s="407"/>
      <c r="B10" s="408"/>
      <c r="C10" s="408"/>
      <c r="D10" s="408"/>
      <c r="E10" s="408"/>
      <c r="F10" s="408"/>
      <c r="G10" s="57"/>
      <c r="H10" s="457" t="s">
        <v>51</v>
      </c>
      <c r="I10" s="58"/>
      <c r="J10" s="58"/>
      <c r="K10" s="467">
        <f>K7-K8</f>
        <v>-36771320.509999998</v>
      </c>
      <c r="L10" s="468"/>
      <c r="M10" s="452">
        <f>M7-M8</f>
        <v>-65959746.730000004</v>
      </c>
      <c r="O10" s="498"/>
      <c r="P10" s="499"/>
    </row>
    <row r="11" spans="1:18" ht="15" customHeight="1" x14ac:dyDescent="0.25">
      <c r="A11" s="407"/>
      <c r="B11" s="408"/>
      <c r="C11" s="408"/>
      <c r="D11" s="408"/>
      <c r="E11" s="408"/>
      <c r="F11" s="408"/>
      <c r="H11" s="59"/>
      <c r="I11" s="60"/>
      <c r="J11" s="60"/>
      <c r="K11" s="60"/>
      <c r="L11" s="60"/>
      <c r="M11" s="61"/>
      <c r="O11" s="498"/>
      <c r="P11" s="499"/>
    </row>
    <row r="12" spans="1:18" ht="18.75" customHeight="1" x14ac:dyDescent="0.25">
      <c r="A12" s="407"/>
      <c r="B12" s="408"/>
      <c r="C12" s="408"/>
      <c r="D12" s="408"/>
      <c r="E12" s="408"/>
      <c r="F12" s="408"/>
      <c r="H12" s="557" t="s">
        <v>42</v>
      </c>
      <c r="I12" s="558"/>
      <c r="J12" s="558"/>
      <c r="K12" s="558"/>
      <c r="L12" s="558"/>
      <c r="M12" s="559"/>
      <c r="O12" s="498"/>
      <c r="P12" s="499"/>
      <c r="R12" s="298"/>
    </row>
    <row r="13" spans="1:18" ht="10.5" customHeight="1" x14ac:dyDescent="0.25">
      <c r="A13" s="409"/>
      <c r="B13" s="408"/>
      <c r="C13" s="408"/>
      <c r="D13" s="408"/>
      <c r="E13" s="408"/>
      <c r="F13" s="408"/>
      <c r="H13" s="459" t="s">
        <v>172</v>
      </c>
      <c r="I13" s="460"/>
      <c r="J13" s="460"/>
      <c r="K13" s="460"/>
      <c r="L13" s="460"/>
      <c r="M13" s="461"/>
      <c r="O13" s="498"/>
      <c r="P13" s="499"/>
    </row>
    <row r="14" spans="1:18" ht="21" customHeight="1" x14ac:dyDescent="0.25">
      <c r="A14" s="410"/>
      <c r="B14" s="537"/>
      <c r="C14" s="537"/>
      <c r="D14" s="537"/>
      <c r="E14" s="537"/>
      <c r="F14" s="411"/>
      <c r="G14" s="3"/>
      <c r="O14" s="498"/>
      <c r="P14" s="499"/>
    </row>
    <row r="15" spans="1:18" ht="12" customHeight="1" x14ac:dyDescent="0.25">
      <c r="A15" s="412"/>
      <c r="B15" s="537" t="s">
        <v>2</v>
      </c>
      <c r="C15" s="537"/>
      <c r="D15" s="537"/>
      <c r="E15" s="537"/>
      <c r="F15" s="413"/>
      <c r="G15" s="4"/>
      <c r="O15" s="498"/>
      <c r="P15" s="499"/>
    </row>
    <row r="16" spans="1:18" ht="22.5" customHeight="1" x14ac:dyDescent="0.25">
      <c r="A16" s="412"/>
      <c r="B16" s="568" t="s">
        <v>3</v>
      </c>
      <c r="C16" s="568"/>
      <c r="D16" s="568"/>
      <c r="E16" s="568"/>
      <c r="F16" s="413"/>
      <c r="G16" s="5"/>
      <c r="O16" s="498"/>
      <c r="P16" s="499"/>
    </row>
    <row r="17" spans="1:16" ht="17.25" customHeight="1" x14ac:dyDescent="0.25">
      <c r="A17" s="407"/>
      <c r="B17" s="408"/>
      <c r="C17" s="408"/>
      <c r="D17" s="408"/>
      <c r="E17" s="408"/>
      <c r="F17" s="408"/>
      <c r="O17" s="563" t="s">
        <v>95</v>
      </c>
      <c r="P17" s="564"/>
    </row>
    <row r="18" spans="1:16" ht="15" customHeight="1" x14ac:dyDescent="0.25">
      <c r="A18" s="407"/>
      <c r="B18" s="408"/>
      <c r="C18" s="408"/>
      <c r="D18" s="408"/>
      <c r="E18" s="408"/>
      <c r="F18" s="408"/>
      <c r="O18" s="563"/>
      <c r="P18" s="564"/>
    </row>
    <row r="19" spans="1:16" ht="15" customHeight="1" x14ac:dyDescent="0.25">
      <c r="A19" s="409"/>
      <c r="B19" s="537"/>
      <c r="C19" s="537"/>
      <c r="D19" s="537"/>
      <c r="E19" s="537"/>
      <c r="F19" s="408"/>
      <c r="O19" s="498" t="s">
        <v>173</v>
      </c>
      <c r="P19" s="499"/>
    </row>
    <row r="20" spans="1:16" ht="15" customHeight="1" x14ac:dyDescent="0.25">
      <c r="A20" s="414"/>
      <c r="B20" s="537" t="s">
        <v>69</v>
      </c>
      <c r="C20" s="537"/>
      <c r="D20" s="537"/>
      <c r="E20" s="537"/>
      <c r="F20" s="411"/>
      <c r="O20" s="498"/>
      <c r="P20" s="499"/>
    </row>
    <row r="21" spans="1:16" ht="16.5" customHeight="1" x14ac:dyDescent="0.25">
      <c r="A21" s="414"/>
      <c r="B21" s="553" t="s">
        <v>71</v>
      </c>
      <c r="C21" s="553"/>
      <c r="D21" s="553"/>
      <c r="E21" s="553"/>
      <c r="F21" s="415"/>
      <c r="O21" s="498"/>
      <c r="P21" s="499"/>
    </row>
    <row r="22" spans="1:16" x14ac:dyDescent="0.25">
      <c r="A22" s="414"/>
      <c r="B22" s="553"/>
      <c r="C22" s="553"/>
      <c r="D22" s="553"/>
      <c r="E22" s="553"/>
      <c r="F22" s="415"/>
      <c r="O22" s="498"/>
      <c r="P22" s="499"/>
    </row>
    <row r="23" spans="1:16" ht="15" customHeight="1" x14ac:dyDescent="0.25">
      <c r="A23" s="414"/>
      <c r="B23" s="553"/>
      <c r="C23" s="553"/>
      <c r="D23" s="553"/>
      <c r="E23" s="553"/>
      <c r="F23" s="415"/>
      <c r="O23" s="498"/>
      <c r="P23" s="499"/>
    </row>
    <row r="24" spans="1:16" ht="15" customHeight="1" x14ac:dyDescent="0.25">
      <c r="A24" s="414"/>
      <c r="B24" s="553" t="s">
        <v>70</v>
      </c>
      <c r="C24" s="553"/>
      <c r="D24" s="553"/>
      <c r="E24" s="553"/>
      <c r="F24" s="415"/>
      <c r="O24" s="498"/>
      <c r="P24" s="499"/>
    </row>
    <row r="25" spans="1:16" x14ac:dyDescent="0.25">
      <c r="A25" s="414"/>
      <c r="B25" s="553"/>
      <c r="C25" s="553"/>
      <c r="D25" s="553"/>
      <c r="E25" s="553"/>
      <c r="F25" s="415"/>
      <c r="O25" s="498"/>
      <c r="P25" s="499"/>
    </row>
    <row r="26" spans="1:16" x14ac:dyDescent="0.25">
      <c r="A26" s="416"/>
      <c r="B26" s="553"/>
      <c r="C26" s="553"/>
      <c r="D26" s="553"/>
      <c r="E26" s="553"/>
      <c r="F26" s="415"/>
      <c r="G26" s="3"/>
      <c r="O26" s="498"/>
      <c r="P26" s="499"/>
    </row>
    <row r="27" spans="1:16" ht="15" customHeight="1" x14ac:dyDescent="0.25">
      <c r="A27" s="416"/>
      <c r="B27" s="408"/>
      <c r="C27" s="408"/>
      <c r="D27" s="408"/>
      <c r="E27" s="408"/>
      <c r="F27" s="417"/>
      <c r="O27" s="498"/>
      <c r="P27" s="499"/>
    </row>
    <row r="28" spans="1:16" ht="15" customHeight="1" x14ac:dyDescent="0.25">
      <c r="A28" s="418"/>
      <c r="B28" s="408"/>
      <c r="C28" s="408"/>
      <c r="D28" s="408"/>
      <c r="E28" s="408"/>
      <c r="F28" s="417"/>
      <c r="O28" s="498"/>
      <c r="P28" s="499"/>
    </row>
    <row r="29" spans="1:16" ht="16.5" customHeight="1" x14ac:dyDescent="0.25">
      <c r="A29" s="419"/>
      <c r="B29" s="551" t="s">
        <v>73</v>
      </c>
      <c r="C29" s="551"/>
      <c r="D29" s="551"/>
      <c r="E29" s="551"/>
      <c r="F29" s="420"/>
      <c r="O29" s="394"/>
      <c r="P29" s="395"/>
    </row>
    <row r="30" spans="1:16" ht="16.5" customHeight="1" x14ac:dyDescent="0.25">
      <c r="A30" s="419"/>
      <c r="B30" s="552"/>
      <c r="C30" s="552"/>
      <c r="D30" s="552"/>
      <c r="E30" s="552"/>
      <c r="F30" s="421"/>
      <c r="O30" s="500" t="s">
        <v>72</v>
      </c>
      <c r="P30" s="501"/>
    </row>
    <row r="31" spans="1:16" ht="15" customHeight="1" x14ac:dyDescent="0.25">
      <c r="A31" s="419"/>
      <c r="B31" s="438"/>
      <c r="C31" s="439">
        <v>2019</v>
      </c>
      <c r="D31" s="439">
        <v>2020</v>
      </c>
      <c r="E31" s="439">
        <v>2021</v>
      </c>
      <c r="F31" s="441"/>
      <c r="O31" s="500"/>
      <c r="P31" s="501"/>
    </row>
    <row r="32" spans="1:16" ht="16.5" customHeight="1" x14ac:dyDescent="0.25">
      <c r="A32" s="419"/>
      <c r="B32" s="547" t="s">
        <v>74</v>
      </c>
      <c r="C32" s="565">
        <v>5</v>
      </c>
      <c r="D32" s="561">
        <v>5</v>
      </c>
      <c r="E32" s="547">
        <v>5</v>
      </c>
      <c r="F32" s="421"/>
      <c r="O32" s="500"/>
      <c r="P32" s="501"/>
    </row>
    <row r="33" spans="1:16" x14ac:dyDescent="0.25">
      <c r="A33" s="419"/>
      <c r="B33" s="560"/>
      <c r="C33" s="566"/>
      <c r="D33" s="562"/>
      <c r="E33" s="548"/>
      <c r="F33" s="421"/>
      <c r="O33" s="502" t="s">
        <v>171</v>
      </c>
      <c r="P33" s="503"/>
    </row>
    <row r="34" spans="1:16" ht="16.5" customHeight="1" x14ac:dyDescent="0.25">
      <c r="A34" s="419"/>
      <c r="B34" s="547" t="s">
        <v>99</v>
      </c>
      <c r="C34" s="561">
        <v>3</v>
      </c>
      <c r="D34" s="561">
        <v>3</v>
      </c>
      <c r="E34" s="547">
        <v>3</v>
      </c>
      <c r="F34" s="441"/>
      <c r="O34" s="502"/>
      <c r="P34" s="503"/>
    </row>
    <row r="35" spans="1:16" ht="18.75" customHeight="1" x14ac:dyDescent="0.25">
      <c r="A35" s="407"/>
      <c r="B35" s="548"/>
      <c r="C35" s="567"/>
      <c r="D35" s="562"/>
      <c r="E35" s="560"/>
      <c r="F35" s="441"/>
      <c r="O35" s="502"/>
      <c r="P35" s="503"/>
    </row>
    <row r="36" spans="1:16" ht="18" customHeight="1" x14ac:dyDescent="0.25">
      <c r="A36" s="407"/>
      <c r="B36" s="440"/>
      <c r="C36" s="408"/>
      <c r="D36" s="440"/>
      <c r="E36" s="440"/>
      <c r="F36" s="408"/>
      <c r="O36" s="502"/>
      <c r="P36" s="503"/>
    </row>
    <row r="37" spans="1:16" ht="15" customHeight="1" x14ac:dyDescent="0.25">
      <c r="A37" s="409"/>
      <c r="B37" s="408"/>
      <c r="C37" s="408"/>
      <c r="D37" s="408"/>
      <c r="E37" s="408"/>
      <c r="F37" s="408"/>
      <c r="O37" s="502"/>
      <c r="P37" s="503"/>
    </row>
    <row r="38" spans="1:16" x14ac:dyDescent="0.25">
      <c r="A38" s="422"/>
      <c r="B38" s="537" t="s">
        <v>0</v>
      </c>
      <c r="C38" s="537"/>
      <c r="D38" s="537"/>
      <c r="E38" s="537"/>
      <c r="F38" s="411"/>
      <c r="G38" s="3"/>
      <c r="O38" s="502"/>
      <c r="P38" s="503"/>
    </row>
    <row r="39" spans="1:16" x14ac:dyDescent="0.25">
      <c r="A39" s="423"/>
      <c r="B39" s="538" t="s">
        <v>1</v>
      </c>
      <c r="C39" s="538"/>
      <c r="D39" s="538"/>
      <c r="E39" s="538"/>
      <c r="F39" s="424"/>
      <c r="G39" s="6"/>
      <c r="O39" s="502"/>
      <c r="P39" s="503"/>
    </row>
    <row r="40" spans="1:16" ht="10.5" customHeight="1" x14ac:dyDescent="0.25">
      <c r="A40" s="425"/>
      <c r="B40" s="426"/>
      <c r="C40" s="426"/>
      <c r="D40" s="426"/>
      <c r="E40" s="427"/>
      <c r="F40" s="427"/>
      <c r="G40" s="7"/>
      <c r="O40" s="502"/>
      <c r="P40" s="503"/>
    </row>
    <row r="41" spans="1:16" x14ac:dyDescent="0.25">
      <c r="A41" s="428"/>
      <c r="B41" s="540" t="s">
        <v>148</v>
      </c>
      <c r="C41" s="540"/>
      <c r="D41" s="540"/>
      <c r="E41" s="540"/>
      <c r="F41" s="429"/>
      <c r="G41" s="8"/>
      <c r="H41" s="509"/>
      <c r="I41" s="509"/>
      <c r="J41" s="509"/>
      <c r="K41" s="509"/>
      <c r="L41" s="509"/>
      <c r="M41" s="509"/>
      <c r="O41" s="502"/>
      <c r="P41" s="503"/>
    </row>
    <row r="42" spans="1:16" ht="11.25" customHeight="1" x14ac:dyDescent="0.25">
      <c r="A42" s="425"/>
      <c r="B42" s="426"/>
      <c r="C42" s="426"/>
      <c r="D42" s="426"/>
      <c r="E42" s="426"/>
      <c r="F42" s="426"/>
      <c r="G42" s="25"/>
      <c r="H42" s="508"/>
      <c r="I42" s="508"/>
      <c r="J42" s="508"/>
      <c r="K42" s="508"/>
      <c r="L42" s="508"/>
      <c r="M42" s="508"/>
      <c r="N42" s="9"/>
      <c r="O42" s="502"/>
      <c r="P42" s="503"/>
    </row>
    <row r="43" spans="1:16" ht="23.25" customHeight="1" x14ac:dyDescent="0.25">
      <c r="A43" s="430"/>
      <c r="B43" s="541" t="s">
        <v>147</v>
      </c>
      <c r="C43" s="541"/>
      <c r="D43" s="541"/>
      <c r="E43" s="540"/>
      <c r="F43" s="429"/>
      <c r="G43" s="26"/>
      <c r="H43" s="508" t="s">
        <v>96</v>
      </c>
      <c r="I43" s="508"/>
      <c r="J43" s="508"/>
      <c r="K43" s="508"/>
      <c r="L43" s="508"/>
      <c r="M43" s="508"/>
      <c r="N43" s="9"/>
      <c r="O43" s="502"/>
      <c r="P43" s="503"/>
    </row>
    <row r="44" spans="1:16" ht="12" customHeight="1" x14ac:dyDescent="0.25">
      <c r="A44" s="431"/>
      <c r="B44" s="539" t="s">
        <v>135</v>
      </c>
      <c r="C44" s="539"/>
      <c r="D44" s="539"/>
      <c r="E44" s="539"/>
      <c r="F44" s="432"/>
      <c r="G44" s="23"/>
      <c r="H44" s="519" t="s">
        <v>97</v>
      </c>
      <c r="I44" s="519"/>
      <c r="J44" s="519"/>
      <c r="K44" s="519"/>
      <c r="L44" s="519"/>
      <c r="M44" s="519"/>
      <c r="N44" s="9"/>
      <c r="O44" s="502"/>
      <c r="P44" s="503"/>
    </row>
    <row r="45" spans="1:16" ht="19.5" customHeight="1" x14ac:dyDescent="0.25">
      <c r="A45" s="433"/>
      <c r="B45" s="539"/>
      <c r="C45" s="539"/>
      <c r="D45" s="539"/>
      <c r="E45" s="539"/>
      <c r="F45" s="434"/>
      <c r="G45" s="27"/>
      <c r="H45" s="519"/>
      <c r="I45" s="519"/>
      <c r="J45" s="519"/>
      <c r="K45" s="519"/>
      <c r="L45" s="519"/>
      <c r="M45" s="519"/>
      <c r="N45" s="9"/>
      <c r="O45" s="502"/>
      <c r="P45" s="503"/>
    </row>
    <row r="46" spans="1:16" ht="3.75" customHeight="1" x14ac:dyDescent="0.25">
      <c r="A46" s="430"/>
      <c r="B46" s="539"/>
      <c r="C46" s="539"/>
      <c r="D46" s="539"/>
      <c r="E46" s="539"/>
      <c r="F46" s="435"/>
      <c r="G46" s="27"/>
      <c r="H46" s="28"/>
      <c r="I46" s="28"/>
      <c r="J46" s="28"/>
      <c r="K46" s="28"/>
      <c r="L46" s="28"/>
      <c r="M46" s="28"/>
      <c r="N46" s="9"/>
      <c r="O46" s="502"/>
      <c r="P46" s="503"/>
    </row>
    <row r="47" spans="1:16" ht="15" customHeight="1" thickBot="1" x14ac:dyDescent="0.3">
      <c r="A47" s="436"/>
      <c r="B47" s="542" t="s">
        <v>174</v>
      </c>
      <c r="C47" s="542"/>
      <c r="D47" s="542"/>
      <c r="E47" s="542"/>
      <c r="F47" s="437"/>
      <c r="G47" s="32"/>
      <c r="H47" s="33"/>
      <c r="I47" s="33"/>
      <c r="J47" s="33"/>
      <c r="K47" s="33"/>
      <c r="L47" s="33"/>
      <c r="M47" s="33"/>
      <c r="N47" s="34"/>
      <c r="O47" s="504"/>
      <c r="P47" s="505"/>
    </row>
    <row r="48" spans="1:16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spans="1:20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spans="1:20" ht="15.75" thickBot="1" x14ac:dyDescent="0.3">
      <c r="A50" s="4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20" ht="12" customHeight="1" x14ac:dyDescent="0.25">
      <c r="A51" s="529" t="s">
        <v>146</v>
      </c>
      <c r="B51" s="530"/>
      <c r="C51" s="530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1"/>
    </row>
    <row r="52" spans="1:20" x14ac:dyDescent="0.25">
      <c r="A52" s="532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4"/>
    </row>
    <row r="53" spans="1:20" x14ac:dyDescent="0.25">
      <c r="A53" s="532"/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4"/>
    </row>
    <row r="54" spans="1:20" ht="12" customHeight="1" x14ac:dyDescent="0.25">
      <c r="A54" s="532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4"/>
      <c r="S54" s="12"/>
      <c r="T54" s="12"/>
    </row>
    <row r="55" spans="1:20" ht="4.5" customHeight="1" x14ac:dyDescent="0.25">
      <c r="A55" s="3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36"/>
      <c r="S55" s="67"/>
      <c r="T55" s="67"/>
    </row>
    <row r="56" spans="1:20" x14ac:dyDescent="0.25">
      <c r="A56" s="35"/>
      <c r="B56" s="12" t="s">
        <v>52</v>
      </c>
      <c r="C56" s="12"/>
      <c r="D56" s="12"/>
      <c r="E56" s="11"/>
      <c r="F56" s="11"/>
      <c r="G56" s="11"/>
      <c r="H56" s="535" t="s">
        <v>59</v>
      </c>
      <c r="I56" s="535"/>
      <c r="J56" s="31"/>
      <c r="K56" s="31"/>
      <c r="L56" s="510" t="s">
        <v>58</v>
      </c>
      <c r="M56" s="510"/>
      <c r="N56" s="31"/>
      <c r="O56" s="510" t="s">
        <v>51</v>
      </c>
      <c r="P56" s="514"/>
      <c r="S56" s="67"/>
      <c r="T56" s="67"/>
    </row>
    <row r="57" spans="1:20" x14ac:dyDescent="0.25">
      <c r="A57" s="35"/>
      <c r="B57" s="11" t="s">
        <v>53</v>
      </c>
      <c r="C57" s="11"/>
      <c r="D57" s="11"/>
      <c r="E57" s="11"/>
      <c r="F57" s="11"/>
      <c r="G57" s="11"/>
      <c r="H57" s="511">
        <v>45539067</v>
      </c>
      <c r="I57" s="511"/>
      <c r="J57" s="376"/>
      <c r="K57" s="66"/>
      <c r="L57" s="511">
        <v>1526119</v>
      </c>
      <c r="M57" s="511"/>
      <c r="N57" s="11"/>
      <c r="O57" s="478">
        <f t="shared" ref="O57:O60" si="0">L57-H57</f>
        <v>-44012948</v>
      </c>
      <c r="P57" s="479"/>
      <c r="S57" s="67"/>
      <c r="T57" s="67"/>
    </row>
    <row r="58" spans="1:20" x14ac:dyDescent="0.25">
      <c r="A58" s="35"/>
      <c r="B58" s="11" t="s">
        <v>48</v>
      </c>
      <c r="C58" s="11"/>
      <c r="D58" s="11"/>
      <c r="E58" s="11"/>
      <c r="F58" s="11"/>
      <c r="G58" s="11"/>
      <c r="H58" s="511">
        <v>49805536</v>
      </c>
      <c r="I58" s="511"/>
      <c r="J58" s="376"/>
      <c r="K58" s="66"/>
      <c r="L58" s="511">
        <v>1766092</v>
      </c>
      <c r="M58" s="511"/>
      <c r="N58" s="11"/>
      <c r="O58" s="478">
        <f t="shared" si="0"/>
        <v>-48039444</v>
      </c>
      <c r="P58" s="479"/>
      <c r="S58" s="67"/>
      <c r="T58" s="67"/>
    </row>
    <row r="59" spans="1:20" x14ac:dyDescent="0.25">
      <c r="A59" s="35"/>
      <c r="B59" s="11" t="s">
        <v>54</v>
      </c>
      <c r="C59" s="11"/>
      <c r="D59" s="11"/>
      <c r="E59" s="11"/>
      <c r="F59" s="11"/>
      <c r="G59" s="11"/>
      <c r="H59" s="511">
        <v>49571395</v>
      </c>
      <c r="I59" s="511"/>
      <c r="J59" s="376"/>
      <c r="K59" s="66"/>
      <c r="L59" s="511">
        <v>1658418</v>
      </c>
      <c r="M59" s="511"/>
      <c r="N59" s="11"/>
      <c r="O59" s="478">
        <f t="shared" si="0"/>
        <v>-47912977</v>
      </c>
      <c r="P59" s="479"/>
      <c r="S59" s="284"/>
      <c r="T59" s="284"/>
    </row>
    <row r="60" spans="1:20" x14ac:dyDescent="0.25">
      <c r="A60" s="35"/>
      <c r="B60" s="11" t="s">
        <v>55</v>
      </c>
      <c r="C60" s="11"/>
      <c r="D60" s="11"/>
      <c r="E60" s="11"/>
      <c r="F60" s="11"/>
      <c r="G60" s="11"/>
      <c r="H60" s="511">
        <v>54424816</v>
      </c>
      <c r="I60" s="511"/>
      <c r="J60" s="376"/>
      <c r="K60" s="66"/>
      <c r="L60" s="511">
        <v>1581337</v>
      </c>
      <c r="M60" s="511"/>
      <c r="N60" s="11"/>
      <c r="O60" s="478">
        <f t="shared" si="0"/>
        <v>-52843479</v>
      </c>
      <c r="P60" s="479"/>
      <c r="S60" s="15"/>
      <c r="T60" s="16"/>
    </row>
    <row r="61" spans="1:20" x14ac:dyDescent="0.25">
      <c r="A61" s="444"/>
      <c r="B61" s="445" t="s">
        <v>56</v>
      </c>
      <c r="C61" s="445"/>
      <c r="D61" s="445"/>
      <c r="E61" s="445"/>
      <c r="F61" s="445"/>
      <c r="G61" s="445"/>
      <c r="H61" s="522">
        <v>199340814</v>
      </c>
      <c r="I61" s="522"/>
      <c r="J61" s="446"/>
      <c r="K61" s="527">
        <f>SUM(L57:M60)</f>
        <v>6531966</v>
      </c>
      <c r="L61" s="527"/>
      <c r="M61" s="527"/>
      <c r="N61" s="445"/>
      <c r="O61" s="520">
        <f>SUM(O57:P60)</f>
        <v>-192808848</v>
      </c>
      <c r="P61" s="521"/>
      <c r="S61" s="12"/>
      <c r="T61" s="12"/>
    </row>
    <row r="62" spans="1:20" ht="6" customHeight="1" x14ac:dyDescent="0.25">
      <c r="A62" s="35"/>
      <c r="B62" s="13"/>
      <c r="C62" s="13"/>
      <c r="D62" s="13"/>
      <c r="E62" s="13"/>
      <c r="F62" s="13"/>
      <c r="G62" s="13"/>
      <c r="H62" s="14"/>
      <c r="I62" s="14"/>
      <c r="J62" s="14"/>
      <c r="K62" s="15"/>
      <c r="L62" s="16"/>
      <c r="M62" s="16"/>
      <c r="N62" s="13"/>
      <c r="O62" s="17"/>
      <c r="P62" s="37"/>
      <c r="S62" s="67"/>
      <c r="T62" s="67"/>
    </row>
    <row r="63" spans="1:20" x14ac:dyDescent="0.25">
      <c r="A63" s="35"/>
      <c r="B63" s="12" t="s">
        <v>52</v>
      </c>
      <c r="C63" s="12"/>
      <c r="D63" s="12"/>
      <c r="E63" s="11"/>
      <c r="F63" s="11"/>
      <c r="G63" s="11"/>
      <c r="H63" s="510" t="s">
        <v>59</v>
      </c>
      <c r="I63" s="510"/>
      <c r="J63" s="31"/>
      <c r="K63" s="31"/>
      <c r="L63" s="510" t="s">
        <v>58</v>
      </c>
      <c r="M63" s="510"/>
      <c r="N63" s="12"/>
      <c r="O63" s="510" t="s">
        <v>51</v>
      </c>
      <c r="P63" s="514"/>
      <c r="S63" s="67"/>
      <c r="T63" s="67"/>
    </row>
    <row r="64" spans="1:20" x14ac:dyDescent="0.25">
      <c r="A64" s="35"/>
      <c r="B64" s="11" t="s">
        <v>57</v>
      </c>
      <c r="C64" s="11"/>
      <c r="D64" s="11"/>
      <c r="E64" s="11"/>
      <c r="F64" s="11"/>
      <c r="G64" s="11"/>
      <c r="H64" s="511">
        <v>51063541</v>
      </c>
      <c r="I64" s="511"/>
      <c r="J64" s="376"/>
      <c r="K64" s="66"/>
      <c r="L64" s="511">
        <v>1686177</v>
      </c>
      <c r="M64" s="511"/>
      <c r="N64" s="11"/>
      <c r="O64" s="478">
        <f t="shared" ref="O64:O68" si="1">L64-H64</f>
        <v>-49377364</v>
      </c>
      <c r="P64" s="479"/>
      <c r="S64" s="67"/>
      <c r="T64" s="67"/>
    </row>
    <row r="65" spans="1:20" x14ac:dyDescent="0.25">
      <c r="A65" s="35"/>
      <c r="B65" s="11" t="s">
        <v>47</v>
      </c>
      <c r="C65" s="11"/>
      <c r="D65" s="11"/>
      <c r="E65" s="11"/>
      <c r="F65" s="11"/>
      <c r="G65" s="11"/>
      <c r="H65" s="511">
        <v>53560617</v>
      </c>
      <c r="I65" s="511"/>
      <c r="J65" s="376"/>
      <c r="K65" s="66"/>
      <c r="L65" s="511">
        <v>1888627</v>
      </c>
      <c r="M65" s="511"/>
      <c r="N65" s="11"/>
      <c r="O65" s="478">
        <f t="shared" si="1"/>
        <v>-51671990</v>
      </c>
      <c r="P65" s="479"/>
      <c r="S65" s="67"/>
      <c r="T65" s="67"/>
    </row>
    <row r="66" spans="1:20" x14ac:dyDescent="0.25">
      <c r="A66" s="35"/>
      <c r="B66" s="11" t="s">
        <v>107</v>
      </c>
      <c r="C66" s="11"/>
      <c r="D66" s="11"/>
      <c r="E66" s="11"/>
      <c r="F66" s="11"/>
      <c r="G66" s="11"/>
      <c r="H66" s="511">
        <v>54917641.059999995</v>
      </c>
      <c r="I66" s="511"/>
      <c r="J66" s="376"/>
      <c r="K66" s="66"/>
      <c r="L66" s="511">
        <v>2090949.8199999998</v>
      </c>
      <c r="M66" s="511"/>
      <c r="N66" s="11"/>
      <c r="O66" s="478">
        <f t="shared" si="1"/>
        <v>-52826691.239999995</v>
      </c>
      <c r="P66" s="479"/>
      <c r="S66" s="284"/>
      <c r="T66" s="284"/>
    </row>
    <row r="67" spans="1:20" x14ac:dyDescent="0.25">
      <c r="A67" s="35"/>
      <c r="B67" s="11" t="s">
        <v>111</v>
      </c>
      <c r="C67" s="11"/>
      <c r="D67" s="11"/>
      <c r="E67" s="11"/>
      <c r="F67" s="11"/>
      <c r="G67" s="11"/>
      <c r="H67" s="511">
        <v>58181911</v>
      </c>
      <c r="I67" s="511"/>
      <c r="J67" s="376"/>
      <c r="K67" s="66"/>
      <c r="L67" s="511">
        <v>2102329.9899999998</v>
      </c>
      <c r="M67" s="511"/>
      <c r="N67" s="11"/>
      <c r="O67" s="478">
        <f t="shared" si="1"/>
        <v>-56079581.009999998</v>
      </c>
      <c r="P67" s="479"/>
      <c r="S67" s="15"/>
      <c r="T67" s="16"/>
    </row>
    <row r="68" spans="1:20" x14ac:dyDescent="0.25">
      <c r="A68" s="444"/>
      <c r="B68" s="445" t="s">
        <v>112</v>
      </c>
      <c r="C68" s="445"/>
      <c r="D68" s="445"/>
      <c r="E68" s="445"/>
      <c r="F68" s="445"/>
      <c r="G68" s="445"/>
      <c r="H68" s="522">
        <f>SUM(H64:I67)</f>
        <v>217723710.06</v>
      </c>
      <c r="I68" s="522"/>
      <c r="J68" s="446"/>
      <c r="K68" s="527">
        <f>SUM(K64:M67)</f>
        <v>7768083.8100000005</v>
      </c>
      <c r="L68" s="528"/>
      <c r="M68" s="528"/>
      <c r="N68" s="445"/>
      <c r="O68" s="520">
        <f t="shared" si="1"/>
        <v>-217723710.06</v>
      </c>
      <c r="P68" s="524"/>
      <c r="S68" s="12"/>
      <c r="T68" s="12"/>
    </row>
    <row r="69" spans="1:20" ht="6" customHeight="1" x14ac:dyDescent="0.25">
      <c r="A69" s="35"/>
      <c r="B69" s="13"/>
      <c r="C69" s="13"/>
      <c r="D69" s="13"/>
      <c r="E69" s="13"/>
      <c r="F69" s="13"/>
      <c r="G69" s="13"/>
      <c r="H69" s="18"/>
      <c r="I69" s="18"/>
      <c r="J69" s="18"/>
      <c r="K69" s="15"/>
      <c r="L69" s="16"/>
      <c r="M69" s="16"/>
      <c r="N69" s="13"/>
      <c r="O69" s="17"/>
      <c r="P69" s="37"/>
      <c r="S69" s="67"/>
      <c r="T69" s="67"/>
    </row>
    <row r="70" spans="1:20" x14ac:dyDescent="0.25">
      <c r="A70" s="35"/>
      <c r="B70" s="12" t="s">
        <v>52</v>
      </c>
      <c r="C70" s="12"/>
      <c r="D70" s="12"/>
      <c r="E70" s="11"/>
      <c r="F70" s="11"/>
      <c r="G70" s="11"/>
      <c r="H70" s="535" t="s">
        <v>59</v>
      </c>
      <c r="I70" s="535"/>
      <c r="J70" s="31"/>
      <c r="K70" s="31"/>
      <c r="L70" s="510" t="s">
        <v>58</v>
      </c>
      <c r="M70" s="510"/>
      <c r="N70" s="12"/>
      <c r="O70" s="510" t="s">
        <v>51</v>
      </c>
      <c r="P70" s="514"/>
      <c r="S70" s="67"/>
      <c r="T70" s="67"/>
    </row>
    <row r="71" spans="1:20" x14ac:dyDescent="0.25">
      <c r="A71" s="35"/>
      <c r="B71" s="11" t="s">
        <v>118</v>
      </c>
      <c r="C71" s="11"/>
      <c r="D71" s="11"/>
      <c r="E71" s="11"/>
      <c r="F71" s="11"/>
      <c r="G71" s="11"/>
      <c r="H71" s="511">
        <v>55760931.369999997</v>
      </c>
      <c r="I71" s="511"/>
      <c r="J71" s="376"/>
      <c r="K71" s="67"/>
      <c r="L71" s="511">
        <v>1849902.71</v>
      </c>
      <c r="M71" s="511"/>
      <c r="N71" s="11"/>
      <c r="O71" s="478">
        <f t="shared" ref="O71" si="2">L71-H71</f>
        <v>-53911028.659999996</v>
      </c>
      <c r="P71" s="479"/>
      <c r="S71" s="67"/>
      <c r="T71" s="67"/>
    </row>
    <row r="72" spans="1:20" x14ac:dyDescent="0.25">
      <c r="A72" s="35"/>
      <c r="B72" s="11" t="s">
        <v>120</v>
      </c>
      <c r="C72" s="11"/>
      <c r="D72" s="11"/>
      <c r="E72" s="11"/>
      <c r="F72" s="11"/>
      <c r="G72" s="11"/>
      <c r="H72" s="511">
        <v>58872612.230000012</v>
      </c>
      <c r="I72" s="511"/>
      <c r="J72" s="376"/>
      <c r="K72" s="67"/>
      <c r="L72" s="511">
        <v>2032796.3600000003</v>
      </c>
      <c r="M72" s="511"/>
      <c r="N72" s="11"/>
      <c r="O72" s="478">
        <f>L72-H72</f>
        <v>-56839815.870000012</v>
      </c>
      <c r="P72" s="479"/>
      <c r="S72" s="67"/>
      <c r="T72" s="67"/>
    </row>
    <row r="73" spans="1:20" x14ac:dyDescent="0.25">
      <c r="A73" s="35"/>
      <c r="B73" s="11" t="s">
        <v>123</v>
      </c>
      <c r="C73" s="11"/>
      <c r="D73" s="11"/>
      <c r="E73" s="11"/>
      <c r="F73" s="11"/>
      <c r="G73" s="11"/>
      <c r="H73" s="511">
        <v>58958566.090000026</v>
      </c>
      <c r="I73" s="511"/>
      <c r="J73" s="376"/>
      <c r="K73" s="67"/>
      <c r="L73" s="511">
        <v>2058064</v>
      </c>
      <c r="M73" s="511"/>
      <c r="N73" s="11"/>
      <c r="O73" s="478">
        <f>L73-H73</f>
        <v>-56900502.090000026</v>
      </c>
      <c r="P73" s="479"/>
      <c r="S73" s="284"/>
      <c r="T73" s="284"/>
    </row>
    <row r="74" spans="1:20" x14ac:dyDescent="0.25">
      <c r="A74" s="35"/>
      <c r="B74" s="11" t="s">
        <v>125</v>
      </c>
      <c r="C74" s="11"/>
      <c r="D74" s="11"/>
      <c r="E74" s="11"/>
      <c r="F74" s="11"/>
      <c r="G74" s="11"/>
      <c r="H74" s="511">
        <v>61240575.280000001</v>
      </c>
      <c r="I74" s="511"/>
      <c r="J74" s="376"/>
      <c r="K74" s="67"/>
      <c r="L74" s="511">
        <v>2103777.98</v>
      </c>
      <c r="M74" s="511"/>
      <c r="N74" s="11"/>
      <c r="O74" s="478">
        <f>L74-H74</f>
        <v>-59136797.300000004</v>
      </c>
      <c r="P74" s="479"/>
      <c r="S74" s="15"/>
      <c r="T74" s="16"/>
    </row>
    <row r="75" spans="1:20" x14ac:dyDescent="0.25">
      <c r="A75" s="444"/>
      <c r="B75" s="445" t="s">
        <v>119</v>
      </c>
      <c r="C75" s="445"/>
      <c r="D75" s="445"/>
      <c r="E75" s="445"/>
      <c r="F75" s="445"/>
      <c r="G75" s="445"/>
      <c r="H75" s="522">
        <f>SUM(H71:I74)</f>
        <v>234832684.97000003</v>
      </c>
      <c r="I75" s="522"/>
      <c r="J75" s="446"/>
      <c r="K75" s="527">
        <f>SUM(K71:M74)</f>
        <v>8044541.0500000007</v>
      </c>
      <c r="L75" s="528"/>
      <c r="M75" s="528"/>
      <c r="N75" s="445"/>
      <c r="O75" s="520">
        <f>SUM(O71:P74)</f>
        <v>-226788143.92000005</v>
      </c>
      <c r="P75" s="521"/>
      <c r="S75" s="12"/>
      <c r="T75" s="12"/>
    </row>
    <row r="76" spans="1:20" ht="6" customHeight="1" x14ac:dyDescent="0.25">
      <c r="A76" s="35"/>
      <c r="B76" s="13"/>
      <c r="C76" s="13"/>
      <c r="D76" s="13"/>
      <c r="E76" s="13"/>
      <c r="F76" s="13"/>
      <c r="G76" s="13"/>
      <c r="H76" s="18"/>
      <c r="I76" s="18"/>
      <c r="J76" s="18"/>
      <c r="K76" s="15"/>
      <c r="L76" s="16"/>
      <c r="M76" s="16"/>
      <c r="N76" s="13"/>
      <c r="O76" s="17">
        <f t="shared" ref="O76" si="3">L76-H76</f>
        <v>0</v>
      </c>
      <c r="P76" s="37"/>
      <c r="S76" s="67"/>
      <c r="T76" s="67"/>
    </row>
    <row r="77" spans="1:20" x14ac:dyDescent="0.25">
      <c r="A77" s="35"/>
      <c r="B77" s="12" t="s">
        <v>52</v>
      </c>
      <c r="C77" s="12"/>
      <c r="D77" s="12"/>
      <c r="E77" s="11"/>
      <c r="F77" s="11"/>
      <c r="G77" s="11"/>
      <c r="H77" s="535" t="s">
        <v>59</v>
      </c>
      <c r="I77" s="535"/>
      <c r="J77" s="31"/>
      <c r="K77" s="31"/>
      <c r="L77" s="510" t="s">
        <v>58</v>
      </c>
      <c r="M77" s="510"/>
      <c r="N77" s="12"/>
      <c r="O77" s="510" t="s">
        <v>51</v>
      </c>
      <c r="P77" s="514"/>
      <c r="S77" s="67"/>
      <c r="T77" s="67"/>
    </row>
    <row r="78" spans="1:20" x14ac:dyDescent="0.25">
      <c r="A78" s="35"/>
      <c r="B78" s="11" t="s">
        <v>128</v>
      </c>
      <c r="C78" s="11"/>
      <c r="D78" s="11"/>
      <c r="E78" s="11"/>
      <c r="F78" s="11"/>
      <c r="G78" s="11"/>
      <c r="H78" s="511">
        <v>62312408.869999997</v>
      </c>
      <c r="I78" s="511"/>
      <c r="J78" s="376"/>
      <c r="K78" s="67"/>
      <c r="L78" s="511">
        <v>1915939.36</v>
      </c>
      <c r="M78" s="511"/>
      <c r="N78" s="11"/>
      <c r="O78" s="478">
        <f>L78-H78</f>
        <v>-60396469.509999998</v>
      </c>
      <c r="P78" s="479"/>
      <c r="S78" s="67"/>
      <c r="T78" s="67"/>
    </row>
    <row r="79" spans="1:20" x14ac:dyDescent="0.25">
      <c r="A79" s="35"/>
      <c r="B79" s="11" t="s">
        <v>131</v>
      </c>
      <c r="C79" s="11"/>
      <c r="D79" s="11"/>
      <c r="E79" s="11"/>
      <c r="F79" s="11"/>
      <c r="G79" s="11"/>
      <c r="H79" s="511">
        <v>64550584</v>
      </c>
      <c r="I79" s="511"/>
      <c r="J79" s="376"/>
      <c r="K79" s="67"/>
      <c r="L79" s="511">
        <v>2063041</v>
      </c>
      <c r="M79" s="511"/>
      <c r="N79" s="11"/>
      <c r="O79" s="478">
        <f t="shared" ref="O79:O81" si="4">L79-H79</f>
        <v>-62487543</v>
      </c>
      <c r="P79" s="479"/>
      <c r="S79" s="67"/>
      <c r="T79" s="67"/>
    </row>
    <row r="80" spans="1:20" x14ac:dyDescent="0.25">
      <c r="A80" s="35"/>
      <c r="B80" s="11" t="s">
        <v>132</v>
      </c>
      <c r="C80" s="11"/>
      <c r="D80" s="11"/>
      <c r="E80" s="11"/>
      <c r="F80" s="11"/>
      <c r="G80" s="11"/>
      <c r="H80" s="511">
        <v>64626957</v>
      </c>
      <c r="I80" s="511"/>
      <c r="J80" s="376"/>
      <c r="K80" s="67"/>
      <c r="L80" s="511">
        <v>2147193</v>
      </c>
      <c r="M80" s="511"/>
      <c r="N80" s="11"/>
      <c r="O80" s="478">
        <f t="shared" si="4"/>
        <v>-62479764</v>
      </c>
      <c r="P80" s="479"/>
      <c r="S80" s="284"/>
      <c r="T80" s="284"/>
    </row>
    <row r="81" spans="1:20" x14ac:dyDescent="0.25">
      <c r="A81" s="35"/>
      <c r="B81" s="11" t="s">
        <v>137</v>
      </c>
      <c r="C81" s="11"/>
      <c r="D81" s="11"/>
      <c r="E81" s="11"/>
      <c r="F81" s="11"/>
      <c r="G81" s="11"/>
      <c r="H81" s="511">
        <v>72470062</v>
      </c>
      <c r="I81" s="511"/>
      <c r="J81" s="376"/>
      <c r="K81" s="67"/>
      <c r="L81" s="511">
        <v>1998148</v>
      </c>
      <c r="M81" s="511"/>
      <c r="N81" s="11"/>
      <c r="O81" s="478">
        <f t="shared" si="4"/>
        <v>-70471914</v>
      </c>
      <c r="P81" s="479"/>
      <c r="S81" s="15"/>
      <c r="T81" s="16"/>
    </row>
    <row r="82" spans="1:20" x14ac:dyDescent="0.25">
      <c r="A82" s="444"/>
      <c r="B82" s="445" t="s">
        <v>136</v>
      </c>
      <c r="C82" s="445"/>
      <c r="D82" s="445"/>
      <c r="E82" s="445"/>
      <c r="F82" s="445"/>
      <c r="G82" s="445"/>
      <c r="H82" s="522">
        <f t="shared" ref="H82" si="5">SUM(H78:I81)</f>
        <v>263960011.87</v>
      </c>
      <c r="I82" s="522"/>
      <c r="J82" s="446"/>
      <c r="K82" s="527">
        <f>SUM(K78:M81)</f>
        <v>8124321.3600000003</v>
      </c>
      <c r="L82" s="528"/>
      <c r="M82" s="528"/>
      <c r="N82" s="447"/>
      <c r="O82" s="520">
        <f>SUM(O78:P81)</f>
        <v>-255835690.50999999</v>
      </c>
      <c r="P82" s="524"/>
      <c r="S82" s="12"/>
      <c r="T82" s="12"/>
    </row>
    <row r="83" spans="1:20" ht="6" customHeight="1" x14ac:dyDescent="0.25">
      <c r="A83" s="35"/>
      <c r="B83" s="13"/>
      <c r="C83" s="13"/>
      <c r="D83" s="13"/>
      <c r="E83" s="13"/>
      <c r="F83" s="13"/>
      <c r="G83" s="13"/>
      <c r="H83" s="18"/>
      <c r="I83" s="18"/>
      <c r="J83" s="18"/>
      <c r="K83" s="15"/>
      <c r="L83" s="16"/>
      <c r="M83" s="16"/>
      <c r="N83" s="13"/>
      <c r="O83" s="17"/>
      <c r="P83" s="38"/>
      <c r="S83" s="67"/>
      <c r="T83" s="67"/>
    </row>
    <row r="84" spans="1:20" x14ac:dyDescent="0.25">
      <c r="A84" s="35"/>
      <c r="B84" s="12" t="s">
        <v>52</v>
      </c>
      <c r="C84" s="12"/>
      <c r="D84" s="12"/>
      <c r="E84" s="11"/>
      <c r="F84" s="11"/>
      <c r="G84" s="11"/>
      <c r="H84" s="535" t="s">
        <v>59</v>
      </c>
      <c r="I84" s="535"/>
      <c r="J84" s="31"/>
      <c r="K84" s="12"/>
      <c r="L84" s="510" t="s">
        <v>58</v>
      </c>
      <c r="M84" s="510"/>
      <c r="N84" s="12"/>
      <c r="O84" s="510" t="s">
        <v>51</v>
      </c>
      <c r="P84" s="514"/>
      <c r="S84" s="67"/>
      <c r="T84" s="67"/>
    </row>
    <row r="85" spans="1:20" x14ac:dyDescent="0.25">
      <c r="A85" s="35"/>
      <c r="B85" s="11" t="s">
        <v>138</v>
      </c>
      <c r="C85" s="11"/>
      <c r="D85" s="11"/>
      <c r="E85" s="11"/>
      <c r="F85" s="11"/>
      <c r="G85" s="11"/>
      <c r="H85" s="511">
        <v>63587882</v>
      </c>
      <c r="I85" s="511"/>
      <c r="J85" s="376"/>
      <c r="K85" s="67"/>
      <c r="L85" s="511">
        <v>1716641</v>
      </c>
      <c r="M85" s="511"/>
      <c r="N85" s="11"/>
      <c r="O85" s="478">
        <f>L85-H85</f>
        <v>-61871241</v>
      </c>
      <c r="P85" s="479"/>
      <c r="S85" s="67"/>
      <c r="T85" s="67"/>
    </row>
    <row r="86" spans="1:20" x14ac:dyDescent="0.25">
      <c r="A86" s="35"/>
      <c r="B86" s="11" t="s">
        <v>139</v>
      </c>
      <c r="C86" s="11"/>
      <c r="D86" s="11"/>
      <c r="E86" s="11"/>
      <c r="F86" s="11"/>
      <c r="G86" s="11"/>
      <c r="H86" s="511">
        <v>37945479.210000001</v>
      </c>
      <c r="I86" s="511"/>
      <c r="J86" s="376"/>
      <c r="K86" s="67"/>
      <c r="L86" s="511">
        <v>1174158.7000000002</v>
      </c>
      <c r="M86" s="511"/>
      <c r="N86" s="11"/>
      <c r="O86" s="478">
        <f>L86-H86</f>
        <v>-36771320.509999998</v>
      </c>
      <c r="P86" s="479"/>
      <c r="S86" s="67"/>
      <c r="T86" s="67"/>
    </row>
    <row r="87" spans="1:20" x14ac:dyDescent="0.25">
      <c r="A87" s="35"/>
      <c r="B87" s="11" t="s">
        <v>140</v>
      </c>
      <c r="C87" s="11"/>
      <c r="D87" s="11"/>
      <c r="E87" s="11"/>
      <c r="F87" s="11"/>
      <c r="G87" s="11"/>
      <c r="H87" s="511">
        <v>86016514.790000007</v>
      </c>
      <c r="I87" s="511"/>
      <c r="J87" s="376"/>
      <c r="K87" s="67"/>
      <c r="L87" s="511">
        <v>1653916.6</v>
      </c>
      <c r="M87" s="511"/>
      <c r="N87" s="11"/>
      <c r="O87" s="478">
        <f>L87-H87</f>
        <v>-84362598.190000013</v>
      </c>
      <c r="P87" s="479"/>
      <c r="S87" s="284"/>
      <c r="T87" s="284"/>
    </row>
    <row r="88" spans="1:20" x14ac:dyDescent="0.25">
      <c r="A88" s="35"/>
      <c r="B88" s="11" t="s">
        <v>141</v>
      </c>
      <c r="C88" s="11"/>
      <c r="D88" s="11"/>
      <c r="E88" s="11"/>
      <c r="F88" s="11"/>
      <c r="G88" s="11"/>
      <c r="H88" s="511">
        <v>74115931.810000017</v>
      </c>
      <c r="I88" s="511"/>
      <c r="J88" s="376"/>
      <c r="K88" s="67"/>
      <c r="L88" s="511">
        <v>1828326.75</v>
      </c>
      <c r="M88" s="511"/>
      <c r="N88" s="11"/>
      <c r="O88" s="478">
        <f>L88-H88</f>
        <v>-72287605.060000017</v>
      </c>
      <c r="P88" s="479"/>
      <c r="S88" s="15"/>
      <c r="T88" s="16"/>
    </row>
    <row r="89" spans="1:20" x14ac:dyDescent="0.25">
      <c r="A89" s="444"/>
      <c r="B89" s="445" t="s">
        <v>142</v>
      </c>
      <c r="C89" s="445"/>
      <c r="D89" s="445"/>
      <c r="E89" s="445"/>
      <c r="F89" s="445"/>
      <c r="G89" s="445"/>
      <c r="H89" s="522">
        <f>SUM(H85:I88)</f>
        <v>261665807.81</v>
      </c>
      <c r="I89" s="522"/>
      <c r="J89" s="446"/>
      <c r="K89" s="527">
        <f>SUM(K85:M88)</f>
        <v>6373043.0500000007</v>
      </c>
      <c r="L89" s="528"/>
      <c r="M89" s="528"/>
      <c r="N89" s="447"/>
      <c r="O89" s="520">
        <f>SUM(O85:P88)</f>
        <v>-255292764.75999999</v>
      </c>
      <c r="P89" s="524"/>
      <c r="S89" s="12"/>
      <c r="T89" s="12"/>
    </row>
    <row r="90" spans="1:20" ht="6" customHeight="1" x14ac:dyDescent="0.25">
      <c r="A90" s="35"/>
      <c r="B90" s="13"/>
      <c r="C90" s="13"/>
      <c r="D90" s="13"/>
      <c r="E90" s="13"/>
      <c r="F90" s="13"/>
      <c r="G90" s="13"/>
      <c r="H90" s="18"/>
      <c r="I90" s="18"/>
      <c r="J90" s="18"/>
      <c r="K90" s="15"/>
      <c r="L90" s="16"/>
      <c r="M90" s="16"/>
      <c r="N90" s="15"/>
      <c r="O90" s="17"/>
      <c r="P90" s="37"/>
      <c r="S90" s="67"/>
      <c r="T90" s="67"/>
    </row>
    <row r="91" spans="1:20" x14ac:dyDescent="0.25">
      <c r="A91" s="35"/>
      <c r="B91" s="12" t="s">
        <v>52</v>
      </c>
      <c r="C91" s="12"/>
      <c r="D91" s="12"/>
      <c r="E91" s="11"/>
      <c r="F91" s="11"/>
      <c r="G91" s="11"/>
      <c r="H91" s="535" t="s">
        <v>59</v>
      </c>
      <c r="I91" s="535"/>
      <c r="J91" s="31"/>
      <c r="K91" s="12"/>
      <c r="L91" s="510" t="s">
        <v>58</v>
      </c>
      <c r="M91" s="510"/>
      <c r="N91" s="12"/>
      <c r="O91" s="510" t="s">
        <v>51</v>
      </c>
      <c r="P91" s="514"/>
      <c r="S91" s="67"/>
      <c r="T91" s="67"/>
    </row>
    <row r="92" spans="1:20" x14ac:dyDescent="0.25">
      <c r="A92" s="35"/>
      <c r="B92" s="11" t="s">
        <v>157</v>
      </c>
      <c r="C92" s="11"/>
      <c r="D92" s="11"/>
      <c r="E92" s="11"/>
      <c r="F92" s="11"/>
      <c r="G92" s="11"/>
      <c r="H92" s="511">
        <v>67638561.140000001</v>
      </c>
      <c r="I92" s="511"/>
      <c r="J92" s="376"/>
      <c r="K92" s="67"/>
      <c r="L92" s="536">
        <v>1994160.55</v>
      </c>
      <c r="M92" s="536"/>
      <c r="N92" s="11"/>
      <c r="O92" s="478">
        <f>L92-H92</f>
        <v>-65644400.590000004</v>
      </c>
      <c r="P92" s="479"/>
      <c r="S92" s="67"/>
      <c r="T92" s="67"/>
    </row>
    <row r="93" spans="1:20" x14ac:dyDescent="0.25">
      <c r="A93" s="35"/>
      <c r="B93" s="11" t="s">
        <v>158</v>
      </c>
      <c r="C93" s="11"/>
      <c r="D93" s="11"/>
      <c r="E93" s="11"/>
      <c r="F93" s="11"/>
      <c r="G93" s="11"/>
      <c r="H93" s="511">
        <v>68174852.670000002</v>
      </c>
      <c r="I93" s="511"/>
      <c r="J93" s="377"/>
      <c r="K93" s="67"/>
      <c r="L93" s="511">
        <v>2215105.9400000004</v>
      </c>
      <c r="M93" s="511"/>
      <c r="N93" s="11"/>
      <c r="O93" s="478">
        <f>L93-H93</f>
        <v>-65959746.730000004</v>
      </c>
      <c r="P93" s="479"/>
      <c r="S93" s="67"/>
      <c r="T93" s="67"/>
    </row>
    <row r="94" spans="1:20" x14ac:dyDescent="0.25">
      <c r="A94" s="35"/>
      <c r="B94" s="11"/>
      <c r="C94" s="11"/>
      <c r="D94" s="11"/>
      <c r="E94" s="11"/>
      <c r="F94" s="11"/>
      <c r="G94" s="11"/>
      <c r="H94" s="511"/>
      <c r="I94" s="511"/>
      <c r="J94" s="381"/>
      <c r="K94" s="67"/>
      <c r="L94" s="511"/>
      <c r="M94" s="511"/>
      <c r="N94" s="11"/>
      <c r="O94" s="478"/>
      <c r="P94" s="479"/>
      <c r="S94" s="284"/>
      <c r="T94" s="284"/>
    </row>
    <row r="95" spans="1:20" x14ac:dyDescent="0.25">
      <c r="A95" s="35"/>
      <c r="B95" s="11"/>
      <c r="C95" s="11"/>
      <c r="D95" s="11"/>
      <c r="E95" s="11"/>
      <c r="F95" s="11"/>
      <c r="G95" s="11"/>
      <c r="H95" s="511"/>
      <c r="I95" s="511"/>
      <c r="J95" s="376"/>
      <c r="K95" s="67"/>
      <c r="L95" s="511"/>
      <c r="M95" s="511"/>
      <c r="N95" s="11"/>
      <c r="O95" s="478"/>
      <c r="P95" s="479"/>
    </row>
    <row r="96" spans="1:20" x14ac:dyDescent="0.25">
      <c r="A96" s="444"/>
      <c r="B96" s="445" t="s">
        <v>156</v>
      </c>
      <c r="C96" s="445"/>
      <c r="D96" s="445"/>
      <c r="E96" s="445"/>
      <c r="F96" s="445"/>
      <c r="G96" s="445"/>
      <c r="H96" s="522">
        <f>SUM(H92:I95)</f>
        <v>135813413.81</v>
      </c>
      <c r="I96" s="522"/>
      <c r="J96" s="446"/>
      <c r="K96" s="527">
        <f>SUM(K92:M95)</f>
        <v>4209266.49</v>
      </c>
      <c r="L96" s="528"/>
      <c r="M96" s="528"/>
      <c r="N96" s="447"/>
      <c r="O96" s="520">
        <f>SUM(O92:P95)</f>
        <v>-131604147.32000001</v>
      </c>
      <c r="P96" s="524"/>
    </row>
    <row r="97" spans="1:16" hidden="1" x14ac:dyDescent="0.25">
      <c r="A97" s="35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39"/>
    </row>
    <row r="98" spans="1:16" ht="6" customHeight="1" x14ac:dyDescent="0.25">
      <c r="A98" s="35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39"/>
    </row>
    <row r="99" spans="1:16" ht="12.75" customHeight="1" x14ac:dyDescent="0.25">
      <c r="A99" s="35"/>
      <c r="B99" s="30" t="s">
        <v>41</v>
      </c>
      <c r="C99" s="30"/>
      <c r="D99" s="30"/>
      <c r="E99" s="10"/>
      <c r="F99" s="10"/>
      <c r="G99" s="9"/>
      <c r="H99" s="9"/>
      <c r="I99" s="9"/>
      <c r="J99" s="9"/>
      <c r="K99" s="9"/>
      <c r="L99" s="9"/>
      <c r="M99" s="9"/>
      <c r="N99" s="9"/>
      <c r="O99" s="9"/>
      <c r="P99" s="36"/>
    </row>
    <row r="100" spans="1:16" ht="12.75" customHeight="1" x14ac:dyDescent="0.25">
      <c r="A100" s="35"/>
      <c r="B100" s="30" t="s">
        <v>42</v>
      </c>
      <c r="C100" s="30"/>
      <c r="D100" s="30"/>
      <c r="E100" s="10"/>
      <c r="F100" s="10"/>
      <c r="G100" s="9"/>
      <c r="H100" s="9"/>
      <c r="I100" s="9"/>
      <c r="J100" s="9"/>
      <c r="K100" s="9"/>
      <c r="L100" s="9"/>
      <c r="M100" s="9"/>
      <c r="N100" s="9"/>
      <c r="O100" s="9"/>
      <c r="P100" s="36"/>
    </row>
    <row r="101" spans="1:16" ht="12.75" customHeight="1" x14ac:dyDescent="0.25">
      <c r="A101" s="35"/>
      <c r="B101" s="382" t="s">
        <v>172</v>
      </c>
      <c r="C101" s="30"/>
      <c r="D101" s="30"/>
      <c r="E101" s="10"/>
      <c r="F101" s="10"/>
      <c r="G101" s="9"/>
      <c r="H101" s="9"/>
      <c r="I101" s="9"/>
      <c r="J101" s="9"/>
      <c r="K101" s="9"/>
      <c r="L101" s="9"/>
      <c r="M101" s="9"/>
      <c r="N101" s="9"/>
      <c r="O101" s="9"/>
      <c r="P101" s="36"/>
    </row>
    <row r="102" spans="1:16" ht="6" customHeight="1" thickBot="1" x14ac:dyDescent="0.3">
      <c r="A102" s="63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5"/>
    </row>
    <row r="104" spans="1:16" ht="15.75" thickBot="1" x14ac:dyDescent="0.3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</row>
    <row r="105" spans="1:16" ht="15.75" customHeight="1" x14ac:dyDescent="0.25">
      <c r="A105" s="529" t="s">
        <v>145</v>
      </c>
      <c r="B105" s="530"/>
      <c r="C105" s="530"/>
      <c r="D105" s="530"/>
      <c r="E105" s="530"/>
      <c r="F105" s="530"/>
      <c r="G105" s="530"/>
      <c r="H105" s="530"/>
      <c r="I105" s="530"/>
      <c r="J105" s="530"/>
      <c r="K105" s="530"/>
      <c r="L105" s="530"/>
      <c r="M105" s="530"/>
      <c r="N105" s="530"/>
      <c r="O105" s="530"/>
      <c r="P105" s="531"/>
    </row>
    <row r="106" spans="1:16" ht="15.75" customHeight="1" x14ac:dyDescent="0.25">
      <c r="A106" s="532"/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4"/>
    </row>
    <row r="107" spans="1:16" x14ac:dyDescent="0.25">
      <c r="A107" s="532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4"/>
    </row>
    <row r="108" spans="1:16" x14ac:dyDescent="0.25">
      <c r="A108" s="532"/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4"/>
    </row>
    <row r="109" spans="1:16" ht="15.75" customHeight="1" x14ac:dyDescent="0.25">
      <c r="A109" s="532"/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4"/>
    </row>
    <row r="110" spans="1:16" x14ac:dyDescent="0.25">
      <c r="A110" s="35"/>
      <c r="P110" s="40"/>
    </row>
    <row r="111" spans="1:16" ht="15.75" thickBot="1" x14ac:dyDescent="0.3">
      <c r="A111" s="35"/>
      <c r="B111" s="12" t="s">
        <v>93</v>
      </c>
      <c r="C111" s="12"/>
      <c r="P111" s="40"/>
    </row>
    <row r="112" spans="1:16" ht="16.5" thickTop="1" thickBot="1" x14ac:dyDescent="0.3">
      <c r="A112" s="396"/>
      <c r="B112" s="397" t="s">
        <v>101</v>
      </c>
      <c r="C112" s="397"/>
      <c r="D112" s="398"/>
      <c r="E112" s="398"/>
      <c r="F112" s="398"/>
      <c r="G112" s="398"/>
      <c r="H112" s="398"/>
      <c r="I112" s="399"/>
      <c r="J112" s="399"/>
      <c r="K112" s="399"/>
      <c r="L112" s="399"/>
      <c r="M112" s="399"/>
      <c r="N112" s="399"/>
      <c r="O112" s="399"/>
      <c r="P112" s="400"/>
    </row>
    <row r="113" spans="1:16" ht="15.75" thickTop="1" x14ac:dyDescent="0.25">
      <c r="A113" s="41"/>
      <c r="B113" s="42" t="s">
        <v>7</v>
      </c>
      <c r="C113" s="42"/>
      <c r="D113" s="9"/>
      <c r="E113" s="9"/>
      <c r="F113" s="9"/>
      <c r="G113" s="9"/>
      <c r="H113" s="487" t="s">
        <v>162</v>
      </c>
      <c r="I113" s="487"/>
      <c r="J113" s="309"/>
      <c r="K113" s="42"/>
      <c r="L113" s="487" t="s">
        <v>163</v>
      </c>
      <c r="M113" s="487"/>
      <c r="N113" s="42"/>
      <c r="O113" s="487" t="s">
        <v>164</v>
      </c>
      <c r="P113" s="488"/>
    </row>
    <row r="114" spans="1:16" x14ac:dyDescent="0.25">
      <c r="A114" s="43"/>
      <c r="B114" s="23" t="s">
        <v>15</v>
      </c>
      <c r="C114" s="23"/>
      <c r="D114" s="23"/>
      <c r="E114" s="23"/>
      <c r="F114" s="23"/>
      <c r="G114" s="23"/>
      <c r="H114" s="482">
        <f>'Tri-Year Comparison'!V7</f>
        <v>13363</v>
      </c>
      <c r="I114" s="482"/>
      <c r="J114" s="379"/>
      <c r="K114" s="23"/>
      <c r="L114" s="482">
        <f>'Tri-Year Comparison'!W7</f>
        <v>11069</v>
      </c>
      <c r="M114" s="490"/>
      <c r="N114" s="23"/>
      <c r="O114" s="482">
        <f>'Tri-Year Comparison'!X7</f>
        <v>16860</v>
      </c>
      <c r="P114" s="483"/>
    </row>
    <row r="115" spans="1:16" x14ac:dyDescent="0.25">
      <c r="A115" s="43"/>
      <c r="B115" s="23" t="s">
        <v>17</v>
      </c>
      <c r="C115" s="23"/>
      <c r="D115" s="23"/>
      <c r="E115" s="23"/>
      <c r="F115" s="23"/>
      <c r="G115" s="23"/>
      <c r="H115" s="482">
        <f>'Tri-Year Comparison'!V9</f>
        <v>5447</v>
      </c>
      <c r="I115" s="482"/>
      <c r="J115" s="378"/>
      <c r="K115" s="23"/>
      <c r="L115" s="482">
        <f>'Tri-Year Comparison'!W9</f>
        <v>3356</v>
      </c>
      <c r="M115" s="490"/>
      <c r="N115" s="23"/>
      <c r="O115" s="482">
        <f>'Tri-Year Comparison'!X9</f>
        <v>6016</v>
      </c>
      <c r="P115" s="483"/>
    </row>
    <row r="116" spans="1:16" x14ac:dyDescent="0.25">
      <c r="A116" s="43"/>
      <c r="B116" s="23" t="s">
        <v>25</v>
      </c>
      <c r="C116" s="23"/>
      <c r="D116" s="23"/>
      <c r="E116" s="23"/>
      <c r="F116" s="23"/>
      <c r="G116" s="23"/>
      <c r="H116" s="482">
        <f>'Tri-Year Comparison'!V17</f>
        <v>1241</v>
      </c>
      <c r="I116" s="482"/>
      <c r="J116" s="379"/>
      <c r="K116" s="23"/>
      <c r="L116" s="482">
        <f>'Tri-Year Comparison'!W17</f>
        <v>573</v>
      </c>
      <c r="M116" s="490"/>
      <c r="N116" s="23"/>
      <c r="O116" s="482">
        <f>'Tri-Year Comparison'!X17</f>
        <v>1297</v>
      </c>
      <c r="P116" s="483"/>
    </row>
    <row r="117" spans="1:16" x14ac:dyDescent="0.25">
      <c r="A117" s="43"/>
      <c r="B117" s="23" t="s">
        <v>16</v>
      </c>
      <c r="C117" s="23"/>
      <c r="D117" s="23"/>
      <c r="E117" s="23"/>
      <c r="F117" s="23"/>
      <c r="G117" s="23"/>
      <c r="H117" s="482">
        <f>'Tri-Year Comparison'!V8</f>
        <v>1155</v>
      </c>
      <c r="I117" s="482"/>
      <c r="J117" s="379"/>
      <c r="K117" s="23"/>
      <c r="L117" s="482">
        <f>'Tri-Year Comparison'!W8</f>
        <v>792</v>
      </c>
      <c r="M117" s="490"/>
      <c r="N117" s="23"/>
      <c r="O117" s="482">
        <f>'Tri-Year Comparison'!X8</f>
        <v>1624</v>
      </c>
      <c r="P117" s="483"/>
    </row>
    <row r="118" spans="1:16" x14ac:dyDescent="0.25">
      <c r="A118" s="43"/>
      <c r="B118" s="23" t="s">
        <v>18</v>
      </c>
      <c r="C118" s="23"/>
      <c r="D118" s="23"/>
      <c r="E118" s="23"/>
      <c r="F118" s="23"/>
      <c r="G118" s="23"/>
      <c r="H118" s="490">
        <f>'Tri-Year Comparison'!V10</f>
        <v>561</v>
      </c>
      <c r="I118" s="490"/>
      <c r="J118" s="379"/>
      <c r="K118" s="23"/>
      <c r="L118" s="482">
        <f>'Tri-Year Comparison'!W10</f>
        <v>246</v>
      </c>
      <c r="M118" s="490"/>
      <c r="N118" s="23"/>
      <c r="O118" s="482">
        <f>'Tri-Year Comparison'!X10</f>
        <v>606</v>
      </c>
      <c r="P118" s="483"/>
    </row>
    <row r="119" spans="1:16" x14ac:dyDescent="0.25">
      <c r="A119" s="43"/>
      <c r="B119" s="23"/>
      <c r="C119" s="23"/>
      <c r="D119" s="23"/>
      <c r="E119" s="23"/>
      <c r="F119" s="23"/>
      <c r="G119" s="23"/>
      <c r="H119" s="490"/>
      <c r="I119" s="490"/>
      <c r="J119" s="24"/>
      <c r="K119" s="23"/>
      <c r="L119" s="482"/>
      <c r="M119" s="482"/>
      <c r="N119" s="23"/>
      <c r="O119" s="24"/>
      <c r="P119" s="44"/>
    </row>
    <row r="120" spans="1:16" ht="15.75" thickBot="1" x14ac:dyDescent="0.3">
      <c r="A120" s="35"/>
      <c r="B120" s="12" t="s">
        <v>93</v>
      </c>
      <c r="C120" s="12"/>
      <c r="P120" s="40"/>
    </row>
    <row r="121" spans="1:16" ht="16.5" thickTop="1" thickBot="1" x14ac:dyDescent="0.3">
      <c r="A121" s="396"/>
      <c r="B121" s="397" t="s">
        <v>102</v>
      </c>
      <c r="C121" s="397"/>
      <c r="D121" s="398"/>
      <c r="E121" s="398"/>
      <c r="F121" s="398"/>
      <c r="G121" s="398"/>
      <c r="H121" s="398"/>
      <c r="I121" s="399"/>
      <c r="J121" s="399"/>
      <c r="K121" s="399"/>
      <c r="L121" s="399"/>
      <c r="M121" s="399"/>
      <c r="N121" s="399"/>
      <c r="O121" s="399"/>
      <c r="P121" s="400"/>
    </row>
    <row r="122" spans="1:16" ht="15.75" thickTop="1" x14ac:dyDescent="0.25">
      <c r="A122" s="41"/>
      <c r="B122" s="42" t="s">
        <v>7</v>
      </c>
      <c r="C122" s="42"/>
      <c r="D122" s="9"/>
      <c r="E122" s="9"/>
      <c r="F122" s="9"/>
      <c r="G122" s="9"/>
      <c r="H122" s="487" t="s">
        <v>162</v>
      </c>
      <c r="I122" s="487"/>
      <c r="J122" s="448"/>
      <c r="K122" s="42"/>
      <c r="L122" s="487" t="s">
        <v>163</v>
      </c>
      <c r="M122" s="487"/>
      <c r="N122" s="42"/>
      <c r="O122" s="487" t="s">
        <v>164</v>
      </c>
      <c r="P122" s="488"/>
    </row>
    <row r="123" spans="1:16" x14ac:dyDescent="0.25">
      <c r="A123" s="43"/>
      <c r="B123" s="23" t="s">
        <v>15</v>
      </c>
      <c r="C123" s="23"/>
      <c r="D123" s="23"/>
      <c r="E123" s="23"/>
      <c r="F123" s="23"/>
      <c r="G123" s="23"/>
      <c r="H123" s="482">
        <f>'Tri-Year Comparison'!V37</f>
        <v>123023</v>
      </c>
      <c r="I123" s="482"/>
      <c r="J123" s="379"/>
      <c r="K123" s="23"/>
      <c r="L123" s="482">
        <f>'Tri-Year Comparison'!W37</f>
        <v>49411</v>
      </c>
      <c r="M123" s="490"/>
      <c r="N123" s="23"/>
      <c r="O123" s="482">
        <f>'Tri-Year Comparison'!X37</f>
        <v>111112</v>
      </c>
      <c r="P123" s="483"/>
    </row>
    <row r="124" spans="1:16" x14ac:dyDescent="0.25">
      <c r="A124" s="43"/>
      <c r="B124" s="23" t="s">
        <v>17</v>
      </c>
      <c r="C124" s="23"/>
      <c r="D124" s="23"/>
      <c r="E124" s="23"/>
      <c r="F124" s="23"/>
      <c r="G124" s="23"/>
      <c r="H124" s="482">
        <f>'Tri-Year Comparison'!V39</f>
        <v>20706</v>
      </c>
      <c r="I124" s="482"/>
      <c r="J124" s="379"/>
      <c r="K124" s="23"/>
      <c r="L124" s="482">
        <f>'Tri-Year Comparison'!W39</f>
        <v>6589</v>
      </c>
      <c r="M124" s="490"/>
      <c r="N124" s="23"/>
      <c r="O124" s="482">
        <f>'Tri-Year Comparison'!X39</f>
        <v>17631</v>
      </c>
      <c r="P124" s="483"/>
    </row>
    <row r="125" spans="1:16" x14ac:dyDescent="0.25">
      <c r="A125" s="43"/>
      <c r="B125" s="23" t="s">
        <v>16</v>
      </c>
      <c r="C125" s="23"/>
      <c r="D125" s="23"/>
      <c r="E125" s="23"/>
      <c r="F125" s="23"/>
      <c r="G125" s="23"/>
      <c r="H125" s="482">
        <f>'Tri-Year Comparison'!V38</f>
        <v>15882</v>
      </c>
      <c r="I125" s="482"/>
      <c r="J125" s="379"/>
      <c r="K125" s="23"/>
      <c r="L125" s="482">
        <f>'Tri-Year Comparison'!W38</f>
        <v>6419</v>
      </c>
      <c r="M125" s="490"/>
      <c r="N125" s="23"/>
      <c r="O125" s="482">
        <f>'Tri-Year Comparison'!X38</f>
        <v>13475</v>
      </c>
      <c r="P125" s="483"/>
    </row>
    <row r="126" spans="1:16" x14ac:dyDescent="0.25">
      <c r="A126" s="43"/>
      <c r="B126" s="23" t="s">
        <v>25</v>
      </c>
      <c r="C126" s="23"/>
      <c r="D126" s="23"/>
      <c r="E126" s="23"/>
      <c r="F126" s="23"/>
      <c r="G126" s="23"/>
      <c r="H126" s="482">
        <f>'Tri-Year Comparison'!V47</f>
        <v>7039</v>
      </c>
      <c r="I126" s="482"/>
      <c r="J126" s="379"/>
      <c r="K126" s="23"/>
      <c r="L126" s="482">
        <f>'Tri-Year Comparison'!W47</f>
        <v>2132</v>
      </c>
      <c r="M126" s="490"/>
      <c r="N126" s="23"/>
      <c r="O126" s="482">
        <f>'Tri-Year Comparison'!X47</f>
        <v>5182</v>
      </c>
      <c r="P126" s="483"/>
    </row>
    <row r="127" spans="1:16" x14ac:dyDescent="0.25">
      <c r="A127" s="43"/>
      <c r="B127" s="23" t="s">
        <v>19</v>
      </c>
      <c r="C127" s="23"/>
      <c r="D127" s="23"/>
      <c r="E127" s="23"/>
      <c r="F127" s="23"/>
      <c r="G127" s="23"/>
      <c r="H127" s="482">
        <f>'Tri-Year Comparison'!V41</f>
        <v>4732</v>
      </c>
      <c r="I127" s="482"/>
      <c r="J127" s="379"/>
      <c r="K127" s="23"/>
      <c r="L127" s="482">
        <f>'Tri-Year Comparison'!W41</f>
        <v>2211</v>
      </c>
      <c r="M127" s="490"/>
      <c r="N127" s="23"/>
      <c r="O127" s="482">
        <f>'Tri-Year Comparison'!X41</f>
        <v>3916</v>
      </c>
      <c r="P127" s="483"/>
    </row>
    <row r="128" spans="1:16" x14ac:dyDescent="0.25">
      <c r="A128" s="43"/>
      <c r="B128" s="23"/>
      <c r="C128" s="23"/>
      <c r="D128" s="23"/>
      <c r="E128" s="23"/>
      <c r="F128" s="23"/>
      <c r="G128" s="23"/>
      <c r="H128" s="490"/>
      <c r="I128" s="490"/>
      <c r="J128" s="24"/>
      <c r="K128" s="23"/>
      <c r="L128" s="24"/>
      <c r="M128" s="24"/>
      <c r="N128" s="23"/>
      <c r="O128" s="24"/>
      <c r="P128" s="44"/>
    </row>
    <row r="129" spans="1:16" ht="15.75" thickBot="1" x14ac:dyDescent="0.3">
      <c r="A129" s="35"/>
      <c r="B129" s="12" t="s">
        <v>94</v>
      </c>
      <c r="C129" s="12"/>
      <c r="P129" s="40"/>
    </row>
    <row r="130" spans="1:16" ht="16.5" thickTop="1" thickBot="1" x14ac:dyDescent="0.3">
      <c r="A130" s="396"/>
      <c r="B130" s="506" t="s">
        <v>108</v>
      </c>
      <c r="C130" s="506"/>
      <c r="D130" s="506"/>
      <c r="E130" s="506"/>
      <c r="F130" s="506"/>
      <c r="G130" s="506"/>
      <c r="H130" s="506"/>
      <c r="I130" s="506"/>
      <c r="J130" s="506"/>
      <c r="K130" s="506"/>
      <c r="L130" s="506"/>
      <c r="M130" s="506"/>
      <c r="N130" s="506"/>
      <c r="O130" s="506"/>
      <c r="P130" s="507"/>
    </row>
    <row r="131" spans="1:16" ht="15.75" thickTop="1" x14ac:dyDescent="0.25">
      <c r="A131" s="41"/>
      <c r="B131" s="42" t="s">
        <v>7</v>
      </c>
      <c r="C131" s="42"/>
      <c r="D131" s="9"/>
      <c r="E131" s="9"/>
      <c r="F131" s="9"/>
      <c r="G131" s="9"/>
      <c r="H131" s="487" t="s">
        <v>162</v>
      </c>
      <c r="I131" s="487"/>
      <c r="J131" s="448"/>
      <c r="K131" s="42"/>
      <c r="L131" s="487" t="s">
        <v>163</v>
      </c>
      <c r="M131" s="487"/>
      <c r="N131" s="42"/>
      <c r="O131" s="487" t="s">
        <v>164</v>
      </c>
      <c r="P131" s="488"/>
    </row>
    <row r="132" spans="1:16" x14ac:dyDescent="0.25">
      <c r="A132" s="43"/>
      <c r="B132" s="23" t="s">
        <v>25</v>
      </c>
      <c r="C132" s="23"/>
      <c r="D132" s="23"/>
      <c r="E132" s="23"/>
      <c r="F132" s="23"/>
      <c r="G132" s="23"/>
      <c r="H132" s="489">
        <f>'Tri-Year Comparison'!AF21</f>
        <v>973212.81</v>
      </c>
      <c r="I132" s="489"/>
      <c r="J132" s="379"/>
      <c r="K132" s="23"/>
      <c r="L132" s="480">
        <f>'Tri-Year Comparison'!AG21</f>
        <v>710077.82000000007</v>
      </c>
      <c r="M132" s="480"/>
      <c r="N132" s="23"/>
      <c r="O132" s="480">
        <f>'Tri-Year Comparison'!AH21</f>
        <v>1226358.1800000002</v>
      </c>
      <c r="P132" s="481"/>
    </row>
    <row r="133" spans="1:16" x14ac:dyDescent="0.25">
      <c r="A133" s="43"/>
      <c r="B133" s="23" t="s">
        <v>15</v>
      </c>
      <c r="C133" s="23"/>
      <c r="D133" s="23"/>
      <c r="E133" s="23"/>
      <c r="F133" s="23"/>
      <c r="G133" s="23"/>
      <c r="H133" s="482">
        <f>'Tri-Year Comparison'!AF11</f>
        <v>233145.06</v>
      </c>
      <c r="I133" s="482"/>
      <c r="J133" s="379"/>
      <c r="K133" s="23"/>
      <c r="L133" s="482">
        <f>'Tri-Year Comparison'!AG11</f>
        <v>87077.349999999991</v>
      </c>
      <c r="M133" s="490"/>
      <c r="N133" s="23"/>
      <c r="O133" s="482">
        <f>'Tri-Year Comparison'!AH11</f>
        <v>260917.42</v>
      </c>
      <c r="P133" s="483"/>
    </row>
    <row r="134" spans="1:16" x14ac:dyDescent="0.25">
      <c r="A134" s="43"/>
      <c r="B134" s="282" t="s">
        <v>26</v>
      </c>
      <c r="C134" s="282"/>
      <c r="D134" s="23"/>
      <c r="E134" s="23"/>
      <c r="F134" s="23"/>
      <c r="G134" s="23"/>
      <c r="H134" s="482">
        <f>'Tri-Year Comparison'!AF22</f>
        <v>137877.18000000002</v>
      </c>
      <c r="I134" s="482"/>
      <c r="J134" s="380"/>
      <c r="K134" s="23"/>
      <c r="L134" s="482">
        <f>'Tri-Year Comparison'!AG22</f>
        <v>78968.31</v>
      </c>
      <c r="M134" s="482"/>
      <c r="N134" s="23"/>
      <c r="O134" s="482">
        <f>'Tri-Year Comparison'!AH22</f>
        <v>124120.28</v>
      </c>
      <c r="P134" s="484"/>
    </row>
    <row r="135" spans="1:16" x14ac:dyDescent="0.25">
      <c r="A135" s="43"/>
      <c r="B135" s="282" t="s">
        <v>24</v>
      </c>
      <c r="C135" s="23"/>
      <c r="D135" s="23"/>
      <c r="E135" s="23"/>
      <c r="F135" s="23"/>
      <c r="G135" s="23"/>
      <c r="H135" s="482">
        <f>'Tri-Year Comparison'!AF20</f>
        <v>118533.94</v>
      </c>
      <c r="I135" s="482"/>
      <c r="J135" s="380"/>
      <c r="K135" s="23"/>
      <c r="L135" s="482">
        <f>'Tri-Year Comparison'!AG20</f>
        <v>81595.460000000006</v>
      </c>
      <c r="M135" s="482"/>
      <c r="N135" s="23"/>
      <c r="O135" s="482">
        <f>'Tri-Year Comparison'!AH20</f>
        <v>124943.95999999999</v>
      </c>
      <c r="P135" s="484"/>
    </row>
    <row r="136" spans="1:16" x14ac:dyDescent="0.25">
      <c r="A136" s="43"/>
      <c r="B136" s="23" t="s">
        <v>17</v>
      </c>
      <c r="C136" s="23"/>
      <c r="D136" s="23"/>
      <c r="E136" s="23"/>
      <c r="F136" s="23"/>
      <c r="G136" s="23"/>
      <c r="H136" s="482">
        <f>'Tri-Year Comparison'!AF13</f>
        <v>49111.03</v>
      </c>
      <c r="I136" s="482"/>
      <c r="J136" s="379"/>
      <c r="K136" s="23"/>
      <c r="L136" s="482">
        <f>'Tri-Year Comparison'!AG13</f>
        <v>4638.79</v>
      </c>
      <c r="M136" s="490"/>
      <c r="N136" s="23"/>
      <c r="O136" s="482">
        <f>'Tri-Year Comparison'!AH13</f>
        <v>26961.269999999997</v>
      </c>
      <c r="P136" s="483"/>
    </row>
    <row r="137" spans="1:16" x14ac:dyDescent="0.25">
      <c r="A137" s="43"/>
      <c r="B137" s="282"/>
      <c r="C137" s="282"/>
      <c r="D137" s="23"/>
      <c r="E137" s="23"/>
      <c r="F137" s="23"/>
      <c r="G137" s="23"/>
      <c r="H137" s="482"/>
      <c r="I137" s="482"/>
      <c r="J137" s="380"/>
      <c r="K137" s="23"/>
      <c r="L137" s="482"/>
      <c r="M137" s="482"/>
      <c r="N137" s="23"/>
      <c r="O137" s="482"/>
      <c r="P137" s="484"/>
    </row>
    <row r="138" spans="1:16" ht="15.75" thickBot="1" x14ac:dyDescent="0.3">
      <c r="A138" s="43"/>
      <c r="B138" s="12" t="s">
        <v>94</v>
      </c>
      <c r="C138" s="12"/>
      <c r="D138" s="23"/>
      <c r="E138" s="23"/>
      <c r="F138" s="23"/>
      <c r="G138" s="23"/>
      <c r="H138" s="496"/>
      <c r="I138" s="496"/>
      <c r="J138" s="24"/>
      <c r="K138" s="23"/>
      <c r="L138" s="496"/>
      <c r="M138" s="496"/>
      <c r="N138" s="23"/>
      <c r="O138" s="496"/>
      <c r="P138" s="512"/>
    </row>
    <row r="139" spans="1:16" ht="16.5" thickTop="1" thickBot="1" x14ac:dyDescent="0.3">
      <c r="A139" s="396"/>
      <c r="B139" s="397" t="s">
        <v>103</v>
      </c>
      <c r="C139" s="397"/>
      <c r="D139" s="401"/>
      <c r="E139" s="401"/>
      <c r="F139" s="401"/>
      <c r="G139" s="401"/>
      <c r="H139" s="402"/>
      <c r="I139" s="403"/>
      <c r="J139" s="404"/>
      <c r="K139" s="404"/>
      <c r="L139" s="491"/>
      <c r="M139" s="492"/>
      <c r="N139" s="404"/>
      <c r="O139" s="491"/>
      <c r="P139" s="493"/>
    </row>
    <row r="140" spans="1:16" ht="15.75" thickTop="1" x14ac:dyDescent="0.25">
      <c r="A140" s="43"/>
      <c r="B140" s="42" t="s">
        <v>104</v>
      </c>
      <c r="C140" s="23"/>
      <c r="D140" s="23"/>
      <c r="E140" s="23"/>
      <c r="F140" s="23"/>
      <c r="G140" s="23"/>
      <c r="H140" s="487" t="s">
        <v>162</v>
      </c>
      <c r="I140" s="487"/>
      <c r="J140" s="448"/>
      <c r="K140" s="42"/>
      <c r="L140" s="487" t="s">
        <v>163</v>
      </c>
      <c r="M140" s="487"/>
      <c r="N140" s="42"/>
      <c r="O140" s="487" t="s">
        <v>164</v>
      </c>
      <c r="P140" s="488"/>
    </row>
    <row r="141" spans="1:16" x14ac:dyDescent="0.25">
      <c r="A141" s="43"/>
      <c r="B141" s="23" t="s">
        <v>105</v>
      </c>
      <c r="C141" s="23"/>
      <c r="D141" s="23"/>
      <c r="E141" s="23"/>
      <c r="F141" s="23"/>
      <c r="G141" s="23"/>
      <c r="H141" s="494">
        <f>'Tri-Year Comparison'!AF6</f>
        <v>7110</v>
      </c>
      <c r="I141" s="495"/>
      <c r="J141" s="379"/>
      <c r="K141" s="23"/>
      <c r="L141" s="494">
        <f>'Tri-Year Comparison'!AG6</f>
        <v>4256</v>
      </c>
      <c r="M141" s="495"/>
      <c r="N141" s="23"/>
      <c r="O141" s="494">
        <f>'Tri-Year Comparison'!AH6</f>
        <v>5822</v>
      </c>
      <c r="P141" s="515"/>
    </row>
    <row r="142" spans="1:16" x14ac:dyDescent="0.25">
      <c r="A142" s="43"/>
      <c r="B142" s="23"/>
      <c r="C142" s="23"/>
      <c r="D142" s="23"/>
      <c r="E142" s="23"/>
      <c r="F142" s="23"/>
      <c r="G142" s="23"/>
      <c r="H142" s="490"/>
      <c r="I142" s="490"/>
      <c r="J142" s="24"/>
      <c r="K142" s="23"/>
      <c r="L142" s="24"/>
      <c r="M142" s="24"/>
      <c r="N142" s="23"/>
      <c r="O142" s="24"/>
      <c r="P142" s="44"/>
    </row>
    <row r="143" spans="1:16" x14ac:dyDescent="0.25">
      <c r="A143" s="43"/>
      <c r="B143" s="497" t="s">
        <v>42</v>
      </c>
      <c r="C143" s="497"/>
      <c r="D143" s="497"/>
      <c r="E143" s="497"/>
      <c r="F143" s="497"/>
      <c r="G143" s="497"/>
      <c r="H143" s="497"/>
      <c r="I143" s="497"/>
      <c r="J143" s="497"/>
      <c r="K143" s="497"/>
      <c r="L143" s="497"/>
      <c r="M143" s="497"/>
      <c r="N143" s="23"/>
      <c r="O143" s="24"/>
      <c r="P143" s="44"/>
    </row>
    <row r="144" spans="1:16" ht="15.75" thickBot="1" x14ac:dyDescent="0.3">
      <c r="A144" s="45"/>
      <c r="B144" s="46" t="s">
        <v>172</v>
      </c>
      <c r="C144" s="46"/>
      <c r="D144" s="32"/>
      <c r="E144" s="32"/>
      <c r="F144" s="32"/>
      <c r="G144" s="32"/>
      <c r="H144" s="47"/>
      <c r="I144" s="47"/>
      <c r="J144" s="47"/>
      <c r="K144" s="32"/>
      <c r="L144" s="47"/>
      <c r="M144" s="47"/>
      <c r="N144" s="32"/>
      <c r="O144" s="47"/>
      <c r="P144" s="48"/>
    </row>
    <row r="145" spans="1:16" x14ac:dyDescent="0.25">
      <c r="A145" s="23"/>
      <c r="B145" s="23"/>
      <c r="C145" s="23"/>
      <c r="D145" s="23"/>
      <c r="E145" s="23"/>
      <c r="F145" s="23"/>
      <c r="G145" s="23"/>
      <c r="H145" s="490"/>
      <c r="I145" s="490"/>
      <c r="J145" s="24"/>
      <c r="K145" s="23"/>
      <c r="L145" s="24"/>
      <c r="M145" s="24"/>
      <c r="N145" s="23"/>
      <c r="O145" s="24"/>
      <c r="P145" s="24"/>
    </row>
    <row r="146" spans="1:16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4"/>
      <c r="M146" s="24"/>
      <c r="N146" s="23"/>
      <c r="O146" s="24"/>
      <c r="P146" s="24"/>
    </row>
    <row r="147" spans="1:16" ht="15" customHeight="1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4"/>
      <c r="M147" s="24"/>
      <c r="N147" s="23"/>
      <c r="O147" s="24"/>
      <c r="P147" s="24"/>
    </row>
    <row r="148" spans="1:16" ht="18" customHeight="1" x14ac:dyDescent="0.25">
      <c r="A148" s="23"/>
      <c r="B148" s="23"/>
      <c r="C148" s="23"/>
      <c r="D148" s="23"/>
      <c r="E148" s="23"/>
      <c r="F148" s="23"/>
      <c r="G148" s="23"/>
      <c r="H148" s="490"/>
      <c r="I148" s="490"/>
      <c r="J148" s="24"/>
      <c r="K148" s="23"/>
      <c r="L148" s="24"/>
      <c r="M148" s="24"/>
      <c r="N148" s="23"/>
      <c r="O148" s="24"/>
      <c r="P148" s="24"/>
    </row>
    <row r="149" spans="1:16" ht="18" customHeight="1" x14ac:dyDescent="0.25">
      <c r="A149" s="23"/>
      <c r="B149" s="23"/>
      <c r="C149" s="23"/>
      <c r="D149" s="23"/>
      <c r="E149" s="23"/>
      <c r="F149" s="23"/>
      <c r="G149" s="23"/>
      <c r="H149" s="490"/>
      <c r="I149" s="490"/>
      <c r="J149" s="24"/>
      <c r="K149" s="23"/>
      <c r="L149" s="24"/>
      <c r="M149" s="24"/>
      <c r="N149" s="23"/>
      <c r="O149" s="24"/>
      <c r="P149" s="24"/>
    </row>
    <row r="150" spans="1:16" ht="18" customHeight="1" thickBot="1" x14ac:dyDescent="0.3">
      <c r="A150" s="32"/>
      <c r="B150" s="32"/>
      <c r="C150" s="32"/>
      <c r="D150" s="32"/>
      <c r="E150" s="32"/>
      <c r="F150" s="32"/>
      <c r="G150" s="32"/>
      <c r="H150" s="47"/>
      <c r="I150" s="47"/>
      <c r="J150" s="47"/>
      <c r="K150" s="32"/>
      <c r="L150" s="47"/>
      <c r="M150" s="47"/>
      <c r="N150" s="32"/>
      <c r="O150" s="47"/>
      <c r="P150" s="47"/>
    </row>
    <row r="151" spans="1:16" ht="18" customHeight="1" x14ac:dyDescent="0.25">
      <c r="A151" s="470" t="s">
        <v>98</v>
      </c>
      <c r="B151" s="471"/>
      <c r="C151" s="471"/>
      <c r="D151" s="471"/>
      <c r="E151" s="471"/>
      <c r="F151" s="471"/>
      <c r="G151" s="471"/>
      <c r="H151" s="471"/>
      <c r="I151" s="471"/>
      <c r="J151" s="471"/>
      <c r="K151" s="471"/>
      <c r="L151" s="471"/>
      <c r="M151" s="471"/>
      <c r="N151" s="471"/>
      <c r="O151" s="471"/>
      <c r="P151" s="472"/>
    </row>
    <row r="152" spans="1:16" ht="18" customHeight="1" x14ac:dyDescent="0.25">
      <c r="A152" s="473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5"/>
    </row>
    <row r="153" spans="1:16" ht="18" customHeight="1" x14ac:dyDescent="0.25">
      <c r="A153" s="473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5"/>
    </row>
    <row r="154" spans="1:16" ht="18" customHeight="1" x14ac:dyDescent="0.25">
      <c r="A154" s="5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51"/>
    </row>
    <row r="155" spans="1:16" ht="18" customHeight="1" x14ac:dyDescent="0.25">
      <c r="A155" s="485" t="s">
        <v>7</v>
      </c>
      <c r="B155" s="486"/>
      <c r="C155" s="486"/>
      <c r="D155" s="486"/>
      <c r="E155" s="486"/>
      <c r="F155" s="442"/>
      <c r="G155" s="476" t="s">
        <v>127</v>
      </c>
      <c r="H155" s="476"/>
      <c r="I155" s="476"/>
      <c r="J155" s="442"/>
      <c r="K155" s="476" t="s">
        <v>150</v>
      </c>
      <c r="L155" s="476"/>
      <c r="M155" s="476"/>
      <c r="N155" s="442"/>
      <c r="O155" s="476" t="s">
        <v>154</v>
      </c>
      <c r="P155" s="477"/>
    </row>
    <row r="156" spans="1:16" ht="18" customHeight="1" x14ac:dyDescent="0.25">
      <c r="A156" s="525" t="s">
        <v>15</v>
      </c>
      <c r="B156" s="526"/>
      <c r="C156" s="526"/>
      <c r="D156" s="526"/>
      <c r="E156" s="526"/>
      <c r="F156" s="518">
        <f>'Tri-Year Comparison'!B8</f>
        <v>36574287.850000001</v>
      </c>
      <c r="G156" s="518"/>
      <c r="H156" s="518"/>
      <c r="I156" s="363">
        <f>'Tri-Year Comparison'!B36</f>
        <v>0.56659886569507012</v>
      </c>
      <c r="K156" s="518">
        <f>'Tri-Year Comparison'!C8</f>
        <v>23958659.640000001</v>
      </c>
      <c r="L156" s="518"/>
      <c r="M156" s="363">
        <f>'Tri-Year Comparison'!C36</f>
        <v>0.6313969447429203</v>
      </c>
      <c r="O156" s="365">
        <f>'Tri-Year Comparison'!D8</f>
        <v>40277066.120000005</v>
      </c>
      <c r="P156" s="364">
        <f>'Tri-Year Comparison'!D36</f>
        <v>0.59079065876329684</v>
      </c>
    </row>
    <row r="157" spans="1:16" ht="18" customHeight="1" x14ac:dyDescent="0.25">
      <c r="A157" s="525" t="s">
        <v>16</v>
      </c>
      <c r="B157" s="526"/>
      <c r="C157" s="526"/>
      <c r="D157" s="526"/>
      <c r="E157" s="526"/>
      <c r="F157" s="518">
        <f>'Tri-Year Comparison'!B9</f>
        <v>4444659.6899999995</v>
      </c>
      <c r="G157" s="518"/>
      <c r="H157" s="518"/>
      <c r="I157" s="363">
        <f>'Tri-Year Comparison'!B37</f>
        <v>6.8855452472045928E-2</v>
      </c>
      <c r="K157" s="518">
        <f>'Tri-Year Comparison'!C9</f>
        <v>2453283.6400000011</v>
      </c>
      <c r="L157" s="518"/>
      <c r="M157" s="363">
        <f>'Tri-Year Comparison'!C37</f>
        <v>6.465285696941396E-2</v>
      </c>
      <c r="O157" s="365">
        <f>'Tri-Year Comparison'!D9</f>
        <v>5276868.3999999994</v>
      </c>
      <c r="P157" s="364">
        <f>'Tri-Year Comparison'!D37</f>
        <v>7.7401977317687096E-2</v>
      </c>
    </row>
    <row r="158" spans="1:16" ht="18" customHeight="1" x14ac:dyDescent="0.25">
      <c r="A158" s="525" t="s">
        <v>17</v>
      </c>
      <c r="B158" s="526"/>
      <c r="C158" s="526"/>
      <c r="D158" s="526"/>
      <c r="E158" s="526"/>
      <c r="F158" s="518">
        <f>'Tri-Year Comparison'!B10</f>
        <v>11194164.189999999</v>
      </c>
      <c r="G158" s="518"/>
      <c r="H158" s="518"/>
      <c r="I158" s="363">
        <f>'Tri-Year Comparison'!B38</f>
        <v>0.17341693045318921</v>
      </c>
      <c r="K158" s="518">
        <f>'Tri-Year Comparison'!C10</f>
        <v>5949308.6099999994</v>
      </c>
      <c r="L158" s="518"/>
      <c r="M158" s="363">
        <f>'Tri-Year Comparison'!C38</f>
        <v>0.15678570237774575</v>
      </c>
      <c r="O158" s="365">
        <f>'Tri-Year Comparison'!D10</f>
        <v>11622430.469999999</v>
      </c>
      <c r="P158" s="364">
        <f>'Tri-Year Comparison'!D38</f>
        <v>0.17047972991241081</v>
      </c>
    </row>
    <row r="159" spans="1:16" ht="18" customHeight="1" x14ac:dyDescent="0.25">
      <c r="A159" s="525" t="s">
        <v>18</v>
      </c>
      <c r="B159" s="526"/>
      <c r="C159" s="526"/>
      <c r="D159" s="526"/>
      <c r="E159" s="526"/>
      <c r="F159" s="518">
        <f>'Tri-Year Comparison'!B11</f>
        <v>1322303.72</v>
      </c>
      <c r="G159" s="518"/>
      <c r="H159" s="518"/>
      <c r="I159" s="363">
        <f>'Tri-Year Comparison'!B39</f>
        <v>2.0484767630448108E-2</v>
      </c>
      <c r="K159" s="518">
        <f>'Tri-Year Comparison'!C11</f>
        <v>569853.53</v>
      </c>
      <c r="L159" s="518"/>
      <c r="M159" s="363">
        <f>'Tri-Year Comparison'!C39</f>
        <v>1.5017692274915929E-2</v>
      </c>
      <c r="O159" s="365">
        <f>'Tri-Year Comparison'!D11</f>
        <v>1332396.69</v>
      </c>
      <c r="P159" s="364">
        <f>'Tri-Year Comparison'!D39</f>
        <v>1.9543814732529877E-2</v>
      </c>
    </row>
    <row r="160" spans="1:16" ht="18" customHeight="1" x14ac:dyDescent="0.25">
      <c r="A160" s="525" t="s">
        <v>19</v>
      </c>
      <c r="B160" s="526"/>
      <c r="C160" s="526"/>
      <c r="D160" s="526"/>
      <c r="E160" s="526"/>
      <c r="F160" s="518">
        <f>'Tri-Year Comparison'!B12</f>
        <v>1384629.94</v>
      </c>
      <c r="G160" s="518"/>
      <c r="H160" s="518"/>
      <c r="I160" s="363">
        <f>'Tri-Year Comparison'!B40</f>
        <v>2.1450308386836654E-2</v>
      </c>
      <c r="K160" s="518">
        <f>'Tri-Year Comparison'!C12</f>
        <v>865340.54</v>
      </c>
      <c r="L160" s="518"/>
      <c r="M160" s="363">
        <f>'Tri-Year Comparison'!C40</f>
        <v>2.2804838890319024E-2</v>
      </c>
      <c r="O160" s="365">
        <f>'Tri-Year Comparison'!D12</f>
        <v>1544048.37</v>
      </c>
      <c r="P160" s="364">
        <f>'Tri-Year Comparison'!D40</f>
        <v>2.2648356535128249E-2</v>
      </c>
    </row>
    <row r="161" spans="1:16" ht="18" customHeight="1" x14ac:dyDescent="0.25">
      <c r="A161" s="525" t="s">
        <v>79</v>
      </c>
      <c r="B161" s="526"/>
      <c r="C161" s="526"/>
      <c r="D161" s="526"/>
      <c r="E161" s="526"/>
      <c r="F161" s="518">
        <f>'Tri-Year Comparison'!B13</f>
        <v>761700.7300000001</v>
      </c>
      <c r="G161" s="518"/>
      <c r="H161" s="518"/>
      <c r="I161" s="363">
        <f>'Tri-Year Comparison'!B41</f>
        <v>1.1800059412971096E-2</v>
      </c>
      <c r="K161" s="518">
        <f>'Tri-Year Comparison'!C13</f>
        <v>436609.79000000004</v>
      </c>
      <c r="L161" s="518"/>
      <c r="M161" s="363">
        <f>'Tri-Year Comparison'!C41</f>
        <v>1.1506239981413586E-2</v>
      </c>
      <c r="O161" s="365">
        <f>'Tri-Year Comparison'!D13</f>
        <v>718917.61</v>
      </c>
      <c r="P161" s="364">
        <f>'Tri-Year Comparison'!D41</f>
        <v>1.0545202253386843E-2</v>
      </c>
    </row>
    <row r="162" spans="1:16" ht="18" customHeight="1" x14ac:dyDescent="0.25">
      <c r="A162" s="525" t="s">
        <v>21</v>
      </c>
      <c r="B162" s="526"/>
      <c r="C162" s="526"/>
      <c r="D162" s="526"/>
      <c r="E162" s="526"/>
      <c r="F162" s="518">
        <f>'Tri-Year Comparison'!B14</f>
        <v>317327.75</v>
      </c>
      <c r="G162" s="518"/>
      <c r="H162" s="518"/>
      <c r="I162" s="363">
        <f>'Tri-Year Comparison'!B42</f>
        <v>4.9159547259255464E-3</v>
      </c>
      <c r="K162" s="518">
        <f>'Tri-Year Comparison'!C14</f>
        <v>302152.34999999998</v>
      </c>
      <c r="L162" s="518"/>
      <c r="M162" s="363">
        <f>'Tri-Year Comparison'!C42</f>
        <v>7.9628023229805969E-3</v>
      </c>
      <c r="O162" s="365">
        <f>'Tri-Year Comparison'!D14</f>
        <v>500166.16</v>
      </c>
      <c r="P162" s="364">
        <f>'Tri-Year Comparison'!D42</f>
        <v>7.336519851697392E-3</v>
      </c>
    </row>
    <row r="163" spans="1:16" ht="18" customHeight="1" x14ac:dyDescent="0.25">
      <c r="A163" s="525" t="s">
        <v>22</v>
      </c>
      <c r="B163" s="526"/>
      <c r="C163" s="526"/>
      <c r="D163" s="526"/>
      <c r="E163" s="526"/>
      <c r="F163" s="518">
        <f>'Tri-Year Comparison'!B15</f>
        <v>74276.820000000007</v>
      </c>
      <c r="G163" s="518"/>
      <c r="H163" s="518"/>
      <c r="I163" s="363">
        <f>'Tri-Year Comparison'!B43</f>
        <v>1.1506761835538214E-3</v>
      </c>
      <c r="K163" s="518">
        <f>'Tri-Year Comparison'!C15</f>
        <v>53080.639999999999</v>
      </c>
      <c r="L163" s="518"/>
      <c r="M163" s="363">
        <f>'Tri-Year Comparison'!C43</f>
        <v>1.3988659810102316E-3</v>
      </c>
      <c r="O163" s="365">
        <f>'Tri-Year Comparison'!D15</f>
        <v>95098.29</v>
      </c>
      <c r="P163" s="364">
        <f>'Tri-Year Comparison'!D43</f>
        <v>1.3949174259359641E-3</v>
      </c>
    </row>
    <row r="164" spans="1:16" ht="18" customHeight="1" x14ac:dyDescent="0.25">
      <c r="A164" s="525" t="s">
        <v>23</v>
      </c>
      <c r="B164" s="526"/>
      <c r="C164" s="526"/>
      <c r="D164" s="526"/>
      <c r="E164" s="526"/>
      <c r="F164" s="518">
        <f>'Tri-Year Comparison'!B16</f>
        <v>532795.66999999993</v>
      </c>
      <c r="G164" s="518"/>
      <c r="H164" s="518"/>
      <c r="I164" s="363">
        <f>'Tri-Year Comparison'!B44</f>
        <v>8.2539248202817671E-3</v>
      </c>
      <c r="K164" s="518">
        <f>'Tri-Year Comparison'!C16</f>
        <v>235677.48</v>
      </c>
      <c r="L164" s="518"/>
      <c r="M164" s="363">
        <f>'Tri-Year Comparison'!C44</f>
        <v>6.210950155503386E-3</v>
      </c>
      <c r="O164" s="365">
        <f>'Tri-Year Comparison'!D16</f>
        <v>320380.85000000003</v>
      </c>
      <c r="P164" s="364">
        <f>'Tri-Year Comparison'!D44</f>
        <v>4.6993992279059519E-3</v>
      </c>
    </row>
    <row r="165" spans="1:16" ht="18" customHeight="1" x14ac:dyDescent="0.25">
      <c r="A165" s="525" t="s">
        <v>24</v>
      </c>
      <c r="B165" s="526"/>
      <c r="C165" s="526"/>
      <c r="D165" s="526"/>
      <c r="E165" s="526"/>
      <c r="F165" s="518">
        <f>'Tri-Year Comparison'!B17</f>
        <v>278727.08999999997</v>
      </c>
      <c r="G165" s="518"/>
      <c r="H165" s="518"/>
      <c r="I165" s="363">
        <f>'Tri-Year Comparison'!B45</f>
        <v>4.3179638570184139E-3</v>
      </c>
      <c r="K165" s="518">
        <f>'Tri-Year Comparison'!C17</f>
        <v>86746.540000000008</v>
      </c>
      <c r="L165" s="518"/>
      <c r="M165" s="363">
        <f>'Tri-Year Comparison'!C45</f>
        <v>2.2860836601884095E-3</v>
      </c>
      <c r="O165" s="365">
        <f>'Tri-Year Comparison'!D17</f>
        <v>253559.98</v>
      </c>
      <c r="P165" s="364">
        <f>'Tri-Year Comparison'!D45</f>
        <v>3.7192596693586665E-3</v>
      </c>
    </row>
    <row r="166" spans="1:16" ht="18" customHeight="1" x14ac:dyDescent="0.25">
      <c r="A166" s="525" t="s">
        <v>25</v>
      </c>
      <c r="B166" s="526"/>
      <c r="C166" s="526"/>
      <c r="D166" s="526"/>
      <c r="E166" s="526"/>
      <c r="F166" s="518">
        <f>'Tri-Year Comparison'!B18</f>
        <v>3069067.4</v>
      </c>
      <c r="G166" s="518"/>
      <c r="H166" s="518"/>
      <c r="I166" s="363">
        <f>'Tri-Year Comparison'!B46</f>
        <v>4.754515288755562E-2</v>
      </c>
      <c r="K166" s="518">
        <f>'Tri-Year Comparison'!C18</f>
        <v>1277180.2199999997</v>
      </c>
      <c r="L166" s="518"/>
      <c r="M166" s="363">
        <f>'Tri-Year Comparison'!C46</f>
        <v>3.3658297288374127E-2</v>
      </c>
      <c r="O166" s="365">
        <f>'Tri-Year Comparison'!D18</f>
        <v>2914709.64</v>
      </c>
      <c r="P166" s="364">
        <f>'Tri-Year Comparison'!D46</f>
        <v>4.275344244759334E-2</v>
      </c>
    </row>
    <row r="167" spans="1:16" ht="18" customHeight="1" x14ac:dyDescent="0.25">
      <c r="A167" s="525" t="s">
        <v>26</v>
      </c>
      <c r="B167" s="526"/>
      <c r="C167" s="526"/>
      <c r="D167" s="526"/>
      <c r="E167" s="526"/>
      <c r="F167" s="518">
        <f>'Tri-Year Comparison'!B19</f>
        <v>396262.68000000005</v>
      </c>
      <c r="G167" s="518"/>
      <c r="H167" s="518"/>
      <c r="I167" s="363">
        <f>'Tri-Year Comparison'!B47</f>
        <v>6.13879307578339E-3</v>
      </c>
      <c r="K167" s="518">
        <f>'Tri-Year Comparison'!C19</f>
        <v>138040.91</v>
      </c>
      <c r="L167" s="518"/>
      <c r="M167" s="363">
        <f>'Tri-Year Comparison'!C47</f>
        <v>3.6378749952279228E-3</v>
      </c>
      <c r="O167" s="365">
        <f>'Tri-Year Comparison'!D19</f>
        <v>341803.38</v>
      </c>
      <c r="P167" s="364">
        <f>'Tri-Year Comparison'!D47</f>
        <v>5.0136284364925201E-3</v>
      </c>
    </row>
    <row r="168" spans="1:16" ht="18" customHeight="1" x14ac:dyDescent="0.25">
      <c r="A168" s="525" t="s">
        <v>28</v>
      </c>
      <c r="B168" s="526"/>
      <c r="C168" s="526"/>
      <c r="D168" s="526"/>
      <c r="E168" s="526"/>
      <c r="F168" s="518">
        <f>'Tri-Year Comparison'!B20</f>
        <v>274529.93</v>
      </c>
      <c r="G168" s="518"/>
      <c r="H168" s="518"/>
      <c r="I168" s="363">
        <f>'Tri-Year Comparison'!B48</f>
        <v>4.2529426020620929E-3</v>
      </c>
      <c r="K168" s="518">
        <f>'Tri-Year Comparison'!C20</f>
        <v>157609.18</v>
      </c>
      <c r="L168" s="518"/>
      <c r="M168" s="363">
        <f>'Tri-Year Comparison'!C48</f>
        <v>4.1535693653452213E-3</v>
      </c>
      <c r="O168" s="365">
        <f>'Tri-Year Comparison'!D20</f>
        <v>206525.34</v>
      </c>
      <c r="P168" s="364">
        <f>'Tri-Year Comparison'!D48</f>
        <v>3.0293478007159731E-3</v>
      </c>
    </row>
    <row r="169" spans="1:16" ht="18" customHeight="1" x14ac:dyDescent="0.25">
      <c r="A169" s="525" t="s">
        <v>29</v>
      </c>
      <c r="B169" s="526"/>
      <c r="C169" s="526"/>
      <c r="D169" s="526"/>
      <c r="E169" s="526"/>
      <c r="F169" s="518">
        <f>'Tri-Year Comparison'!B21</f>
        <v>92458.52</v>
      </c>
      <c r="G169" s="518"/>
      <c r="H169" s="518"/>
      <c r="I169" s="363">
        <f>'Tri-Year Comparison'!B49</f>
        <v>1.4323421079501608E-3</v>
      </c>
      <c r="K169" s="518">
        <f>'Tri-Year Comparison'!C21</f>
        <v>42026.67</v>
      </c>
      <c r="L169" s="518"/>
      <c r="M169" s="363">
        <f>'Tri-Year Comparison'!C49</f>
        <v>1.1075540716566957E-3</v>
      </c>
      <c r="O169" s="365">
        <f>'Tri-Year Comparison'!D21</f>
        <v>75104.01999999999</v>
      </c>
      <c r="P169" s="364">
        <f>'Tri-Year Comparison'!D49</f>
        <v>1.1016381709475867E-3</v>
      </c>
    </row>
    <row r="170" spans="1:16" ht="18" customHeight="1" x14ac:dyDescent="0.25">
      <c r="A170" s="525" t="s">
        <v>30</v>
      </c>
      <c r="B170" s="526"/>
      <c r="C170" s="526"/>
      <c r="D170" s="526"/>
      <c r="E170" s="526"/>
      <c r="F170" s="518">
        <f>'Tri-Year Comparison'!B22</f>
        <v>91945.47</v>
      </c>
      <c r="G170" s="518"/>
      <c r="H170" s="518"/>
      <c r="I170" s="363">
        <f>'Tri-Year Comparison'!B50</f>
        <v>1.4243940776498291E-3</v>
      </c>
      <c r="K170" s="518">
        <f>'Tri-Year Comparison'!C22</f>
        <v>33460.229999999996</v>
      </c>
      <c r="L170" s="518"/>
      <c r="M170" s="363">
        <f>'Tri-Year Comparison'!C50</f>
        <v>8.8179753416269989E-4</v>
      </c>
      <c r="O170" s="365">
        <f>'Tri-Year Comparison'!D22</f>
        <v>65525.17</v>
      </c>
      <c r="P170" s="364">
        <f>'Tri-Year Comparison'!D50</f>
        <v>9.6113401692518824E-4</v>
      </c>
    </row>
    <row r="171" spans="1:16" ht="18" customHeight="1" x14ac:dyDescent="0.25">
      <c r="A171" s="525" t="s">
        <v>31</v>
      </c>
      <c r="B171" s="526"/>
      <c r="C171" s="526"/>
      <c r="D171" s="526"/>
      <c r="E171" s="526"/>
      <c r="F171" s="518">
        <f>'Tri-Year Comparison'!B23</f>
        <v>112566.59999999999</v>
      </c>
      <c r="G171" s="518"/>
      <c r="H171" s="518"/>
      <c r="I171" s="363">
        <f>'Tri-Year Comparison'!B51</f>
        <v>1.7438509845148133E-3</v>
      </c>
      <c r="K171" s="518">
        <f>'Tri-Year Comparison'!C23</f>
        <v>69265.850000000006</v>
      </c>
      <c r="L171" s="518"/>
      <c r="M171" s="363">
        <f>'Tri-Year Comparison'!C51</f>
        <v>1.8254045394094261E-3</v>
      </c>
      <c r="O171" s="365">
        <f>'Tri-Year Comparison'!D23</f>
        <v>142058.87</v>
      </c>
      <c r="P171" s="364">
        <f>'Tri-Year Comparison'!D51</f>
        <v>2.0837429702655198E-3</v>
      </c>
    </row>
    <row r="172" spans="1:16" ht="18" customHeight="1" x14ac:dyDescent="0.25">
      <c r="A172" s="525" t="s">
        <v>32</v>
      </c>
      <c r="B172" s="526"/>
      <c r="C172" s="526"/>
      <c r="D172" s="526"/>
      <c r="E172" s="526"/>
      <c r="F172" s="518">
        <f>'Tri-Year Comparison'!B24</f>
        <v>75081.19</v>
      </c>
      <c r="G172" s="518"/>
      <c r="H172" s="518"/>
      <c r="I172" s="363">
        <f>'Tri-Year Comparison'!B52</f>
        <v>1.1631372636292095E-3</v>
      </c>
      <c r="K172" s="518">
        <f>'Tri-Year Comparison'!C24</f>
        <v>18222.98</v>
      </c>
      <c r="L172" s="518"/>
      <c r="M172" s="363">
        <f>'Tri-Year Comparison'!C52</f>
        <v>4.8024113489644868E-4</v>
      </c>
      <c r="O172" s="365">
        <f>'Tri-Year Comparison'!D24</f>
        <v>47666.47</v>
      </c>
      <c r="P172" s="364">
        <f>'Tri-Year Comparison'!D52</f>
        <v>6.9917965544757813E-4</v>
      </c>
    </row>
    <row r="173" spans="1:16" ht="18" customHeight="1" x14ac:dyDescent="0.25">
      <c r="A173" s="525" t="s">
        <v>33</v>
      </c>
      <c r="B173" s="526"/>
      <c r="C173" s="526"/>
      <c r="D173" s="526"/>
      <c r="E173" s="526"/>
      <c r="F173" s="518">
        <f>'Tri-Year Comparison'!B25</f>
        <v>574959.44999999995</v>
      </c>
      <c r="G173" s="518"/>
      <c r="H173" s="518"/>
      <c r="I173" s="363">
        <f>'Tri-Year Comparison'!B53</f>
        <v>8.9071145698510525E-3</v>
      </c>
      <c r="K173" s="523">
        <f>'Tri-Year Comparison'!C25</f>
        <v>0</v>
      </c>
      <c r="L173" s="523"/>
      <c r="M173" s="363">
        <f>'Tri-Year Comparison'!C53</f>
        <v>0</v>
      </c>
      <c r="O173" s="463">
        <f>'Tri-Year Comparison'!D25</f>
        <v>0</v>
      </c>
      <c r="P173" s="364">
        <f>'Tri-Year Comparison'!D53</f>
        <v>0</v>
      </c>
    </row>
    <row r="174" spans="1:16" x14ac:dyDescent="0.25">
      <c r="A174" s="525" t="s">
        <v>34</v>
      </c>
      <c r="B174" s="526"/>
      <c r="C174" s="526"/>
      <c r="D174" s="526"/>
      <c r="E174" s="526"/>
      <c r="F174" s="518">
        <f>'Tri-Year Comparison'!B26</f>
        <v>177866.13</v>
      </c>
      <c r="G174" s="518"/>
      <c r="H174" s="518"/>
      <c r="I174" s="363">
        <f>'Tri-Year Comparison'!B54</f>
        <v>2.7554534463361227E-3</v>
      </c>
      <c r="K174" s="518">
        <f>'Tri-Year Comparison'!C26</f>
        <v>53636.25</v>
      </c>
      <c r="L174" s="518"/>
      <c r="M174" s="363">
        <f>'Tri-Year Comparison'!C54</f>
        <v>1.4135083049857734E-3</v>
      </c>
      <c r="O174" s="365">
        <f>'Tri-Year Comparison'!D26</f>
        <v>110337.51999999999</v>
      </c>
      <c r="P174" s="364">
        <f>'Tri-Year Comparison'!D54</f>
        <v>1.6184489687728135E-3</v>
      </c>
    </row>
    <row r="175" spans="1:16" x14ac:dyDescent="0.25">
      <c r="A175" s="525" t="s">
        <v>35</v>
      </c>
      <c r="B175" s="526"/>
      <c r="C175" s="526"/>
      <c r="D175" s="526"/>
      <c r="E175" s="526"/>
      <c r="F175" s="518">
        <f>'Tri-Year Comparison'!B27</f>
        <v>232541.09</v>
      </c>
      <c r="G175" s="518"/>
      <c r="H175" s="518"/>
      <c r="I175" s="363">
        <f>'Tri-Year Comparison'!B55</f>
        <v>3.6024629751333684E-3</v>
      </c>
      <c r="K175" s="518">
        <f>'Tri-Year Comparison'!C27</f>
        <v>74388.34</v>
      </c>
      <c r="L175" s="518"/>
      <c r="M175" s="363">
        <f>'Tri-Year Comparison'!C55</f>
        <v>1.960400594450682E-3</v>
      </c>
      <c r="O175" s="365">
        <f>'Tri-Year Comparison'!D27</f>
        <v>174530.13999999998</v>
      </c>
      <c r="P175" s="364">
        <f>'Tri-Year Comparison'!D55</f>
        <v>2.5600369221890681E-3</v>
      </c>
    </row>
    <row r="176" spans="1:16" x14ac:dyDescent="0.25">
      <c r="A176" s="525" t="s">
        <v>36</v>
      </c>
      <c r="B176" s="526"/>
      <c r="C176" s="526"/>
      <c r="D176" s="526"/>
      <c r="E176" s="526"/>
      <c r="F176" s="518">
        <f>'Tri-Year Comparison'!B28</f>
        <v>489020.55999999994</v>
      </c>
      <c r="G176" s="518"/>
      <c r="H176" s="518"/>
      <c r="I176" s="363">
        <f>'Tri-Year Comparison'!B56</f>
        <v>7.5757727869899712E-3</v>
      </c>
      <c r="K176" s="518">
        <f>'Tri-Year Comparison'!C28</f>
        <v>229696.43</v>
      </c>
      <c r="L176" s="518"/>
      <c r="M176" s="363">
        <f>'Tri-Year Comparison'!C56</f>
        <v>6.0533279532141663E-3</v>
      </c>
      <c r="O176" s="365">
        <f>'Tri-Year Comparison'!D28</f>
        <v>396182.42</v>
      </c>
      <c r="P176" s="364">
        <f>'Tri-Year Comparison'!D56</f>
        <v>5.8112691774739695E-3</v>
      </c>
    </row>
    <row r="177" spans="1:16" x14ac:dyDescent="0.25">
      <c r="A177" s="525" t="s">
        <v>37</v>
      </c>
      <c r="B177" s="526"/>
      <c r="C177" s="526"/>
      <c r="D177" s="526"/>
      <c r="E177" s="526"/>
      <c r="F177" s="518">
        <f>'Tri-Year Comparison'!B29</f>
        <v>27545.89</v>
      </c>
      <c r="G177" s="518"/>
      <c r="H177" s="518"/>
      <c r="I177" s="363">
        <f>'Tri-Year Comparison'!B57</f>
        <v>4.2673339512641184E-4</v>
      </c>
      <c r="K177" s="518">
        <f>'Tri-Year Comparison'!C29</f>
        <v>8807.09</v>
      </c>
      <c r="L177" s="518"/>
      <c r="M177" s="363">
        <f>'Tri-Year Comparison'!C57</f>
        <v>2.320985314550729E-4</v>
      </c>
      <c r="O177" s="365">
        <f>'Tri-Year Comparison'!D29</f>
        <v>9350.8700000000008</v>
      </c>
      <c r="P177" s="364">
        <f>'Tri-Year Comparison'!D57</f>
        <v>1.371601057249487E-4</v>
      </c>
    </row>
    <row r="178" spans="1:16" x14ac:dyDescent="0.25">
      <c r="A178" s="525" t="s">
        <v>109</v>
      </c>
      <c r="B178" s="526"/>
      <c r="C178" s="526"/>
      <c r="D178" s="526"/>
      <c r="E178" s="526"/>
      <c r="F178" s="518">
        <f>'Tri-Year Comparison'!B30</f>
        <v>242792.63</v>
      </c>
      <c r="G178" s="518"/>
      <c r="H178" s="518"/>
      <c r="I178" s="363">
        <f>'Tri-Year Comparison'!B58</f>
        <v>3.7612770294069542E-3</v>
      </c>
      <c r="K178" s="518">
        <f>'Tri-Year Comparison'!C30</f>
        <v>64415.41</v>
      </c>
      <c r="L178" s="518"/>
      <c r="M178" s="363">
        <f>'Tri-Year Comparison'!C58</f>
        <v>1.6975779813850453E-3</v>
      </c>
      <c r="O178" s="365">
        <f>'Tri-Year Comparison'!D30</f>
        <v>189415.02000000002</v>
      </c>
      <c r="P178" s="364">
        <f>'Tri-Year Comparison'!D58</f>
        <v>2.7783708006948308E-3</v>
      </c>
    </row>
    <row r="179" spans="1:16" x14ac:dyDescent="0.25">
      <c r="A179" s="525" t="s">
        <v>38</v>
      </c>
      <c r="B179" s="526"/>
      <c r="C179" s="526"/>
      <c r="D179" s="526"/>
      <c r="E179" s="526"/>
      <c r="F179" s="518">
        <f>'Tri-Year Comparison'!B31</f>
        <v>1809073.3200000094</v>
      </c>
      <c r="G179" s="518"/>
      <c r="H179" s="518"/>
      <c r="I179" s="363">
        <f>'Tri-Year Comparison'!B59</f>
        <v>2.8025669160670202E-2</v>
      </c>
      <c r="K179" s="518">
        <f>'Tri-Year Comparison'!C31</f>
        <v>868016.89000000746</v>
      </c>
      <c r="L179" s="518"/>
      <c r="M179" s="363">
        <f>'Tri-Year Comparison'!C59</f>
        <v>2.2875370349025762E-2</v>
      </c>
      <c r="O179" s="365">
        <f>'Tri-Year Comparison'!D31</f>
        <v>1560710.8700000013</v>
      </c>
      <c r="P179" s="364">
        <f>'Tri-Year Comparison'!D59</f>
        <v>2.2892764837419064E-2</v>
      </c>
    </row>
    <row r="180" spans="1:16" x14ac:dyDescent="0.25">
      <c r="A180" s="516" t="s">
        <v>39</v>
      </c>
      <c r="B180" s="517"/>
      <c r="C180" s="517"/>
      <c r="D180" s="517"/>
      <c r="E180" s="517"/>
      <c r="F180" s="513">
        <f>SUM(F156:H179)</f>
        <v>64550584.310000017</v>
      </c>
      <c r="G180" s="513"/>
      <c r="H180" s="513"/>
      <c r="I180" s="442">
        <f>SUM(I156:I179)</f>
        <v>0.99999999999999978</v>
      </c>
      <c r="J180" s="442"/>
      <c r="K180" s="513">
        <f>SUM(K156:L179)</f>
        <v>37945479.210000001</v>
      </c>
      <c r="L180" s="513"/>
      <c r="M180" s="442">
        <f>SUM(M156:M179)</f>
        <v>1.0000000000000002</v>
      </c>
      <c r="N180" s="442"/>
      <c r="O180" s="464">
        <f>SUM(O156:O179)</f>
        <v>68174852.670000002</v>
      </c>
      <c r="P180" s="443">
        <f>SUM(P156:P179)</f>
        <v>1</v>
      </c>
    </row>
    <row r="181" spans="1:16" x14ac:dyDescent="0.25">
      <c r="A181" s="4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52"/>
    </row>
    <row r="182" spans="1:16" x14ac:dyDescent="0.25">
      <c r="A182" s="53" t="s">
        <v>42</v>
      </c>
      <c r="B182" s="30"/>
      <c r="C182" s="30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52"/>
    </row>
    <row r="183" spans="1:16" x14ac:dyDescent="0.25">
      <c r="A183" s="53" t="s">
        <v>43</v>
      </c>
      <c r="B183" s="30"/>
      <c r="C183" s="30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52"/>
    </row>
    <row r="184" spans="1:16" ht="15.75" thickBot="1" x14ac:dyDescent="0.3">
      <c r="A184" s="54" t="s">
        <v>172</v>
      </c>
      <c r="B184" s="46"/>
      <c r="C184" s="46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55"/>
    </row>
  </sheetData>
  <sheetProtection algorithmName="SHA-512" hashValue="JJTJxJDZbupBy/E8ntlYz3QvLYC4HGkGcFVAPZXWigoXxKSRfeckUumRjNB/8+IUOvAhAu/PoNVX14rN/0cKNg==" saltValue="1Oy752PyLXhw6qJa3V5i/g==" spinCount="100000" sheet="1" objects="1" scenarios="1"/>
  <mergeCells count="306">
    <mergeCell ref="O78:P78"/>
    <mergeCell ref="O79:P79"/>
    <mergeCell ref="O80:P80"/>
    <mergeCell ref="O81:P81"/>
    <mergeCell ref="O85:P85"/>
    <mergeCell ref="H64:I64"/>
    <mergeCell ref="H65:I65"/>
    <mergeCell ref="H74:I74"/>
    <mergeCell ref="L63:M63"/>
    <mergeCell ref="L64:M64"/>
    <mergeCell ref="L65:M65"/>
    <mergeCell ref="L66:M66"/>
    <mergeCell ref="L67:M67"/>
    <mergeCell ref="O67:P67"/>
    <mergeCell ref="O64:P64"/>
    <mergeCell ref="O77:P77"/>
    <mergeCell ref="H80:I80"/>
    <mergeCell ref="L77:M77"/>
    <mergeCell ref="L78:M78"/>
    <mergeCell ref="L79:M79"/>
    <mergeCell ref="L80:M80"/>
    <mergeCell ref="H78:I78"/>
    <mergeCell ref="H79:I79"/>
    <mergeCell ref="H77:I77"/>
    <mergeCell ref="K61:M61"/>
    <mergeCell ref="G1:P4"/>
    <mergeCell ref="B34:B35"/>
    <mergeCell ref="O5:P5"/>
    <mergeCell ref="B29:E30"/>
    <mergeCell ref="B21:E23"/>
    <mergeCell ref="B24:E26"/>
    <mergeCell ref="H5:M5"/>
    <mergeCell ref="B20:E20"/>
    <mergeCell ref="H12:M12"/>
    <mergeCell ref="B14:E14"/>
    <mergeCell ref="B15:E15"/>
    <mergeCell ref="B32:B33"/>
    <mergeCell ref="D32:D33"/>
    <mergeCell ref="E32:E33"/>
    <mergeCell ref="D34:D35"/>
    <mergeCell ref="E34:E35"/>
    <mergeCell ref="O17:P18"/>
    <mergeCell ref="O6:P16"/>
    <mergeCell ref="C32:C33"/>
    <mergeCell ref="C34:C35"/>
    <mergeCell ref="B19:E19"/>
    <mergeCell ref="B16:E16"/>
    <mergeCell ref="K7:L7"/>
    <mergeCell ref="B38:E38"/>
    <mergeCell ref="B39:E39"/>
    <mergeCell ref="B44:E46"/>
    <mergeCell ref="H58:I58"/>
    <mergeCell ref="H56:I56"/>
    <mergeCell ref="H68:I68"/>
    <mergeCell ref="H75:I75"/>
    <mergeCell ref="H73:I73"/>
    <mergeCell ref="H70:I70"/>
    <mergeCell ref="A51:P54"/>
    <mergeCell ref="O57:P57"/>
    <mergeCell ref="O58:P58"/>
    <mergeCell ref="B41:E41"/>
    <mergeCell ref="B43:E43"/>
    <mergeCell ref="B47:E47"/>
    <mergeCell ref="O71:P71"/>
    <mergeCell ref="O66:P66"/>
    <mergeCell ref="L60:M60"/>
    <mergeCell ref="O65:P65"/>
    <mergeCell ref="K68:M68"/>
    <mergeCell ref="O59:P59"/>
    <mergeCell ref="H57:I57"/>
    <mergeCell ref="H66:I66"/>
    <mergeCell ref="H67:I67"/>
    <mergeCell ref="L74:M74"/>
    <mergeCell ref="O68:P68"/>
    <mergeCell ref="L70:M70"/>
    <mergeCell ref="L71:M71"/>
    <mergeCell ref="L72:M72"/>
    <mergeCell ref="L73:M73"/>
    <mergeCell ref="O72:P72"/>
    <mergeCell ref="K75:M75"/>
    <mergeCell ref="H71:I71"/>
    <mergeCell ref="H72:I72"/>
    <mergeCell ref="O73:P73"/>
    <mergeCell ref="O74:P74"/>
    <mergeCell ref="O75:P75"/>
    <mergeCell ref="K82:M82"/>
    <mergeCell ref="O92:P92"/>
    <mergeCell ref="H92:I92"/>
    <mergeCell ref="H81:I81"/>
    <mergeCell ref="H85:I85"/>
    <mergeCell ref="H88:I88"/>
    <mergeCell ref="H87:I87"/>
    <mergeCell ref="L85:M85"/>
    <mergeCell ref="L86:M86"/>
    <mergeCell ref="L81:M81"/>
    <mergeCell ref="H82:I82"/>
    <mergeCell ref="H91:I91"/>
    <mergeCell ref="O91:P91"/>
    <mergeCell ref="O84:P84"/>
    <mergeCell ref="L88:M88"/>
    <mergeCell ref="L91:M91"/>
    <mergeCell ref="L92:M92"/>
    <mergeCell ref="H84:I84"/>
    <mergeCell ref="H86:I86"/>
    <mergeCell ref="H89:I89"/>
    <mergeCell ref="L87:M87"/>
    <mergeCell ref="L84:M84"/>
    <mergeCell ref="O87:P87"/>
    <mergeCell ref="L94:M94"/>
    <mergeCell ref="O94:P94"/>
    <mergeCell ref="O96:P96"/>
    <mergeCell ref="K89:M89"/>
    <mergeCell ref="O86:P86"/>
    <mergeCell ref="H94:I94"/>
    <mergeCell ref="O93:P93"/>
    <mergeCell ref="L93:M93"/>
    <mergeCell ref="H93:I93"/>
    <mergeCell ref="O89:P89"/>
    <mergeCell ref="H125:I125"/>
    <mergeCell ref="H127:I127"/>
    <mergeCell ref="H126:I126"/>
    <mergeCell ref="L117:M117"/>
    <mergeCell ref="O117:P117"/>
    <mergeCell ref="L114:M114"/>
    <mergeCell ref="O114:P114"/>
    <mergeCell ref="L115:M115"/>
    <mergeCell ref="L95:M95"/>
    <mergeCell ref="O95:P95"/>
    <mergeCell ref="H96:I96"/>
    <mergeCell ref="K96:M96"/>
    <mergeCell ref="H95:I95"/>
    <mergeCell ref="L116:M116"/>
    <mergeCell ref="O115:P115"/>
    <mergeCell ref="H117:I117"/>
    <mergeCell ref="O116:P116"/>
    <mergeCell ref="A105:P109"/>
    <mergeCell ref="L140:M140"/>
    <mergeCell ref="O140:P140"/>
    <mergeCell ref="L132:M132"/>
    <mergeCell ref="L133:M133"/>
    <mergeCell ref="L135:M135"/>
    <mergeCell ref="L134:M134"/>
    <mergeCell ref="L136:M136"/>
    <mergeCell ref="L137:M137"/>
    <mergeCell ref="O137:P137"/>
    <mergeCell ref="A156:E156"/>
    <mergeCell ref="A157:E157"/>
    <mergeCell ref="A158:E158"/>
    <mergeCell ref="K164:L164"/>
    <mergeCell ref="K165:L165"/>
    <mergeCell ref="K166:L166"/>
    <mergeCell ref="K157:L157"/>
    <mergeCell ref="K155:M155"/>
    <mergeCell ref="F156:H156"/>
    <mergeCell ref="G155:I155"/>
    <mergeCell ref="A159:E159"/>
    <mergeCell ref="K158:L158"/>
    <mergeCell ref="K159:L159"/>
    <mergeCell ref="A160:E160"/>
    <mergeCell ref="A161:E161"/>
    <mergeCell ref="F157:H157"/>
    <mergeCell ref="F158:H158"/>
    <mergeCell ref="F159:H159"/>
    <mergeCell ref="F160:H160"/>
    <mergeCell ref="K156:L156"/>
    <mergeCell ref="K179:L179"/>
    <mergeCell ref="K161:L161"/>
    <mergeCell ref="K162:L162"/>
    <mergeCell ref="K163:L163"/>
    <mergeCell ref="K176:L176"/>
    <mergeCell ref="A176:E176"/>
    <mergeCell ref="F177:H177"/>
    <mergeCell ref="F178:H178"/>
    <mergeCell ref="K177:L177"/>
    <mergeCell ref="K167:L167"/>
    <mergeCell ref="K168:L168"/>
    <mergeCell ref="K169:L169"/>
    <mergeCell ref="F169:H169"/>
    <mergeCell ref="F170:H170"/>
    <mergeCell ref="K178:L178"/>
    <mergeCell ref="F176:H176"/>
    <mergeCell ref="A170:E170"/>
    <mergeCell ref="A175:E175"/>
    <mergeCell ref="F173:H173"/>
    <mergeCell ref="F174:H174"/>
    <mergeCell ref="F175:H175"/>
    <mergeCell ref="F179:H179"/>
    <mergeCell ref="A171:E171"/>
    <mergeCell ref="A172:E172"/>
    <mergeCell ref="A173:E173"/>
    <mergeCell ref="A174:E174"/>
    <mergeCell ref="A179:E179"/>
    <mergeCell ref="A162:E162"/>
    <mergeCell ref="A163:E163"/>
    <mergeCell ref="F172:H172"/>
    <mergeCell ref="A168:E168"/>
    <mergeCell ref="F163:H163"/>
    <mergeCell ref="F164:H164"/>
    <mergeCell ref="F165:H165"/>
    <mergeCell ref="F166:H166"/>
    <mergeCell ref="F167:H167"/>
    <mergeCell ref="F168:H168"/>
    <mergeCell ref="A164:E164"/>
    <mergeCell ref="A165:E165"/>
    <mergeCell ref="A166:E166"/>
    <mergeCell ref="A167:E167"/>
    <mergeCell ref="F171:H171"/>
    <mergeCell ref="A177:E177"/>
    <mergeCell ref="A178:E178"/>
    <mergeCell ref="A169:E169"/>
    <mergeCell ref="A180:E180"/>
    <mergeCell ref="F161:H161"/>
    <mergeCell ref="F162:H162"/>
    <mergeCell ref="H44:M45"/>
    <mergeCell ref="O60:P60"/>
    <mergeCell ref="O61:P61"/>
    <mergeCell ref="H63:I63"/>
    <mergeCell ref="O63:P63"/>
    <mergeCell ref="H61:I61"/>
    <mergeCell ref="H59:I59"/>
    <mergeCell ref="H60:I60"/>
    <mergeCell ref="F180:H180"/>
    <mergeCell ref="K170:L170"/>
    <mergeCell ref="K171:L171"/>
    <mergeCell ref="K172:L172"/>
    <mergeCell ref="K173:L173"/>
    <mergeCell ref="K174:L174"/>
    <mergeCell ref="K175:L175"/>
    <mergeCell ref="K160:L160"/>
    <mergeCell ref="O127:P127"/>
    <mergeCell ref="O118:P118"/>
    <mergeCell ref="O82:P82"/>
    <mergeCell ref="O56:P56"/>
    <mergeCell ref="H135:I135"/>
    <mergeCell ref="K180:L180"/>
    <mergeCell ref="L127:M127"/>
    <mergeCell ref="O70:P70"/>
    <mergeCell ref="L131:M131"/>
    <mergeCell ref="L138:M138"/>
    <mergeCell ref="O122:P122"/>
    <mergeCell ref="O125:P125"/>
    <mergeCell ref="O126:P126"/>
    <mergeCell ref="H113:I113"/>
    <mergeCell ref="L113:M113"/>
    <mergeCell ref="O113:P113"/>
    <mergeCell ref="L125:M125"/>
    <mergeCell ref="L126:M126"/>
    <mergeCell ref="H115:I115"/>
    <mergeCell ref="H116:I116"/>
    <mergeCell ref="H137:I137"/>
    <mergeCell ref="O141:P141"/>
    <mergeCell ref="L141:M141"/>
    <mergeCell ref="H128:I128"/>
    <mergeCell ref="H122:I122"/>
    <mergeCell ref="H123:I123"/>
    <mergeCell ref="H124:I124"/>
    <mergeCell ref="O123:P123"/>
    <mergeCell ref="O124:P124"/>
    <mergeCell ref="H145:I145"/>
    <mergeCell ref="B143:M143"/>
    <mergeCell ref="H140:I140"/>
    <mergeCell ref="H131:I131"/>
    <mergeCell ref="O19:P28"/>
    <mergeCell ref="O30:P32"/>
    <mergeCell ref="O33:P47"/>
    <mergeCell ref="B130:P130"/>
    <mergeCell ref="H133:I133"/>
    <mergeCell ref="H43:M43"/>
    <mergeCell ref="H42:M42"/>
    <mergeCell ref="H41:M41"/>
    <mergeCell ref="L56:M56"/>
    <mergeCell ref="L57:M57"/>
    <mergeCell ref="L58:M58"/>
    <mergeCell ref="L59:M59"/>
    <mergeCell ref="L124:M124"/>
    <mergeCell ref="L119:M119"/>
    <mergeCell ref="L123:M123"/>
    <mergeCell ref="H114:I114"/>
    <mergeCell ref="L122:M122"/>
    <mergeCell ref="H136:I136"/>
    <mergeCell ref="L118:M118"/>
    <mergeCell ref="O138:P138"/>
    <mergeCell ref="K8:L8"/>
    <mergeCell ref="K10:L10"/>
    <mergeCell ref="K6:L6"/>
    <mergeCell ref="A151:P153"/>
    <mergeCell ref="O155:P155"/>
    <mergeCell ref="O88:P88"/>
    <mergeCell ref="O132:P132"/>
    <mergeCell ref="O133:P133"/>
    <mergeCell ref="O135:P135"/>
    <mergeCell ref="O134:P134"/>
    <mergeCell ref="O136:P136"/>
    <mergeCell ref="A155:E155"/>
    <mergeCell ref="O131:P131"/>
    <mergeCell ref="H132:I132"/>
    <mergeCell ref="H118:I118"/>
    <mergeCell ref="H119:I119"/>
    <mergeCell ref="L139:M139"/>
    <mergeCell ref="O139:P139"/>
    <mergeCell ref="H141:I141"/>
    <mergeCell ref="H134:I134"/>
    <mergeCell ref="H149:I149"/>
    <mergeCell ref="H148:I148"/>
    <mergeCell ref="H138:I138"/>
    <mergeCell ref="H142:I142"/>
  </mergeCells>
  <phoneticPr fontId="51" type="noConversion"/>
  <hyperlinks>
    <hyperlink ref="B41:E41" r:id="rId1" display="Website: www.cimoney.com.ky" xr:uid="{00000000-0004-0000-0000-000000000000}"/>
    <hyperlink ref="B24:E26" r:id="rId2" display="Where can I obtain copies of the Money Services Law?" xr:uid="{00000000-0004-0000-0000-000002000000}"/>
    <hyperlink ref="B21:E23" r:id="rId3" display="What is a Money Service Business?" xr:uid="{00000000-0004-0000-0000-000003000000}"/>
    <hyperlink ref="B43:E43" r:id="rId4" display="mailto:ContactBanking@cima.ky" xr:uid="{00000000-0004-0000-0000-000001000000}"/>
    <hyperlink ref="B16:E16" r:id="rId5" display="Remittance Report" xr:uid="{E00C7880-4F0C-4D04-A629-4B8C3A9B2441}"/>
  </hyperlinks>
  <pageMargins left="0.39370078740157483" right="0.19685039370078741" top="0.19685039370078741" bottom="0.19685039370078741" header="0" footer="0"/>
  <pageSetup paperSize="9" scale="94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48"/>
  <sheetViews>
    <sheetView workbookViewId="0">
      <pane xSplit="3" topLeftCell="D1" activePane="topRight" state="frozen"/>
      <selection pane="topRight" activeCell="C3" sqref="C3"/>
    </sheetView>
  </sheetViews>
  <sheetFormatPr defaultRowHeight="15" x14ac:dyDescent="0.25"/>
  <cols>
    <col min="1" max="1" width="17.42578125" bestFit="1" customWidth="1"/>
    <col min="2" max="2" width="9.5703125" bestFit="1" customWidth="1"/>
    <col min="4" max="4" width="9.140625" customWidth="1"/>
    <col min="11" max="12" width="9.140625" customWidth="1"/>
    <col min="13" max="13" width="10.5703125" bestFit="1" customWidth="1"/>
    <col min="14" max="14" width="9.140625" customWidth="1"/>
    <col min="16" max="16" width="10.5703125" bestFit="1" customWidth="1"/>
    <col min="18" max="19" width="9.140625" customWidth="1"/>
  </cols>
  <sheetData>
    <row r="1" spans="1:18" x14ac:dyDescent="0.25">
      <c r="A1" s="298">
        <f>((Bulletin!M8-Bulletin!K8)/Bulletin!K8)*100%</f>
        <v>0.7966528316246293</v>
      </c>
      <c r="B1" s="285">
        <f>(A1*-1)</f>
        <v>-0.7966528316246293</v>
      </c>
      <c r="C1" s="1"/>
    </row>
    <row r="2" spans="1:18" x14ac:dyDescent="0.25">
      <c r="A2" s="296"/>
      <c r="B2" s="299"/>
      <c r="C2" s="1"/>
    </row>
    <row r="3" spans="1:18" x14ac:dyDescent="0.25">
      <c r="A3" s="283">
        <f>Bulletin!M8-Bulletin!K8</f>
        <v>30229373.460000001</v>
      </c>
      <c r="B3" s="1"/>
      <c r="C3" s="1"/>
    </row>
    <row r="4" spans="1:18" x14ac:dyDescent="0.25">
      <c r="A4" s="1"/>
      <c r="B4" s="1"/>
      <c r="C4" s="1"/>
    </row>
    <row r="5" spans="1:18" x14ac:dyDescent="0.25">
      <c r="A5" s="1"/>
      <c r="B5" s="1"/>
      <c r="C5" s="1"/>
    </row>
    <row r="6" spans="1:18" x14ac:dyDescent="0.25">
      <c r="A6" s="298">
        <f>((Bulletin!M7-Bulletin!K7)/Bulletin!K7)*100%</f>
        <v>0.88654731255664165</v>
      </c>
      <c r="B6" s="285">
        <f>(A6*-1)</f>
        <v>-0.88654731255664165</v>
      </c>
      <c r="C6" s="1"/>
    </row>
    <row r="7" spans="1:18" x14ac:dyDescent="0.25">
      <c r="A7" s="1"/>
      <c r="B7" s="1"/>
      <c r="C7" s="1"/>
    </row>
    <row r="8" spans="1:18" x14ac:dyDescent="0.25">
      <c r="A8" s="283">
        <f>Bulletin!M7-Bulletin!K7</f>
        <v>1040947.2400000002</v>
      </c>
      <c r="B8" s="1"/>
      <c r="C8" s="1"/>
    </row>
    <row r="9" spans="1:18" x14ac:dyDescent="0.25">
      <c r="A9" s="1"/>
      <c r="B9" s="1"/>
      <c r="C9" s="1"/>
    </row>
    <row r="10" spans="1:18" x14ac:dyDescent="0.25">
      <c r="A10" s="1"/>
      <c r="B10" s="1"/>
      <c r="C10" s="1"/>
    </row>
    <row r="11" spans="1:18" x14ac:dyDescent="0.25">
      <c r="A11" s="290">
        <f>((Bulletin!M10-Bulletin!K10)/Bulletin!K10)*100%</f>
        <v>0.79378237754780068</v>
      </c>
      <c r="B11" s="1"/>
      <c r="C11" s="1"/>
    </row>
    <row r="14" spans="1:18" x14ac:dyDescent="0.25">
      <c r="B14" t="s">
        <v>166</v>
      </c>
    </row>
    <row r="15" spans="1:18" x14ac:dyDescent="0.25">
      <c r="A15" t="s">
        <v>66</v>
      </c>
      <c r="B15" s="324">
        <f>'Tri-Year Comparison'!D36</f>
        <v>0.59079065876329684</v>
      </c>
      <c r="C15" s="1"/>
      <c r="D15" s="1"/>
      <c r="E15" s="1"/>
      <c r="F15" s="1"/>
      <c r="G15" s="1"/>
      <c r="H15" s="1"/>
      <c r="I15" s="1"/>
      <c r="J15" s="324">
        <f>SUM(B15:B18)</f>
        <v>0.88142580844098806</v>
      </c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t="s">
        <v>65</v>
      </c>
      <c r="B16" s="324">
        <f>'Tri-Year Comparison'!D38</f>
        <v>0.17047972991241081</v>
      </c>
      <c r="C16" s="1"/>
      <c r="D16" s="1"/>
      <c r="E16" s="1"/>
      <c r="F16" s="1"/>
      <c r="G16" s="1"/>
      <c r="H16" s="1"/>
      <c r="I16" s="1"/>
      <c r="J16" s="324">
        <f>100%-J15</f>
        <v>0.11857419155901194</v>
      </c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t="s">
        <v>64</v>
      </c>
      <c r="B17" s="324">
        <f>'Tri-Year Comparison'!D37</f>
        <v>7.7401977317687096E-2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t="s">
        <v>62</v>
      </c>
      <c r="B18" s="324">
        <f>'Tri-Year Comparison'!D46</f>
        <v>4.275344244759334E-2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t="s">
        <v>63</v>
      </c>
      <c r="B19" s="324">
        <f>SUM('Tri-Year Comparison'!D39:D45,'Tri-Year Comparison'!D47:D59)</f>
        <v>0.118574191559012</v>
      </c>
      <c r="C19" s="1"/>
      <c r="D19" s="36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B20" s="324">
        <f>SUM(B15:B19)</f>
        <v>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B21" s="324"/>
      <c r="C21" s="1"/>
      <c r="D21" s="1" t="s">
        <v>115</v>
      </c>
      <c r="E21" s="1" t="s">
        <v>121</v>
      </c>
      <c r="F21" s="1" t="s">
        <v>122</v>
      </c>
      <c r="G21" s="1" t="s">
        <v>124</v>
      </c>
      <c r="H21" s="1" t="s">
        <v>127</v>
      </c>
      <c r="I21" s="1" t="s">
        <v>134</v>
      </c>
      <c r="J21" s="1" t="s">
        <v>133</v>
      </c>
      <c r="K21" s="1" t="s">
        <v>143</v>
      </c>
      <c r="L21" s="1" t="s">
        <v>150</v>
      </c>
      <c r="M21" s="1" t="s">
        <v>151</v>
      </c>
      <c r="N21" s="1" t="s">
        <v>152</v>
      </c>
      <c r="O21" s="1" t="s">
        <v>144</v>
      </c>
      <c r="P21" s="1" t="s">
        <v>154</v>
      </c>
      <c r="Q21" s="1" t="s">
        <v>165</v>
      </c>
      <c r="R21" s="1"/>
    </row>
    <row r="22" spans="1:18" x14ac:dyDescent="0.25">
      <c r="B22" s="324"/>
      <c r="C22" s="1" t="s">
        <v>66</v>
      </c>
      <c r="D22" s="298">
        <f>OUTFLOWS!M36-OUTFLOWS!K36</f>
        <v>-2.9927740834138961E-2</v>
      </c>
      <c r="E22" s="298">
        <f>OUTFLOWS!N36-OUTFLOWS!M36</f>
        <v>7.7999224450487903E-3</v>
      </c>
      <c r="F22" s="298">
        <f>OUTFLOWS!O36-OUTFLOWS!N36</f>
        <v>9.1108297407144212E-3</v>
      </c>
      <c r="G22" s="298">
        <f>OUTFLOWS!P36-OUTFLOWS!O36</f>
        <v>-2.7447118159041439E-2</v>
      </c>
      <c r="H22" s="298">
        <f>OUTFLOWS!R36-OUTFLOWS!P36</f>
        <v>9.2366798626668523E-3</v>
      </c>
      <c r="I22" s="298">
        <f>OUTFLOWS!S36-OUTFLOWS!R36</f>
        <v>3.9458781794553532E-3</v>
      </c>
      <c r="J22" s="298">
        <f>OUTFLOWS!T36-OUTFLOWS!S36</f>
        <v>4.3212738047232468E-3</v>
      </c>
      <c r="K22" s="298">
        <f>OUTFLOWS!U36-OUTFLOWS!T36</f>
        <v>1.3578661257720337E-2</v>
      </c>
      <c r="L22" s="298">
        <f>OUTFLOWS!W36-OUTFLOWS!U36</f>
        <v>-1.9805411963692676E-2</v>
      </c>
      <c r="M22" s="298">
        <f>OUTFLOWS!X36-OUTFLOWS!W36</f>
        <v>6.6703555949099269E-2</v>
      </c>
      <c r="N22" s="298">
        <f>OUTFLOWS!Y36-OUTFLOWS!X36</f>
        <v>-2.3841924581680107E-3</v>
      </c>
      <c r="O22" s="298">
        <f>OUTFLOWS!Z36-OUTFLOWS!Y36</f>
        <v>-3.3615196154370919E-2</v>
      </c>
      <c r="P22" s="298">
        <f>OUTFLOWS!AB36-OUTFLOWS!Z36</f>
        <v>-4.9714396235510661E-3</v>
      </c>
      <c r="Q22" s="298">
        <f>OUTFLOWS!AC36-OUTFLOWS!AB36</f>
        <v>3.6454225646653793E-4</v>
      </c>
      <c r="R22" s="1"/>
    </row>
    <row r="23" spans="1:18" x14ac:dyDescent="0.25">
      <c r="B23" s="324"/>
      <c r="C23" s="1" t="s">
        <v>65</v>
      </c>
      <c r="D23" s="298">
        <f>OUTFLOWS!M38-OUTFLOWS!K38</f>
        <v>1.7951797618819126E-2</v>
      </c>
      <c r="E23" s="298">
        <f>OUTFLOWS!N38-OUTFLOWS!M38</f>
        <v>-4.6142570514647319E-3</v>
      </c>
      <c r="F23" s="298">
        <f>OUTFLOWS!O38-OUTFLOWS!N38</f>
        <v>-4.5740989331643778E-3</v>
      </c>
      <c r="G23" s="298">
        <f>OUTFLOWS!P38-OUTFLOWS!O38</f>
        <v>1.2324806191132243E-2</v>
      </c>
      <c r="H23" s="298">
        <f>OUTFLOWS!R38-OUTFLOWS!P38</f>
        <v>1.3650503471746012E-4</v>
      </c>
      <c r="I23" s="298">
        <f>OUTFLOWS!S38-OUTFLOWS!R38</f>
        <v>4.0607795202188268E-4</v>
      </c>
      <c r="J23" s="298">
        <f>OUTFLOWS!T38-OUTFLOWS!S38</f>
        <v>-4.7635472408277812E-4</v>
      </c>
      <c r="K23" s="298">
        <f>OUTFLOWS!U38-OUTFLOWS!T38</f>
        <v>-5.4170748134552693E-3</v>
      </c>
      <c r="L23" s="298">
        <f>OUTFLOWS!W38-OUTFLOWS!U38</f>
        <v>1.6301454905880364E-2</v>
      </c>
      <c r="M23" s="298">
        <f>OUTFLOWS!X38-OUTFLOWS!W38</f>
        <v>-2.7039253443785771E-2</v>
      </c>
      <c r="N23" s="298">
        <f>OUTFLOWS!Y38-OUTFLOWS!X38</f>
        <v>-7.093365488307829E-3</v>
      </c>
      <c r="O23" s="298">
        <f>OUTFLOWS!Z38-OUTFLOWS!Y38</f>
        <v>8.5933067434893484E-3</v>
      </c>
      <c r="P23" s="298">
        <f>OUTFLOWS!AB38-OUTFLOWS!Z38</f>
        <v>-7.1495065285181458E-3</v>
      </c>
      <c r="Q23" s="298">
        <f>OUTFLOWS!AC38-OUTFLOWS!AB38</f>
        <v>1.9343592808001686E-2</v>
      </c>
      <c r="R23" s="1"/>
    </row>
    <row r="24" spans="1:18" x14ac:dyDescent="0.25">
      <c r="B24" s="324"/>
      <c r="C24" s="1" t="s">
        <v>64</v>
      </c>
      <c r="D24" s="298">
        <f>OUTFLOWS!M37-OUTFLOWS!K37</f>
        <v>1.9268367521580315E-3</v>
      </c>
      <c r="E24" s="298">
        <f>OUTFLOWS!N37-OUTFLOWS!M37</f>
        <v>9.2155438570835913E-4</v>
      </c>
      <c r="F24" s="298">
        <f>OUTFLOWS!O37-OUTFLOWS!N37</f>
        <v>2.5598504180379678E-4</v>
      </c>
      <c r="G24" s="298">
        <f>OUTFLOWS!P37-OUTFLOWS!O37</f>
        <v>3.9419844507479485E-4</v>
      </c>
      <c r="H24" s="298">
        <f>OUTFLOWS!R37-OUTFLOWS!P37</f>
        <v>-3.4934256297547289E-3</v>
      </c>
      <c r="I24" s="298">
        <f>OUTFLOWS!S37-OUTFLOWS!R37</f>
        <v>-7.7983043047490097E-4</v>
      </c>
      <c r="J24" s="298">
        <f>OUTFLOWS!T37-OUTFLOWS!S37</f>
        <v>1.4846431645839514E-3</v>
      </c>
      <c r="K24" s="298">
        <f>OUTFLOWS!U37-OUTFLOWS!T37</f>
        <v>-2.5194596254592833E-3</v>
      </c>
      <c r="L24" s="298">
        <f>OUTFLOWS!W37-OUTFLOWS!U37</f>
        <v>-1.5095508957840842E-5</v>
      </c>
      <c r="M24" s="298">
        <f>OUTFLOWS!X37-OUTFLOWS!W37</f>
        <v>-3.1526835327987945E-3</v>
      </c>
      <c r="N24" s="298">
        <f>OUTFLOWS!Y37-OUTFLOWS!X37</f>
        <v>2.2526211710355709E-3</v>
      </c>
      <c r="O24" s="298">
        <f>OUTFLOWS!Z37-OUTFLOWS!Y37</f>
        <v>4.6273266226509596E-3</v>
      </c>
      <c r="P24" s="298">
        <f>OUTFLOWS!AB37-OUTFLOWS!Z37</f>
        <v>-1.147599838615751E-2</v>
      </c>
      <c r="Q24" s="298">
        <f>OUTFLOWS!AC37-OUTFLOWS!AB37</f>
        <v>1.7345170940744115E-2</v>
      </c>
      <c r="R24" s="1"/>
    </row>
    <row r="25" spans="1:18" x14ac:dyDescent="0.25">
      <c r="B25" s="324"/>
      <c r="C25" s="1" t="s">
        <v>62</v>
      </c>
      <c r="D25" s="298">
        <f>OUTFLOWS!M46-OUTFLOWS!K46</f>
        <v>-4.2773252482339111E-3</v>
      </c>
      <c r="E25" s="298">
        <f>OUTFLOWS!N46-OUTFLOWS!M46</f>
        <v>1.0750188720051457E-3</v>
      </c>
      <c r="F25" s="298">
        <f>OUTFLOWS!O46-OUTFLOWS!N46</f>
        <v>2.9375528563904546E-3</v>
      </c>
      <c r="G25" s="298">
        <f>OUTFLOWS!P46-OUTFLOWS!O46</f>
        <v>9.0468844617446614E-4</v>
      </c>
      <c r="H25" s="298">
        <f>OUTFLOWS!R46-OUTFLOWS!P46</f>
        <v>-7.6074635574137142E-3</v>
      </c>
      <c r="I25" s="298">
        <f>OUTFLOWS!S46-OUTFLOWS!R46</f>
        <v>1.1181467348082494E-3</v>
      </c>
      <c r="J25" s="298">
        <f>OUTFLOWS!T46-OUTFLOWS!S46</f>
        <v>6.1437358179079124E-3</v>
      </c>
      <c r="K25" s="298">
        <f>OUTFLOWS!U46-OUTFLOWS!T46</f>
        <v>-4.6809270003405762E-3</v>
      </c>
      <c r="L25" s="298">
        <f>OUTFLOWS!W46-OUTFLOWS!U46</f>
        <v>-6.2615443507902241E-3</v>
      </c>
      <c r="M25" s="298">
        <f>OUTFLOWS!X46-OUTFLOWS!W46</f>
        <v>-9.0881200659586048E-3</v>
      </c>
      <c r="N25" s="298">
        <f>OUTFLOWS!Y46-OUTFLOWS!X46</f>
        <v>5.4073252633391189E-3</v>
      </c>
      <c r="O25" s="298">
        <f>OUTFLOWS!Z46-OUTFLOWS!Y46</f>
        <v>9.7264696703814116E-3</v>
      </c>
      <c r="P25" s="298">
        <f>OUTFLOWS!AB46-OUTFLOWS!Z46</f>
        <v>-7.787366615064982E-3</v>
      </c>
      <c r="Q25" s="298">
        <f>OUTFLOWS!AC46-OUTFLOWS!AB46</f>
        <v>1.7487168405636647E-3</v>
      </c>
      <c r="R25" s="1"/>
    </row>
    <row r="26" spans="1:18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B28" s="1" t="s">
        <v>167</v>
      </c>
      <c r="C28" s="1"/>
      <c r="D28" s="1"/>
      <c r="E28" s="1"/>
      <c r="F28" s="1"/>
      <c r="G28" s="1"/>
      <c r="H28" s="1"/>
      <c r="I28" s="1"/>
      <c r="J28" s="1"/>
      <c r="K28" s="1"/>
      <c r="L28" s="1" t="s">
        <v>150</v>
      </c>
      <c r="M28" s="1" t="s">
        <v>151</v>
      </c>
      <c r="N28" s="1" t="s">
        <v>152</v>
      </c>
      <c r="O28" s="1" t="s">
        <v>144</v>
      </c>
      <c r="P28" s="1" t="s">
        <v>154</v>
      </c>
      <c r="Q28" s="1" t="s">
        <v>165</v>
      </c>
      <c r="R28" s="1"/>
    </row>
    <row r="29" spans="1:18" x14ac:dyDescent="0.25">
      <c r="A29" t="s">
        <v>66</v>
      </c>
      <c r="B29" s="324">
        <f>'Tri-Year Comparison'!N36</f>
        <v>0.11779004122935988</v>
      </c>
      <c r="C29" s="1"/>
      <c r="D29" s="324"/>
      <c r="E29" s="1"/>
      <c r="F29" s="1"/>
      <c r="G29" s="1"/>
      <c r="H29" s="1"/>
      <c r="I29" s="1"/>
      <c r="J29" s="324">
        <f>SUM(B29:B32)</f>
        <v>0.78386311401431208</v>
      </c>
      <c r="K29" s="1"/>
      <c r="L29" s="362">
        <f>INFLOWS!W32-INFLOWS!U32</f>
        <v>-281506.43809523806</v>
      </c>
      <c r="M29" s="362">
        <f>INFLOWS!X32-INFLOWS!W32</f>
        <v>-542482.69999999995</v>
      </c>
      <c r="N29" s="362">
        <f>INFLOWS!Y32-INFLOWS!X32</f>
        <v>479757.89999999991</v>
      </c>
      <c r="O29" s="362">
        <f>INFLOWS!Z32-INFLOWS!Y32</f>
        <v>174410.14999999991</v>
      </c>
      <c r="P29" s="362">
        <f>INFLOWS!AB32-INFLOWS!Z32</f>
        <v>165833.80000000005</v>
      </c>
      <c r="Q29" s="362">
        <f>INFLOWS!AC32-INFLOWS!AB32</f>
        <v>220945.39000000036</v>
      </c>
      <c r="R29" s="1"/>
    </row>
    <row r="30" spans="1:18" x14ac:dyDescent="0.25">
      <c r="A30" t="s">
        <v>67</v>
      </c>
      <c r="B30" s="324">
        <f>'Tri-Year Comparison'!N45</f>
        <v>5.6405410569211861E-2</v>
      </c>
      <c r="C30" s="1"/>
      <c r="D30" s="367"/>
      <c r="E30" s="1"/>
      <c r="F30" s="1"/>
      <c r="G30" s="1"/>
      <c r="H30" s="1"/>
      <c r="I30" s="1"/>
      <c r="J30" s="324">
        <f>100%-J29</f>
        <v>0.21613688598568792</v>
      </c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t="s">
        <v>62</v>
      </c>
      <c r="B31" s="324">
        <f>'Tri-Year Comparison'!N46</f>
        <v>0.5536340984214958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t="s">
        <v>68</v>
      </c>
      <c r="B32" s="324">
        <f>'Tri-Year Comparison'!N47</f>
        <v>5.6033563794244519E-2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t="s">
        <v>63</v>
      </c>
      <c r="B33" s="324">
        <f>SUM('Tri-Year Comparison'!N37:N44,'Tri-Year Comparison'!N48:N59)</f>
        <v>0.21613688598568784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B34" s="324">
        <f>SUM(B29:B33)</f>
        <v>0.99999999999999989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B35" s="324"/>
      <c r="C35" s="1"/>
      <c r="D35" s="1" t="s">
        <v>115</v>
      </c>
      <c r="E35" s="1" t="s">
        <v>121</v>
      </c>
      <c r="F35" s="1" t="s">
        <v>122</v>
      </c>
      <c r="G35" s="1" t="s">
        <v>124</v>
      </c>
      <c r="H35" s="1" t="s">
        <v>127</v>
      </c>
      <c r="I35" s="1" t="s">
        <v>134</v>
      </c>
      <c r="J35" s="1" t="s">
        <v>133</v>
      </c>
      <c r="K35" s="1" t="s">
        <v>143</v>
      </c>
      <c r="L35" s="1" t="s">
        <v>150</v>
      </c>
      <c r="M35" s="1" t="s">
        <v>151</v>
      </c>
      <c r="N35" s="1" t="s">
        <v>152</v>
      </c>
      <c r="O35" s="1" t="s">
        <v>144</v>
      </c>
      <c r="P35" s="1" t="s">
        <v>154</v>
      </c>
      <c r="Q35" s="1" t="s">
        <v>165</v>
      </c>
      <c r="R35" s="1"/>
    </row>
    <row r="36" spans="1:18" x14ac:dyDescent="0.25">
      <c r="A36" t="s">
        <v>66</v>
      </c>
      <c r="B36" s="298">
        <f>INFLOWS!P36</f>
        <v>0.13212473114677242</v>
      </c>
      <c r="C36" s="1" t="s">
        <v>66</v>
      </c>
      <c r="D36" s="298">
        <f>INFLOWS!M36-INFLOWS!K36</f>
        <v>9.3253610231139455E-3</v>
      </c>
      <c r="E36" s="298">
        <f>INFLOWS!N36-INFLOWS!M36</f>
        <v>8.7316847606695447E-3</v>
      </c>
      <c r="F36" s="298">
        <f>INFLOWS!O36-INFLOWS!N36</f>
        <v>-1.9634281713932042E-2</v>
      </c>
      <c r="G36" s="298">
        <f>INFLOWS!P36-INFLOWS!O36</f>
        <v>1.5138087388366459E-2</v>
      </c>
      <c r="H36" s="298">
        <f>INFLOWS!R36-INFLOWS!P36</f>
        <v>1.6147351952976619E-2</v>
      </c>
      <c r="I36" s="298">
        <f>INFLOWS!S36-INFLOWS!R36</f>
        <v>-3.5261693688863185E-2</v>
      </c>
      <c r="J36" s="298">
        <f>INFLOWS!T36-INFLOWS!S36</f>
        <v>7.2666940739922747E-3</v>
      </c>
      <c r="K36" s="298">
        <f>INFLOWS!U36-INFLOWS!T36</f>
        <v>-3.2498492689630093E-2</v>
      </c>
      <c r="L36" s="298">
        <f>INFLOWS!W36-INFLOWS!U36</f>
        <v>9.5074178027037409E-3</v>
      </c>
      <c r="M36" s="298">
        <f>INFLOWS!X36-INFLOWS!W36</f>
        <v>-2.3124525997686607E-2</v>
      </c>
      <c r="N36" s="298">
        <f>INFLOWS!Y36-INFLOWS!X36</f>
        <v>2.3448844304972974E-2</v>
      </c>
      <c r="O36" s="298">
        <f>INFLOWS!Z36-INFLOWS!Y36</f>
        <v>-1.3223271910828643E-2</v>
      </c>
      <c r="P36" s="298">
        <f>INFLOWS!AB36-INFLOWS!Z36</f>
        <v>1.3066507608661737E-2</v>
      </c>
      <c r="Q36" s="298">
        <f>INFLOWS!AC36-INFLOWS!AB36</f>
        <v>2.0336478626288637E-2</v>
      </c>
      <c r="R36" s="1"/>
    </row>
    <row r="37" spans="1:18" x14ac:dyDescent="0.25">
      <c r="A37" t="s">
        <v>67</v>
      </c>
      <c r="B37" s="298">
        <f>INFLOWS!P45</f>
        <v>7.2321262721839114E-2</v>
      </c>
      <c r="C37" s="1" t="s">
        <v>67</v>
      </c>
      <c r="D37" s="298">
        <f>INFLOWS!M45-INFLOWS!K45</f>
        <v>-2.359382573516771E-2</v>
      </c>
      <c r="E37" s="298">
        <f>INFLOWS!N45-INFLOWS!M45</f>
        <v>7.9309355660218059E-3</v>
      </c>
      <c r="F37" s="298">
        <f>INFLOWS!O45-INFLOWS!N45</f>
        <v>6.8262127434639691E-3</v>
      </c>
      <c r="G37" s="298">
        <f>INFLOWS!P45-INFLOWS!O45</f>
        <v>6.0934874923030125E-3</v>
      </c>
      <c r="H37" s="298">
        <f>INFLOWS!R45-INFLOWS!P45</f>
        <v>-1.5434065623910073E-2</v>
      </c>
      <c r="I37" s="298">
        <f>INFLOWS!S45-INFLOWS!R45</f>
        <v>5.6873492056013636E-4</v>
      </c>
      <c r="J37" s="298">
        <f>INFLOWS!T45-INFLOWS!S45</f>
        <v>-3.6704348006034032E-3</v>
      </c>
      <c r="K37" s="298">
        <f>INFLOWS!U45-INFLOWS!T45</f>
        <v>-2.6461850393504766E-4</v>
      </c>
      <c r="L37" s="298">
        <f>INFLOWS!W45-INFLOWS!U45</f>
        <v>-3.2538514827538181E-3</v>
      </c>
      <c r="M37" s="298">
        <f>INFLOWS!X45-INFLOWS!W45</f>
        <v>1.922567422389599E-2</v>
      </c>
      <c r="N37" s="298">
        <f>INFLOWS!Y45-INFLOWS!X45</f>
        <v>-9.5794144126870109E-3</v>
      </c>
      <c r="O37" s="298">
        <f>INFLOWS!Z45-INFLOWS!Y45</f>
        <v>5.4006864265340397E-2</v>
      </c>
      <c r="P37" s="298">
        <f>INFLOWS!AB45-INFLOWS!Z45</f>
        <v>-3.8112533912045624E-2</v>
      </c>
      <c r="Q37" s="298">
        <f>INFLOWS!AC45-INFLOWS!AB45</f>
        <v>-1.9402206826488799E-2</v>
      </c>
      <c r="R37" s="1"/>
    </row>
    <row r="38" spans="1:18" x14ac:dyDescent="0.25">
      <c r="A38" t="s">
        <v>62</v>
      </c>
      <c r="B38" s="298">
        <f>INFLOWS!P46</f>
        <v>0.47659273912544708</v>
      </c>
      <c r="C38" s="1" t="s">
        <v>62</v>
      </c>
      <c r="D38" s="298">
        <f>INFLOWS!M46-INFLOWS!K46</f>
        <v>-1.5947229692443887E-2</v>
      </c>
      <c r="E38" s="298">
        <f>INFLOWS!N46-INFLOWS!M46</f>
        <v>3.0638336768062824E-2</v>
      </c>
      <c r="F38" s="298">
        <f>INFLOWS!O46-INFLOWS!N46</f>
        <v>-7.6635706959069516E-3</v>
      </c>
      <c r="G38" s="298">
        <f>INFLOWS!P46-INFLOWS!O46</f>
        <v>-1.6906005325648676E-2</v>
      </c>
      <c r="H38" s="298">
        <f>INFLOWS!R46-INFLOWS!P46</f>
        <v>-3.9921283346672221E-4</v>
      </c>
      <c r="I38" s="298">
        <f>INFLOWS!S46-INFLOWS!R46</f>
        <v>-4.4564942580934686E-3</v>
      </c>
      <c r="J38" s="298">
        <f>INFLOWS!T46-INFLOWS!S46</f>
        <v>-2.1446884094338037E-2</v>
      </c>
      <c r="K38" s="298">
        <f>INFLOWS!U46-INFLOWS!T46</f>
        <v>1.3896307962281751E-2</v>
      </c>
      <c r="L38" s="298">
        <f>INFLOWS!W46-INFLOWS!U46</f>
        <v>-5.651860382929641E-3</v>
      </c>
      <c r="M38" s="298">
        <f>INFLOWS!X46-INFLOWS!W46</f>
        <v>0.14621995767735774</v>
      </c>
      <c r="N38" s="298">
        <f>INFLOWS!Y46-INFLOWS!X46</f>
        <v>-6.2687933875792412E-2</v>
      </c>
      <c r="O38" s="298">
        <f>INFLOWS!Z46-INFLOWS!Y46</f>
        <v>5.645670072006892E-3</v>
      </c>
      <c r="P38" s="298">
        <f>INFLOWS!AB46-INFLOWS!Z46</f>
        <v>2.1423831568298968E-2</v>
      </c>
      <c r="Q38" s="298">
        <f>INFLOWS!AC46-INFLOWS!AB46</f>
        <v>-1.550202253927635E-2</v>
      </c>
      <c r="R38" s="1"/>
    </row>
    <row r="39" spans="1:18" x14ac:dyDescent="0.25">
      <c r="A39" t="s">
        <v>68</v>
      </c>
      <c r="B39" s="298">
        <f>INFLOWS!P47</f>
        <v>5.8987094256020306E-2</v>
      </c>
      <c r="C39" s="1" t="s">
        <v>68</v>
      </c>
      <c r="D39" s="298">
        <f>INFLOWS!M47-INFLOWS!K47</f>
        <v>-2.5697971439399628E-3</v>
      </c>
      <c r="E39" s="298">
        <f>INFLOWS!N47-INFLOWS!M47</f>
        <v>3.6881220378991442E-3</v>
      </c>
      <c r="F39" s="298">
        <f>INFLOWS!O47-INFLOWS!N47</f>
        <v>1.764752369274953E-2</v>
      </c>
      <c r="G39" s="298">
        <f>INFLOWS!P47-INFLOWS!O47</f>
        <v>-1.4293911582476462E-2</v>
      </c>
      <c r="H39" s="298">
        <f>INFLOWS!R47-INFLOWS!P47</f>
        <v>3.0402446468142802E-3</v>
      </c>
      <c r="I39" s="298">
        <f>INFLOWS!S47-INFLOWS!R47</f>
        <v>4.8046746198830148E-3</v>
      </c>
      <c r="J39" s="298">
        <f>INFLOWS!T47-INFLOWS!S47</f>
        <v>-3.1647151583235611E-3</v>
      </c>
      <c r="K39" s="298">
        <f>INFLOWS!U47-INFLOWS!T47</f>
        <v>-6.7427025328534104E-3</v>
      </c>
      <c r="L39" s="298">
        <f>INFLOWS!W47-INFLOWS!U47</f>
        <v>6.3625764340239713E-3</v>
      </c>
      <c r="M39" s="298">
        <f>INFLOWS!X47-INFLOWS!W47</f>
        <v>3.9680548174523544E-3</v>
      </c>
      <c r="N39" s="298">
        <f>INFLOWS!Y47-INFLOWS!X47</f>
        <v>-9.722368412876041E-3</v>
      </c>
      <c r="O39" s="298">
        <f>INFLOWS!Z47-INFLOWS!Y47</f>
        <v>8.0393756145677661E-3</v>
      </c>
      <c r="P39" s="298">
        <f>INFLOWS!AB47-INFLOWS!Z47</f>
        <v>1.5745776945630827E-2</v>
      </c>
      <c r="Q39" s="298">
        <f>INFLOWS!AC47-INFLOWS!AB47</f>
        <v>-2.5284447436094988E-2</v>
      </c>
      <c r="R39" s="1"/>
    </row>
    <row r="40" spans="1:18" x14ac:dyDescent="0.25">
      <c r="R40" s="1"/>
    </row>
    <row r="46" spans="1:18" x14ac:dyDescent="0.25">
      <c r="A46" t="s">
        <v>100</v>
      </c>
    </row>
    <row r="47" spans="1:18" x14ac:dyDescent="0.25">
      <c r="A47" s="519" t="s">
        <v>97</v>
      </c>
      <c r="B47" s="519"/>
      <c r="C47" s="519"/>
      <c r="D47" s="519"/>
      <c r="E47" s="519"/>
      <c r="F47" s="519"/>
    </row>
    <row r="48" spans="1:18" x14ac:dyDescent="0.25">
      <c r="A48" s="519"/>
      <c r="B48" s="519"/>
      <c r="C48" s="519"/>
      <c r="D48" s="519"/>
      <c r="E48" s="519"/>
      <c r="F48" s="519"/>
    </row>
  </sheetData>
  <sheetProtection algorithmName="SHA-512" hashValue="uhQOPB091zDKfn7xwAzSkN/B9HG95ti819gQFXOWiQxIm/849vIfOeNjkfSp00JDJYt493wre7AHII+XqUNF4g==" saltValue="Vu0Do1U5Mea05E/0exMNzQ==" spinCount="100000" sheet="1" objects="1" scenarios="1"/>
  <mergeCells count="1">
    <mergeCell ref="A47:F48"/>
  </mergeCells>
  <phoneticPr fontId="51" type="noConversion"/>
  <conditionalFormatting sqref="B1">
    <cfRule type="expression" dxfId="36" priority="6">
      <formula>$A$1&gt;=0</formula>
    </cfRule>
  </conditionalFormatting>
  <conditionalFormatting sqref="B6">
    <cfRule type="expression" dxfId="35" priority="5">
      <formula>$A$6&gt;=0</formula>
    </cfRule>
  </conditionalFormatting>
  <conditionalFormatting sqref="D22:Q25">
    <cfRule type="cellIs" dxfId="34" priority="3" operator="lessThan">
      <formula>-0.0099</formula>
    </cfRule>
    <cfRule type="cellIs" dxfId="33" priority="4" operator="greaterThan">
      <formula>0.0099</formula>
    </cfRule>
  </conditionalFormatting>
  <conditionalFormatting sqref="D36:Q39">
    <cfRule type="cellIs" dxfId="32" priority="1" operator="greaterThan">
      <formula>0.0099</formula>
    </cfRule>
    <cfRule type="cellIs" dxfId="31" priority="2" operator="lessThan">
      <formula>-0.0099</formula>
    </cfRule>
  </conditionalFormatting>
  <pageMargins left="0.7" right="0.7" top="0.75" bottom="0.75" header="0.3" footer="0.3"/>
  <pageSetup orientation="portrait" r:id="rId1"/>
  <ignoredErrors>
    <ignoredError sqref="J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67"/>
  <sheetViews>
    <sheetView workbookViewId="0">
      <pane xSplit="2" topLeftCell="C1" activePane="topRight" state="frozen"/>
      <selection pane="topRight" activeCell="R3" sqref="R3"/>
    </sheetView>
  </sheetViews>
  <sheetFormatPr defaultColWidth="9.140625" defaultRowHeight="15.95" customHeight="1" x14ac:dyDescent="0.2"/>
  <cols>
    <col min="1" max="1" width="4.7109375" style="68" customWidth="1"/>
    <col min="2" max="2" width="30.85546875" style="68" customWidth="1"/>
    <col min="3" max="3" width="14.28515625" style="68" customWidth="1"/>
    <col min="4" max="4" width="16" style="72" customWidth="1"/>
    <col min="5" max="7" width="16" style="68" customWidth="1"/>
    <col min="8" max="8" width="13.140625" style="72" hidden="1" customWidth="1"/>
    <col min="9" max="11" width="13.140625" style="68" hidden="1" customWidth="1"/>
    <col min="12" max="12" width="16" style="68" customWidth="1"/>
    <col min="13" max="14" width="13.140625" style="68" hidden="1" customWidth="1"/>
    <col min="15" max="16" width="13" style="68" hidden="1" customWidth="1"/>
    <col min="17" max="17" width="16" style="68" customWidth="1"/>
    <col min="18" max="19" width="13.140625" style="68" customWidth="1"/>
    <col min="20" max="21" width="13" style="68" customWidth="1"/>
    <col min="22" max="22" width="16" style="68" customWidth="1"/>
    <col min="23" max="24" width="13.140625" style="68" customWidth="1"/>
    <col min="25" max="26" width="13" style="68" customWidth="1"/>
    <col min="27" max="27" width="16" style="68" customWidth="1"/>
    <col min="28" max="29" width="13.140625" style="68" customWidth="1"/>
    <col min="30" max="31" width="17.5703125" style="68" bestFit="1" customWidth="1"/>
    <col min="32" max="16384" width="9.140625" style="68"/>
  </cols>
  <sheetData>
    <row r="1" spans="1:32" ht="16.5" customHeight="1" x14ac:dyDescent="0.2">
      <c r="S1" s="110"/>
      <c r="X1" s="110"/>
    </row>
    <row r="2" spans="1:32" ht="17.25" customHeight="1" x14ac:dyDescent="0.2">
      <c r="B2" s="19" t="s">
        <v>4</v>
      </c>
    </row>
    <row r="3" spans="1:32" ht="21.75" customHeight="1" x14ac:dyDescent="0.2">
      <c r="B3" s="20" t="s">
        <v>5</v>
      </c>
      <c r="C3" s="20"/>
    </row>
    <row r="4" spans="1:32" ht="22.5" customHeight="1" x14ac:dyDescent="0.2"/>
    <row r="5" spans="1:32" ht="22.5" customHeight="1" thickBot="1" x14ac:dyDescent="0.25">
      <c r="S5" s="110"/>
      <c r="X5" s="110"/>
    </row>
    <row r="6" spans="1:32" ht="15.95" customHeight="1" thickBot="1" x14ac:dyDescent="0.25">
      <c r="B6" s="112" t="s">
        <v>6</v>
      </c>
      <c r="C6" s="76"/>
      <c r="D6" s="76"/>
      <c r="E6" s="77"/>
      <c r="F6" s="77"/>
      <c r="G6" s="77"/>
      <c r="H6" s="78"/>
      <c r="I6" s="78"/>
      <c r="J6" s="78"/>
      <c r="K6" s="78"/>
      <c r="L6" s="77"/>
      <c r="M6" s="77"/>
      <c r="N6" s="77"/>
      <c r="O6" s="78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326"/>
      <c r="AE6" s="326"/>
    </row>
    <row r="7" spans="1:32" ht="17.25" customHeight="1" thickBot="1" x14ac:dyDescent="0.25">
      <c r="B7" s="112" t="s">
        <v>7</v>
      </c>
      <c r="C7" s="83" t="s">
        <v>8</v>
      </c>
      <c r="D7" s="77" t="s">
        <v>9</v>
      </c>
      <c r="E7" s="79" t="s">
        <v>10</v>
      </c>
      <c r="F7" s="80" t="s">
        <v>11</v>
      </c>
      <c r="G7" s="79" t="s">
        <v>12</v>
      </c>
      <c r="H7" s="81" t="s">
        <v>13</v>
      </c>
      <c r="I7" s="81" t="s">
        <v>14</v>
      </c>
      <c r="J7" s="81" t="s">
        <v>106</v>
      </c>
      <c r="K7" s="81" t="s">
        <v>110</v>
      </c>
      <c r="L7" s="81" t="s">
        <v>113</v>
      </c>
      <c r="M7" s="81" t="s">
        <v>115</v>
      </c>
      <c r="N7" s="259" t="s">
        <v>121</v>
      </c>
      <c r="O7" s="81" t="s">
        <v>122</v>
      </c>
      <c r="P7" s="81" t="s">
        <v>124</v>
      </c>
      <c r="Q7" s="81" t="s">
        <v>126</v>
      </c>
      <c r="R7" s="81" t="s">
        <v>127</v>
      </c>
      <c r="S7" s="81" t="s">
        <v>134</v>
      </c>
      <c r="T7" s="81" t="s">
        <v>133</v>
      </c>
      <c r="U7" s="81" t="s">
        <v>143</v>
      </c>
      <c r="V7" s="81" t="s">
        <v>149</v>
      </c>
      <c r="W7" s="81" t="s">
        <v>150</v>
      </c>
      <c r="X7" s="81" t="s">
        <v>151</v>
      </c>
      <c r="Y7" s="81" t="s">
        <v>152</v>
      </c>
      <c r="Z7" s="81" t="s">
        <v>144</v>
      </c>
      <c r="AA7" s="81" t="s">
        <v>153</v>
      </c>
      <c r="AB7" s="81" t="s">
        <v>154</v>
      </c>
      <c r="AC7" s="81" t="s">
        <v>165</v>
      </c>
      <c r="AD7" s="81" t="s">
        <v>159</v>
      </c>
      <c r="AE7" s="81" t="s">
        <v>159</v>
      </c>
    </row>
    <row r="8" spans="1:32" s="69" customFormat="1" ht="14.1" customHeight="1" x14ac:dyDescent="0.15">
      <c r="B8" s="113" t="s">
        <v>15</v>
      </c>
      <c r="C8" s="114">
        <v>115540098.47</v>
      </c>
      <c r="D8" s="115">
        <v>111335609</v>
      </c>
      <c r="E8" s="116">
        <v>110433333.49000001</v>
      </c>
      <c r="F8" s="116">
        <v>101580069</v>
      </c>
      <c r="G8" s="117">
        <v>118936072.84999999</v>
      </c>
      <c r="H8" s="118">
        <v>29724607</v>
      </c>
      <c r="I8" s="118">
        <v>31176252.350000001</v>
      </c>
      <c r="J8" s="118">
        <v>32443670.579999998</v>
      </c>
      <c r="K8" s="118">
        <v>34553097.299999997</v>
      </c>
      <c r="L8" s="119">
        <f>SUM(H8:K8)</f>
        <v>127897627.23</v>
      </c>
      <c r="M8" s="118">
        <v>31446526.330000002</v>
      </c>
      <c r="N8" s="260">
        <v>33660568.879999995</v>
      </c>
      <c r="O8" s="260">
        <v>34246874.68</v>
      </c>
      <c r="P8" s="260">
        <v>33891533.049999997</v>
      </c>
      <c r="Q8" s="305">
        <f>SUM(M8:P8)</f>
        <v>133245502.93999998</v>
      </c>
      <c r="R8" s="260">
        <v>35060263.009999998</v>
      </c>
      <c r="S8" s="260">
        <v>36574287.850000001</v>
      </c>
      <c r="T8" s="260">
        <v>36896831.5</v>
      </c>
      <c r="U8" s="260">
        <v>42358664.359047621</v>
      </c>
      <c r="V8" s="305">
        <f>SUM(R8:U8)</f>
        <v>150890046.71904761</v>
      </c>
      <c r="W8" s="260">
        <v>35907618.359999999</v>
      </c>
      <c r="X8" s="260">
        <v>23958659.640000001</v>
      </c>
      <c r="Y8" s="260">
        <v>54105484.710000001</v>
      </c>
      <c r="Z8" s="260">
        <v>44128444.670000002</v>
      </c>
      <c r="AA8" s="305">
        <f>SUM(W8:Z8)</f>
        <v>158100207.38</v>
      </c>
      <c r="AB8" s="260">
        <v>39935572.980000004</v>
      </c>
      <c r="AC8" s="260">
        <v>40277066.120000005</v>
      </c>
      <c r="AD8" s="331">
        <f>AC8-AB8</f>
        <v>341493.1400000006</v>
      </c>
      <c r="AE8" s="356">
        <f>AD8/AB8</f>
        <v>8.5511015497642309E-3</v>
      </c>
    </row>
    <row r="9" spans="1:32" s="69" customFormat="1" ht="14.1" customHeight="1" x14ac:dyDescent="0.15">
      <c r="A9" s="360"/>
      <c r="B9" s="120" t="s">
        <v>16</v>
      </c>
      <c r="C9" s="121">
        <v>11732907.190000001</v>
      </c>
      <c r="D9" s="122">
        <v>11274557</v>
      </c>
      <c r="E9" s="123">
        <v>12503597.74</v>
      </c>
      <c r="F9" s="123">
        <v>12766569</v>
      </c>
      <c r="G9" s="124">
        <v>14164776.24</v>
      </c>
      <c r="H9" s="125">
        <v>3777657</v>
      </c>
      <c r="I9" s="125">
        <v>3855303.05</v>
      </c>
      <c r="J9" s="125">
        <v>3862458.59</v>
      </c>
      <c r="K9" s="125">
        <v>4051214.24</v>
      </c>
      <c r="L9" s="119">
        <f t="shared" ref="L9:L31" si="0">SUM(H9:K9)</f>
        <v>15546632.880000001</v>
      </c>
      <c r="M9" s="118">
        <v>3990083.33</v>
      </c>
      <c r="N9" s="260">
        <v>4267000.0999999996</v>
      </c>
      <c r="O9" s="260">
        <v>4288322.42</v>
      </c>
      <c r="P9" s="260">
        <v>4478444.18</v>
      </c>
      <c r="Q9" s="305">
        <f t="shared" ref="Q9:Q31" si="1">SUM(M9:P9)</f>
        <v>17023850.030000001</v>
      </c>
      <c r="R9" s="260">
        <v>4339142.2199999988</v>
      </c>
      <c r="S9" s="260">
        <v>4444659.6899999995</v>
      </c>
      <c r="T9" s="260">
        <v>4545866.3599999994</v>
      </c>
      <c r="U9" s="260">
        <v>4914965.6999999993</v>
      </c>
      <c r="V9" s="305">
        <f t="shared" ref="V9" si="2">SUM(R9:U9)</f>
        <v>18244633.969999999</v>
      </c>
      <c r="W9" s="260">
        <v>4311606.12</v>
      </c>
      <c r="X9" s="260">
        <v>2453283.6400000011</v>
      </c>
      <c r="Y9" s="260">
        <v>5754976.0499999998</v>
      </c>
      <c r="Z9" s="260">
        <v>5301720.4800000004</v>
      </c>
      <c r="AA9" s="305">
        <f t="shared" ref="AA9" si="3">SUM(W9:Z9)</f>
        <v>17821586.290000003</v>
      </c>
      <c r="AB9" s="260">
        <v>4062155.9699999997</v>
      </c>
      <c r="AC9" s="260">
        <v>5276868.3999999994</v>
      </c>
      <c r="AD9" s="331">
        <f t="shared" ref="AD9:AD31" si="4">AC9-AB9</f>
        <v>1214712.4299999997</v>
      </c>
      <c r="AE9" s="356">
        <f t="shared" ref="AE9:AE31" si="5">AD9/AB9</f>
        <v>0.29903145988754337</v>
      </c>
      <c r="AF9" s="360"/>
    </row>
    <row r="10" spans="1:32" s="69" customFormat="1" ht="14.1" customHeight="1" x14ac:dyDescent="0.15">
      <c r="B10" s="120" t="s">
        <v>17</v>
      </c>
      <c r="C10" s="121">
        <v>21213752.899999999</v>
      </c>
      <c r="D10" s="122">
        <v>21059125</v>
      </c>
      <c r="E10" s="123">
        <v>23703964.190000001</v>
      </c>
      <c r="F10" s="123">
        <v>24411490</v>
      </c>
      <c r="G10" s="124">
        <v>29699446.699999996</v>
      </c>
      <c r="H10" s="125">
        <v>7845029</v>
      </c>
      <c r="I10" s="125">
        <v>8211099.7300000004</v>
      </c>
      <c r="J10" s="125">
        <v>8219509.75</v>
      </c>
      <c r="K10" s="125">
        <v>8831205.3100000005</v>
      </c>
      <c r="L10" s="119">
        <f>SUM(H10:K10)</f>
        <v>33106843.789999999</v>
      </c>
      <c r="M10" s="118">
        <v>9464743.2400000002</v>
      </c>
      <c r="N10" s="260">
        <v>9721260.0399999991</v>
      </c>
      <c r="O10" s="260">
        <v>9465770.7400000002</v>
      </c>
      <c r="P10" s="260">
        <v>10586924.49</v>
      </c>
      <c r="Q10" s="305">
        <f>SUM(M10:P10)</f>
        <v>39238698.510000005</v>
      </c>
      <c r="R10" s="260">
        <v>10780722.98</v>
      </c>
      <c r="S10" s="260">
        <v>11194164.189999999</v>
      </c>
      <c r="T10" s="260">
        <v>11176623.210000001</v>
      </c>
      <c r="U10" s="260">
        <v>12140438.506190475</v>
      </c>
      <c r="V10" s="305">
        <f>SUM(R10:U10)</f>
        <v>45291948.886190474</v>
      </c>
      <c r="W10" s="260">
        <v>11689027.16</v>
      </c>
      <c r="X10" s="260">
        <v>5949308.6099999994</v>
      </c>
      <c r="Y10" s="260">
        <v>12876013.109999999</v>
      </c>
      <c r="Z10" s="260">
        <v>11731487.970000001</v>
      </c>
      <c r="AA10" s="305">
        <f>SUM(W10:Z10)</f>
        <v>42245836.850000001</v>
      </c>
      <c r="AB10" s="260">
        <v>10222630.85</v>
      </c>
      <c r="AC10" s="260">
        <v>11622430.469999999</v>
      </c>
      <c r="AD10" s="331">
        <f t="shared" si="4"/>
        <v>1399799.6199999992</v>
      </c>
      <c r="AE10" s="356">
        <f t="shared" si="5"/>
        <v>0.1369314455877079</v>
      </c>
    </row>
    <row r="11" spans="1:32" s="69" customFormat="1" ht="14.1" customHeight="1" x14ac:dyDescent="0.15">
      <c r="B11" s="120" t="s">
        <v>18</v>
      </c>
      <c r="C11" s="121">
        <v>2912093.7199999997</v>
      </c>
      <c r="D11" s="122">
        <v>3059811</v>
      </c>
      <c r="E11" s="123">
        <v>3411920.44</v>
      </c>
      <c r="F11" s="123">
        <v>2950035</v>
      </c>
      <c r="G11" s="124">
        <v>3948921.82</v>
      </c>
      <c r="H11" s="125">
        <v>1135092</v>
      </c>
      <c r="I11" s="125">
        <v>1249314.3700000001</v>
      </c>
      <c r="J11" s="125">
        <v>1192289.81</v>
      </c>
      <c r="K11" s="125">
        <v>1189061.69</v>
      </c>
      <c r="L11" s="119">
        <f t="shared" si="0"/>
        <v>4765757.87</v>
      </c>
      <c r="M11" s="118">
        <v>1276520.1499999999</v>
      </c>
      <c r="N11" s="260">
        <v>1307773.0300000003</v>
      </c>
      <c r="O11" s="260">
        <v>1181727.3500000001</v>
      </c>
      <c r="P11" s="260">
        <v>1307489.67</v>
      </c>
      <c r="Q11" s="305">
        <f t="shared" si="1"/>
        <v>5073510.2</v>
      </c>
      <c r="R11" s="260">
        <v>1259463.26</v>
      </c>
      <c r="S11" s="260">
        <v>1322303.72</v>
      </c>
      <c r="T11" s="260">
        <v>1332610.67</v>
      </c>
      <c r="U11" s="260">
        <v>1425061.3719047618</v>
      </c>
      <c r="V11" s="305">
        <f t="shared" ref="V11:V31" si="6">SUM(R11:U11)</f>
        <v>5339439.0219047619</v>
      </c>
      <c r="W11" s="260">
        <v>1198150.92</v>
      </c>
      <c r="X11" s="260">
        <v>569853.53</v>
      </c>
      <c r="Y11" s="260">
        <v>1501817.71</v>
      </c>
      <c r="Z11" s="260">
        <v>1426159.3800000001</v>
      </c>
      <c r="AA11" s="305">
        <f t="shared" ref="AA11:AA31" si="7">SUM(W11:Z11)</f>
        <v>4695981.54</v>
      </c>
      <c r="AB11" s="260">
        <v>1281766.3500000001</v>
      </c>
      <c r="AC11" s="260">
        <v>1332396.69</v>
      </c>
      <c r="AD11" s="331">
        <f t="shared" si="4"/>
        <v>50630.339999999851</v>
      </c>
      <c r="AE11" s="356">
        <f t="shared" si="5"/>
        <v>3.9500444055189814E-2</v>
      </c>
    </row>
    <row r="12" spans="1:32" s="69" customFormat="1" ht="14.1" customHeight="1" x14ac:dyDescent="0.15">
      <c r="B12" s="126" t="s">
        <v>19</v>
      </c>
      <c r="C12" s="121">
        <v>2974567.97</v>
      </c>
      <c r="D12" s="122">
        <v>2963679</v>
      </c>
      <c r="E12" s="123">
        <v>2721282.61</v>
      </c>
      <c r="F12" s="123">
        <v>3488355</v>
      </c>
      <c r="G12" s="124">
        <v>3668711.15</v>
      </c>
      <c r="H12" s="125">
        <v>919834</v>
      </c>
      <c r="I12" s="125">
        <v>958104.52</v>
      </c>
      <c r="J12" s="125">
        <v>971692.71</v>
      </c>
      <c r="K12" s="125">
        <v>1007121.9</v>
      </c>
      <c r="L12" s="119">
        <f t="shared" si="0"/>
        <v>3856753.13</v>
      </c>
      <c r="M12" s="118">
        <v>1028677.6199999999</v>
      </c>
      <c r="N12" s="260">
        <v>1106916.1000000001</v>
      </c>
      <c r="O12" s="260">
        <v>1079440.3600000001</v>
      </c>
      <c r="P12" s="260">
        <v>1172180.78</v>
      </c>
      <c r="Q12" s="305">
        <f t="shared" si="1"/>
        <v>4387214.8600000003</v>
      </c>
      <c r="R12" s="260">
        <v>1259285.3999999999</v>
      </c>
      <c r="S12" s="260">
        <v>1384629.94</v>
      </c>
      <c r="T12" s="260">
        <v>1256935.6499999999</v>
      </c>
      <c r="U12" s="260">
        <v>1436912.0057142857</v>
      </c>
      <c r="V12" s="305">
        <f t="shared" si="6"/>
        <v>5337762.9957142854</v>
      </c>
      <c r="W12" s="260">
        <v>1410657.1999999997</v>
      </c>
      <c r="X12" s="260">
        <v>865340.54</v>
      </c>
      <c r="Y12" s="260">
        <v>1902558.9300000002</v>
      </c>
      <c r="Z12" s="260">
        <v>1843939.56</v>
      </c>
      <c r="AA12" s="305">
        <f t="shared" si="7"/>
        <v>6022496.2300000004</v>
      </c>
      <c r="AB12" s="260">
        <v>1609997.71</v>
      </c>
      <c r="AC12" s="260">
        <v>1544048.37</v>
      </c>
      <c r="AD12" s="331">
        <f t="shared" si="4"/>
        <v>-65949.339999999851</v>
      </c>
      <c r="AE12" s="356">
        <f t="shared" si="5"/>
        <v>-4.0962381244629135E-2</v>
      </c>
    </row>
    <row r="13" spans="1:32" s="69" customFormat="1" ht="14.1" customHeight="1" x14ac:dyDescent="0.15">
      <c r="B13" s="126" t="s">
        <v>20</v>
      </c>
      <c r="C13" s="121">
        <v>3164000.56</v>
      </c>
      <c r="D13" s="122">
        <v>2810097</v>
      </c>
      <c r="E13" s="123">
        <v>2285949.92</v>
      </c>
      <c r="F13" s="123">
        <v>2168136</v>
      </c>
      <c r="G13" s="124">
        <v>2499760.41</v>
      </c>
      <c r="H13" s="125">
        <v>656551</v>
      </c>
      <c r="I13" s="125">
        <v>795588.08</v>
      </c>
      <c r="J13" s="125">
        <v>607416.93999999994</v>
      </c>
      <c r="K13" s="125">
        <v>757057.2</v>
      </c>
      <c r="L13" s="119">
        <f t="shared" si="0"/>
        <v>2816613.2199999997</v>
      </c>
      <c r="M13" s="118">
        <v>750800.77</v>
      </c>
      <c r="N13" s="260">
        <v>688426.86</v>
      </c>
      <c r="O13" s="260">
        <v>656999.11</v>
      </c>
      <c r="P13" s="260">
        <v>932152.64</v>
      </c>
      <c r="Q13" s="305">
        <f t="shared" si="1"/>
        <v>3028379.38</v>
      </c>
      <c r="R13" s="260">
        <v>897817.72000000009</v>
      </c>
      <c r="S13" s="260">
        <v>761700.7300000001</v>
      </c>
      <c r="T13" s="260">
        <v>693053.12</v>
      </c>
      <c r="U13" s="260">
        <v>770120.5642857143</v>
      </c>
      <c r="V13" s="305">
        <f t="shared" si="6"/>
        <v>3122692.1342857145</v>
      </c>
      <c r="W13" s="260">
        <v>819874.83</v>
      </c>
      <c r="X13" s="260">
        <v>436609.79000000004</v>
      </c>
      <c r="Y13" s="260">
        <v>919352.39000000013</v>
      </c>
      <c r="Z13" s="260">
        <v>925342.66</v>
      </c>
      <c r="AA13" s="305">
        <f t="shared" si="7"/>
        <v>3101179.6700000004</v>
      </c>
      <c r="AB13" s="260">
        <v>718740.19</v>
      </c>
      <c r="AC13" s="260">
        <v>718917.61</v>
      </c>
      <c r="AD13" s="331">
        <f t="shared" si="4"/>
        <v>177.42000000004191</v>
      </c>
      <c r="AE13" s="356">
        <f t="shared" si="5"/>
        <v>2.4684858655259272E-4</v>
      </c>
    </row>
    <row r="14" spans="1:32" s="69" customFormat="1" ht="14.1" customHeight="1" x14ac:dyDescent="0.15">
      <c r="B14" s="126" t="s">
        <v>21</v>
      </c>
      <c r="C14" s="121">
        <v>1466033.0799999998</v>
      </c>
      <c r="D14" s="122">
        <v>1306066</v>
      </c>
      <c r="E14" s="123">
        <v>1347637.0099999998</v>
      </c>
      <c r="F14" s="123">
        <v>1205419</v>
      </c>
      <c r="G14" s="124">
        <v>1234747.83</v>
      </c>
      <c r="H14" s="125">
        <v>288754</v>
      </c>
      <c r="I14" s="125">
        <v>237393.07</v>
      </c>
      <c r="J14" s="125">
        <v>276619.2</v>
      </c>
      <c r="K14" s="125">
        <v>320803.46999999997</v>
      </c>
      <c r="L14" s="119">
        <f t="shared" si="0"/>
        <v>1123569.74</v>
      </c>
      <c r="M14" s="118">
        <v>294381.65000000002</v>
      </c>
      <c r="N14" s="260">
        <v>288666.87</v>
      </c>
      <c r="O14" s="260">
        <v>280579.90999999997</v>
      </c>
      <c r="P14" s="260">
        <v>368274.04</v>
      </c>
      <c r="Q14" s="305">
        <f t="shared" si="1"/>
        <v>1231902.47</v>
      </c>
      <c r="R14" s="260">
        <v>323225.52</v>
      </c>
      <c r="S14" s="260">
        <v>317327.75</v>
      </c>
      <c r="T14" s="260">
        <v>298762.14</v>
      </c>
      <c r="U14" s="260">
        <v>451993.12619047612</v>
      </c>
      <c r="V14" s="305">
        <f t="shared" si="6"/>
        <v>1391308.5361904763</v>
      </c>
      <c r="W14" s="260">
        <v>411619.51</v>
      </c>
      <c r="X14" s="260">
        <v>302152.34999999998</v>
      </c>
      <c r="Y14" s="260">
        <v>690887.69</v>
      </c>
      <c r="Z14" s="260">
        <v>610326.97</v>
      </c>
      <c r="AA14" s="305">
        <f t="shared" si="7"/>
        <v>2014986.5199999998</v>
      </c>
      <c r="AB14" s="260">
        <v>456244.94999999995</v>
      </c>
      <c r="AC14" s="260">
        <v>500166.16</v>
      </c>
      <c r="AD14" s="331">
        <f t="shared" si="4"/>
        <v>43921.210000000021</v>
      </c>
      <c r="AE14" s="356">
        <f t="shared" si="5"/>
        <v>9.6266731281080542E-2</v>
      </c>
    </row>
    <row r="15" spans="1:32" s="69" customFormat="1" ht="14.1" customHeight="1" x14ac:dyDescent="0.15">
      <c r="B15" s="126" t="s">
        <v>22</v>
      </c>
      <c r="C15" s="121">
        <v>403418.61</v>
      </c>
      <c r="D15" s="122">
        <v>337061</v>
      </c>
      <c r="E15" s="123">
        <v>409522.26</v>
      </c>
      <c r="F15" s="123">
        <v>360343</v>
      </c>
      <c r="G15" s="124">
        <v>343443.55</v>
      </c>
      <c r="H15" s="125">
        <v>99967</v>
      </c>
      <c r="I15" s="125">
        <v>98713.49</v>
      </c>
      <c r="J15" s="125">
        <v>100148.69</v>
      </c>
      <c r="K15" s="125">
        <v>122665.11</v>
      </c>
      <c r="L15" s="119">
        <f t="shared" si="0"/>
        <v>421494.29</v>
      </c>
      <c r="M15" s="118">
        <v>80157.759999999995</v>
      </c>
      <c r="N15" s="260">
        <v>76564.25</v>
      </c>
      <c r="O15" s="260">
        <v>75178.7</v>
      </c>
      <c r="P15" s="260">
        <v>66126.42</v>
      </c>
      <c r="Q15" s="305">
        <f t="shared" si="1"/>
        <v>298027.13</v>
      </c>
      <c r="R15" s="260">
        <v>59121.79</v>
      </c>
      <c r="S15" s="260">
        <v>74276.820000000007</v>
      </c>
      <c r="T15" s="260">
        <v>51759.270000000004</v>
      </c>
      <c r="U15" s="260">
        <v>74972.736666666679</v>
      </c>
      <c r="V15" s="305">
        <f t="shared" si="6"/>
        <v>260130.6166666667</v>
      </c>
      <c r="W15" s="260">
        <v>62736.61</v>
      </c>
      <c r="X15" s="260">
        <v>53080.639999999999</v>
      </c>
      <c r="Y15" s="260">
        <v>91055.959999999992</v>
      </c>
      <c r="Z15" s="260">
        <v>130994.29000000001</v>
      </c>
      <c r="AA15" s="305">
        <f t="shared" si="7"/>
        <v>337867.5</v>
      </c>
      <c r="AB15" s="260">
        <v>81989.820000000007</v>
      </c>
      <c r="AC15" s="260">
        <v>95098.29</v>
      </c>
      <c r="AD15" s="331">
        <f t="shared" si="4"/>
        <v>13108.469999999987</v>
      </c>
      <c r="AE15" s="356">
        <f t="shared" si="5"/>
        <v>0.15987923866645867</v>
      </c>
    </row>
    <row r="16" spans="1:32" s="69" customFormat="1" ht="14.1" customHeight="1" x14ac:dyDescent="0.15">
      <c r="A16" s="360"/>
      <c r="B16" s="126" t="s">
        <v>23</v>
      </c>
      <c r="C16" s="121">
        <v>739411.04</v>
      </c>
      <c r="D16" s="122">
        <v>667954</v>
      </c>
      <c r="E16" s="123">
        <v>844199.04</v>
      </c>
      <c r="F16" s="123">
        <v>781922</v>
      </c>
      <c r="G16" s="124">
        <v>833414.41</v>
      </c>
      <c r="H16" s="125">
        <v>244545</v>
      </c>
      <c r="I16" s="125">
        <v>286253.99</v>
      </c>
      <c r="J16" s="125">
        <v>266803.7</v>
      </c>
      <c r="K16" s="125">
        <v>287515.09999999998</v>
      </c>
      <c r="L16" s="119">
        <f t="shared" si="0"/>
        <v>1085117.79</v>
      </c>
      <c r="M16" s="118">
        <v>379233.29</v>
      </c>
      <c r="N16" s="260">
        <v>399724.38</v>
      </c>
      <c r="O16" s="260">
        <v>387874.68</v>
      </c>
      <c r="P16" s="260">
        <v>490389.33</v>
      </c>
      <c r="Q16" s="305">
        <f t="shared" si="1"/>
        <v>1657221.68</v>
      </c>
      <c r="R16" s="260">
        <v>566224.34000000008</v>
      </c>
      <c r="S16" s="260">
        <v>532795.66999999993</v>
      </c>
      <c r="T16" s="260">
        <v>493057.13</v>
      </c>
      <c r="U16" s="260">
        <v>570894.14761904767</v>
      </c>
      <c r="V16" s="305">
        <f t="shared" si="6"/>
        <v>2162971.2876190478</v>
      </c>
      <c r="W16" s="260">
        <v>501955.95999999996</v>
      </c>
      <c r="X16" s="260">
        <v>235677.48</v>
      </c>
      <c r="Y16" s="260">
        <v>455015.27999999997</v>
      </c>
      <c r="Z16" s="260">
        <v>437880.38</v>
      </c>
      <c r="AA16" s="305">
        <f t="shared" si="7"/>
        <v>1630529.1</v>
      </c>
      <c r="AB16" s="260">
        <v>421013.73</v>
      </c>
      <c r="AC16" s="260">
        <v>320380.85000000003</v>
      </c>
      <c r="AD16" s="331">
        <f t="shared" si="4"/>
        <v>-100632.87999999995</v>
      </c>
      <c r="AE16" s="356">
        <f t="shared" si="5"/>
        <v>-0.23902517383459193</v>
      </c>
      <c r="AF16" s="360"/>
    </row>
    <row r="17" spans="1:32" s="69" customFormat="1" ht="14.1" customHeight="1" x14ac:dyDescent="0.15">
      <c r="A17" s="360"/>
      <c r="B17" s="126" t="s">
        <v>24</v>
      </c>
      <c r="C17" s="121">
        <v>686082.54</v>
      </c>
      <c r="D17" s="122">
        <v>691647</v>
      </c>
      <c r="E17" s="123">
        <v>885329.29</v>
      </c>
      <c r="F17" s="123">
        <v>817952</v>
      </c>
      <c r="G17" s="124">
        <v>884970.52</v>
      </c>
      <c r="H17" s="125">
        <v>260994</v>
      </c>
      <c r="I17" s="125">
        <v>294164.45</v>
      </c>
      <c r="J17" s="125">
        <v>257197.2</v>
      </c>
      <c r="K17" s="125">
        <v>274841.03000000003</v>
      </c>
      <c r="L17" s="119">
        <f t="shared" si="0"/>
        <v>1087196.68</v>
      </c>
      <c r="M17" s="118">
        <v>223934.63</v>
      </c>
      <c r="N17" s="260">
        <v>278807.98</v>
      </c>
      <c r="O17" s="260">
        <v>286620.13</v>
      </c>
      <c r="P17" s="260">
        <v>292405.32</v>
      </c>
      <c r="Q17" s="305">
        <f t="shared" si="1"/>
        <v>1081768.06</v>
      </c>
      <c r="R17" s="260">
        <v>266124.46999999997</v>
      </c>
      <c r="S17" s="260">
        <v>278727.08999999997</v>
      </c>
      <c r="T17" s="260">
        <v>222183.47999999998</v>
      </c>
      <c r="U17" s="260">
        <v>290948.45095238095</v>
      </c>
      <c r="V17" s="305">
        <f t="shared" si="6"/>
        <v>1057983.4909523809</v>
      </c>
      <c r="W17" s="260">
        <v>260884.53999999998</v>
      </c>
      <c r="X17" s="260">
        <v>86746.540000000008</v>
      </c>
      <c r="Y17" s="260">
        <v>246947.66</v>
      </c>
      <c r="Z17" s="260">
        <v>256283.77000000002</v>
      </c>
      <c r="AA17" s="305">
        <f t="shared" si="7"/>
        <v>850862.51</v>
      </c>
      <c r="AB17" s="260">
        <v>207028.41999999998</v>
      </c>
      <c r="AC17" s="260">
        <v>253559.98</v>
      </c>
      <c r="AD17" s="331">
        <f t="shared" si="4"/>
        <v>46531.560000000027</v>
      </c>
      <c r="AE17" s="356">
        <f t="shared" si="5"/>
        <v>0.22475928667184936</v>
      </c>
      <c r="AF17" s="360"/>
    </row>
    <row r="18" spans="1:32" s="69" customFormat="1" ht="14.1" customHeight="1" x14ac:dyDescent="0.15">
      <c r="B18" s="126" t="s">
        <v>25</v>
      </c>
      <c r="C18" s="121">
        <v>8611740.0600000005</v>
      </c>
      <c r="D18" s="122">
        <v>8963575</v>
      </c>
      <c r="E18" s="123">
        <v>12267595.32</v>
      </c>
      <c r="F18" s="123">
        <v>9116535</v>
      </c>
      <c r="G18" s="124">
        <v>11086480.380000001</v>
      </c>
      <c r="H18" s="125">
        <v>2700211</v>
      </c>
      <c r="I18" s="125">
        <v>2878932.83</v>
      </c>
      <c r="J18" s="125">
        <v>3144374.55</v>
      </c>
      <c r="K18" s="125">
        <v>3106596.06</v>
      </c>
      <c r="L18" s="119">
        <f t="shared" si="0"/>
        <v>11830114.439999999</v>
      </c>
      <c r="M18" s="118">
        <v>2738821.35</v>
      </c>
      <c r="N18" s="260">
        <v>2954947.6</v>
      </c>
      <c r="O18" s="260">
        <v>3132455.72</v>
      </c>
      <c r="P18" s="260">
        <v>3309102.01</v>
      </c>
      <c r="Q18" s="305">
        <f t="shared" si="1"/>
        <v>12135326.68</v>
      </c>
      <c r="R18" s="260">
        <v>2892978.59</v>
      </c>
      <c r="S18" s="260">
        <v>3069067.4</v>
      </c>
      <c r="T18" s="260">
        <v>3469749.5199999996</v>
      </c>
      <c r="U18" s="260">
        <v>3551610.0257142857</v>
      </c>
      <c r="V18" s="305">
        <f t="shared" si="6"/>
        <v>12983405.535714285</v>
      </c>
      <c r="W18" s="260">
        <v>2718151.25</v>
      </c>
      <c r="X18" s="260">
        <v>1277180.2199999997</v>
      </c>
      <c r="Y18" s="260">
        <v>3360288.7</v>
      </c>
      <c r="Z18" s="260">
        <v>3616271.38</v>
      </c>
      <c r="AA18" s="305">
        <f t="shared" si="7"/>
        <v>10971891.550000001</v>
      </c>
      <c r="AB18" s="260">
        <v>2773500.64</v>
      </c>
      <c r="AC18" s="260">
        <v>2914709.64</v>
      </c>
      <c r="AD18" s="331">
        <f t="shared" si="4"/>
        <v>141209</v>
      </c>
      <c r="AE18" s="356">
        <f t="shared" si="5"/>
        <v>5.0913635267810863E-2</v>
      </c>
    </row>
    <row r="19" spans="1:32" s="69" customFormat="1" ht="14.1" customHeight="1" x14ac:dyDescent="0.15">
      <c r="B19" s="126" t="s">
        <v>26</v>
      </c>
      <c r="C19" s="127" t="s">
        <v>27</v>
      </c>
      <c r="D19" s="122">
        <v>781327</v>
      </c>
      <c r="E19" s="123">
        <v>1001198.12</v>
      </c>
      <c r="F19" s="123">
        <v>898383</v>
      </c>
      <c r="G19" s="124">
        <v>1323991.73</v>
      </c>
      <c r="H19" s="125">
        <v>335545</v>
      </c>
      <c r="I19" s="125">
        <v>349210.28</v>
      </c>
      <c r="J19" s="125">
        <v>368021.92</v>
      </c>
      <c r="K19" s="125">
        <v>386750.14</v>
      </c>
      <c r="L19" s="119">
        <f t="shared" si="0"/>
        <v>1439527.3399999999</v>
      </c>
      <c r="M19" s="118">
        <v>361493.3</v>
      </c>
      <c r="N19" s="260">
        <v>339838.41000000003</v>
      </c>
      <c r="O19" s="260">
        <v>368049.84</v>
      </c>
      <c r="P19" s="260">
        <v>394715.47</v>
      </c>
      <c r="Q19" s="305">
        <f t="shared" si="1"/>
        <v>1464097.02</v>
      </c>
      <c r="R19" s="260">
        <v>368450.07</v>
      </c>
      <c r="S19" s="260">
        <v>396262.68000000005</v>
      </c>
      <c r="T19" s="260">
        <v>396773.31</v>
      </c>
      <c r="U19" s="260">
        <v>436583.36523809523</v>
      </c>
      <c r="V19" s="305">
        <f t="shared" si="6"/>
        <v>1598069.4252380952</v>
      </c>
      <c r="W19" s="260">
        <v>426606.49</v>
      </c>
      <c r="X19" s="260">
        <v>138040.91</v>
      </c>
      <c r="Y19" s="260">
        <v>366314.76</v>
      </c>
      <c r="Z19" s="260">
        <v>420152.27</v>
      </c>
      <c r="AA19" s="305">
        <f t="shared" si="7"/>
        <v>1351114.4300000002</v>
      </c>
      <c r="AB19" s="260">
        <v>357406.35000000003</v>
      </c>
      <c r="AC19" s="260">
        <v>341803.38</v>
      </c>
      <c r="AD19" s="331">
        <f t="shared" si="4"/>
        <v>-15602.97000000003</v>
      </c>
      <c r="AE19" s="356">
        <f t="shared" si="5"/>
        <v>-4.3656107397084656E-2</v>
      </c>
    </row>
    <row r="20" spans="1:32" s="69" customFormat="1" ht="14.1" customHeight="1" x14ac:dyDescent="0.15">
      <c r="B20" s="126" t="s">
        <v>28</v>
      </c>
      <c r="C20" s="127" t="s">
        <v>27</v>
      </c>
      <c r="D20" s="122">
        <v>764645</v>
      </c>
      <c r="E20" s="123">
        <v>605744.21</v>
      </c>
      <c r="F20" s="123">
        <v>439428</v>
      </c>
      <c r="G20" s="124">
        <v>767536.53</v>
      </c>
      <c r="H20" s="125">
        <v>238412</v>
      </c>
      <c r="I20" s="125">
        <v>251137.02</v>
      </c>
      <c r="J20" s="125">
        <v>205271.41</v>
      </c>
      <c r="K20" s="125">
        <v>220095.22</v>
      </c>
      <c r="L20" s="119">
        <f t="shared" si="0"/>
        <v>914915.65</v>
      </c>
      <c r="M20" s="118">
        <v>219437.58</v>
      </c>
      <c r="N20" s="260">
        <v>245959.34</v>
      </c>
      <c r="O20" s="260">
        <v>271759.03000000003</v>
      </c>
      <c r="P20" s="260">
        <v>305597.93</v>
      </c>
      <c r="Q20" s="305">
        <f t="shared" si="1"/>
        <v>1042753.8799999999</v>
      </c>
      <c r="R20" s="260">
        <v>286206.58</v>
      </c>
      <c r="S20" s="260">
        <v>274529.93</v>
      </c>
      <c r="T20" s="260">
        <v>300519.88</v>
      </c>
      <c r="U20" s="260">
        <v>314579.14857142855</v>
      </c>
      <c r="V20" s="305">
        <f t="shared" si="6"/>
        <v>1175835.5385714285</v>
      </c>
      <c r="W20" s="260">
        <v>310627.82999999996</v>
      </c>
      <c r="X20" s="260">
        <v>157609.18</v>
      </c>
      <c r="Y20" s="260">
        <v>337904.41</v>
      </c>
      <c r="Z20" s="260">
        <v>304465.75</v>
      </c>
      <c r="AA20" s="305">
        <f t="shared" si="7"/>
        <v>1110607.17</v>
      </c>
      <c r="AB20" s="260">
        <v>253596.43</v>
      </c>
      <c r="AC20" s="260">
        <v>206525.34</v>
      </c>
      <c r="AD20" s="331">
        <f t="shared" si="4"/>
        <v>-47071.09</v>
      </c>
      <c r="AE20" s="356">
        <f t="shared" si="5"/>
        <v>-0.18561416657166663</v>
      </c>
    </row>
    <row r="21" spans="1:32" s="69" customFormat="1" ht="14.1" customHeight="1" x14ac:dyDescent="0.15">
      <c r="A21" s="360"/>
      <c r="B21" s="126" t="s">
        <v>29</v>
      </c>
      <c r="C21" s="127" t="s">
        <v>27</v>
      </c>
      <c r="D21" s="122">
        <v>259571</v>
      </c>
      <c r="E21" s="123">
        <v>269967.32</v>
      </c>
      <c r="F21" s="123">
        <v>195544</v>
      </c>
      <c r="G21" s="124">
        <v>276592.26</v>
      </c>
      <c r="H21" s="125">
        <v>67576</v>
      </c>
      <c r="I21" s="125">
        <v>77490.850000000006</v>
      </c>
      <c r="J21" s="125">
        <v>63260.06</v>
      </c>
      <c r="K21" s="125">
        <v>76772.100000000006</v>
      </c>
      <c r="L21" s="119">
        <f t="shared" si="0"/>
        <v>285099.01</v>
      </c>
      <c r="M21" s="118">
        <v>69064.7</v>
      </c>
      <c r="N21" s="260">
        <v>77137.09</v>
      </c>
      <c r="O21" s="260">
        <v>66885.84</v>
      </c>
      <c r="P21" s="260">
        <v>83134.649999999994</v>
      </c>
      <c r="Q21" s="305">
        <f t="shared" si="1"/>
        <v>296222.27999999997</v>
      </c>
      <c r="R21" s="260">
        <v>83730.320000000007</v>
      </c>
      <c r="S21" s="260">
        <v>92458.52</v>
      </c>
      <c r="T21" s="260">
        <v>98526.709999999992</v>
      </c>
      <c r="U21" s="260">
        <v>103158.08000000002</v>
      </c>
      <c r="V21" s="305">
        <f t="shared" si="6"/>
        <v>377873.63000000006</v>
      </c>
      <c r="W21" s="260">
        <v>78719.45</v>
      </c>
      <c r="X21" s="260">
        <v>42026.67</v>
      </c>
      <c r="Y21" s="260">
        <v>79495.010000000009</v>
      </c>
      <c r="Z21" s="260">
        <v>79527.62999999999</v>
      </c>
      <c r="AA21" s="305">
        <f t="shared" si="7"/>
        <v>279768.76</v>
      </c>
      <c r="AB21" s="260">
        <v>46690.93</v>
      </c>
      <c r="AC21" s="260">
        <v>75104.01999999999</v>
      </c>
      <c r="AD21" s="331">
        <f t="shared" si="4"/>
        <v>28413.089999999989</v>
      </c>
      <c r="AE21" s="356">
        <f t="shared" si="5"/>
        <v>0.60853553356080059</v>
      </c>
      <c r="AF21" s="360"/>
    </row>
    <row r="22" spans="1:32" s="69" customFormat="1" ht="14.1" customHeight="1" x14ac:dyDescent="0.15">
      <c r="B22" s="126" t="s">
        <v>30</v>
      </c>
      <c r="C22" s="127" t="s">
        <v>27</v>
      </c>
      <c r="D22" s="122">
        <v>321650</v>
      </c>
      <c r="E22" s="123">
        <v>291115.89</v>
      </c>
      <c r="F22" s="123">
        <v>209638</v>
      </c>
      <c r="G22" s="124">
        <v>287736.43</v>
      </c>
      <c r="H22" s="125">
        <v>60035</v>
      </c>
      <c r="I22" s="125">
        <v>102765.95</v>
      </c>
      <c r="J22" s="125">
        <v>76959.41</v>
      </c>
      <c r="K22" s="125">
        <v>127305.15</v>
      </c>
      <c r="L22" s="119">
        <f t="shared" si="0"/>
        <v>367065.51</v>
      </c>
      <c r="M22" s="118">
        <v>97826.219999999987</v>
      </c>
      <c r="N22" s="260">
        <v>88654.040000000008</v>
      </c>
      <c r="O22" s="260">
        <v>75553.850000000006</v>
      </c>
      <c r="P22" s="260">
        <v>104999.93</v>
      </c>
      <c r="Q22" s="305">
        <f t="shared" si="1"/>
        <v>367034.04000000004</v>
      </c>
      <c r="R22" s="260">
        <v>95861.38</v>
      </c>
      <c r="S22" s="260">
        <v>91945.47</v>
      </c>
      <c r="T22" s="260">
        <v>67204.88</v>
      </c>
      <c r="U22" s="260">
        <v>86587.695238095243</v>
      </c>
      <c r="V22" s="305">
        <f t="shared" si="6"/>
        <v>341599.42523809522</v>
      </c>
      <c r="W22" s="260">
        <v>56897.119999999995</v>
      </c>
      <c r="X22" s="260">
        <v>33460.229999999996</v>
      </c>
      <c r="Y22" s="260">
        <v>87101.58</v>
      </c>
      <c r="Z22" s="260">
        <v>64538.53</v>
      </c>
      <c r="AA22" s="305">
        <f t="shared" si="7"/>
        <v>241997.46</v>
      </c>
      <c r="AB22" s="260">
        <v>61799.929999999993</v>
      </c>
      <c r="AC22" s="260">
        <v>65525.17</v>
      </c>
      <c r="AD22" s="331">
        <f t="shared" si="4"/>
        <v>3725.2400000000052</v>
      </c>
      <c r="AE22" s="356">
        <f t="shared" si="5"/>
        <v>6.0279032678516073E-2</v>
      </c>
    </row>
    <row r="23" spans="1:32" s="69" customFormat="1" ht="14.1" customHeight="1" x14ac:dyDescent="0.15">
      <c r="A23" s="360"/>
      <c r="B23" s="126" t="s">
        <v>31</v>
      </c>
      <c r="C23" s="127" t="s">
        <v>27</v>
      </c>
      <c r="D23" s="128" t="s">
        <v>27</v>
      </c>
      <c r="E23" s="127" t="s">
        <v>27</v>
      </c>
      <c r="F23" s="127" t="s">
        <v>27</v>
      </c>
      <c r="G23" s="130" t="s">
        <v>27</v>
      </c>
      <c r="H23" s="131">
        <v>102518</v>
      </c>
      <c r="I23" s="131">
        <v>124966.03</v>
      </c>
      <c r="J23" s="131">
        <v>136583.82999999999</v>
      </c>
      <c r="K23" s="131">
        <v>134553.79</v>
      </c>
      <c r="L23" s="119">
        <f t="shared" si="0"/>
        <v>498621.65</v>
      </c>
      <c r="M23" s="118">
        <v>147780.26</v>
      </c>
      <c r="N23" s="260">
        <v>133917.69999999998</v>
      </c>
      <c r="O23" s="260">
        <v>107040.85</v>
      </c>
      <c r="P23" s="260">
        <v>115726.13</v>
      </c>
      <c r="Q23" s="305">
        <f t="shared" si="1"/>
        <v>504464.93999999994</v>
      </c>
      <c r="R23" s="260">
        <v>103587.85</v>
      </c>
      <c r="S23" s="260">
        <v>112566.59999999999</v>
      </c>
      <c r="T23" s="260">
        <v>107935.93</v>
      </c>
      <c r="U23" s="260">
        <v>127733.26714285715</v>
      </c>
      <c r="V23" s="305">
        <f t="shared" si="6"/>
        <v>451823.64714285714</v>
      </c>
      <c r="W23" s="260">
        <v>123093.01000000001</v>
      </c>
      <c r="X23" s="260">
        <v>69265.850000000006</v>
      </c>
      <c r="Y23" s="260">
        <v>165730.96999999997</v>
      </c>
      <c r="Z23" s="260">
        <v>156831.63</v>
      </c>
      <c r="AA23" s="305">
        <f t="shared" si="7"/>
        <v>514921.45999999996</v>
      </c>
      <c r="AB23" s="260">
        <v>115050.33</v>
      </c>
      <c r="AC23" s="260">
        <v>142058.87</v>
      </c>
      <c r="AD23" s="331">
        <f t="shared" si="4"/>
        <v>27008.539999999994</v>
      </c>
      <c r="AE23" s="356">
        <f t="shared" si="5"/>
        <v>0.23475412891036465</v>
      </c>
      <c r="AF23" s="360"/>
    </row>
    <row r="24" spans="1:32" s="69" customFormat="1" ht="14.1" customHeight="1" x14ac:dyDescent="0.15">
      <c r="A24" s="360"/>
      <c r="B24" s="126" t="s">
        <v>32</v>
      </c>
      <c r="C24" s="127" t="s">
        <v>27</v>
      </c>
      <c r="D24" s="128" t="s">
        <v>27</v>
      </c>
      <c r="E24" s="127" t="s">
        <v>27</v>
      </c>
      <c r="F24" s="127" t="s">
        <v>27</v>
      </c>
      <c r="G24" s="130" t="s">
        <v>27</v>
      </c>
      <c r="H24" s="131">
        <v>108885</v>
      </c>
      <c r="I24" s="131">
        <v>63973.11</v>
      </c>
      <c r="J24" s="131">
        <v>113323.16</v>
      </c>
      <c r="K24" s="131">
        <v>107418.65</v>
      </c>
      <c r="L24" s="119">
        <f t="shared" si="0"/>
        <v>393599.92000000004</v>
      </c>
      <c r="M24" s="118">
        <v>72441.049999999988</v>
      </c>
      <c r="N24" s="260">
        <v>123418.28</v>
      </c>
      <c r="O24" s="260">
        <v>73611.45</v>
      </c>
      <c r="P24" s="260">
        <v>87314.03</v>
      </c>
      <c r="Q24" s="305">
        <f t="shared" si="1"/>
        <v>356784.80999999994</v>
      </c>
      <c r="R24" s="260">
        <v>79059.16</v>
      </c>
      <c r="S24" s="260">
        <v>75081.19</v>
      </c>
      <c r="T24" s="260">
        <v>65463.98000000001</v>
      </c>
      <c r="U24" s="260">
        <v>51271.814285714288</v>
      </c>
      <c r="V24" s="305">
        <f t="shared" si="6"/>
        <v>270876.14428571431</v>
      </c>
      <c r="W24" s="260">
        <v>28308.699999999997</v>
      </c>
      <c r="X24" s="260">
        <v>18222.98</v>
      </c>
      <c r="Y24" s="260">
        <v>62932.14</v>
      </c>
      <c r="Z24" s="260">
        <v>75132.12</v>
      </c>
      <c r="AA24" s="305">
        <f t="shared" si="7"/>
        <v>184595.94</v>
      </c>
      <c r="AB24" s="260">
        <v>85219.65</v>
      </c>
      <c r="AC24" s="260">
        <v>47666.47</v>
      </c>
      <c r="AD24" s="331">
        <f t="shared" si="4"/>
        <v>-37553.179999999993</v>
      </c>
      <c r="AE24" s="356">
        <f t="shared" si="5"/>
        <v>-0.44066339160041135</v>
      </c>
      <c r="AF24" s="360"/>
    </row>
    <row r="25" spans="1:32" s="69" customFormat="1" ht="14.1" customHeight="1" x14ac:dyDescent="0.15">
      <c r="B25" s="126" t="s">
        <v>33</v>
      </c>
      <c r="C25" s="127" t="s">
        <v>27</v>
      </c>
      <c r="D25" s="128" t="s">
        <v>27</v>
      </c>
      <c r="E25" s="127" t="s">
        <v>27</v>
      </c>
      <c r="F25" s="127" t="s">
        <v>27</v>
      </c>
      <c r="G25" s="130" t="s">
        <v>27</v>
      </c>
      <c r="H25" s="131">
        <v>289548</v>
      </c>
      <c r="I25" s="131">
        <v>340097.2</v>
      </c>
      <c r="J25" s="131">
        <v>312287.71000000002</v>
      </c>
      <c r="K25" s="131">
        <v>352776.53</v>
      </c>
      <c r="L25" s="119">
        <f t="shared" si="0"/>
        <v>1294709.44</v>
      </c>
      <c r="M25" s="118">
        <v>409025.66000000003</v>
      </c>
      <c r="N25" s="260">
        <v>401726.71</v>
      </c>
      <c r="O25" s="260">
        <v>413174.47</v>
      </c>
      <c r="P25" s="260">
        <v>472726.13</v>
      </c>
      <c r="Q25" s="305">
        <f t="shared" si="1"/>
        <v>1696652.9700000002</v>
      </c>
      <c r="R25" s="260">
        <v>527102.36</v>
      </c>
      <c r="S25" s="260">
        <v>574959.44999999995</v>
      </c>
      <c r="T25" s="260">
        <v>507692.95</v>
      </c>
      <c r="U25" s="260">
        <v>382222.12</v>
      </c>
      <c r="V25" s="305">
        <f t="shared" si="6"/>
        <v>1991976.88</v>
      </c>
      <c r="W25" s="260">
        <v>212174.12</v>
      </c>
      <c r="X25" s="262">
        <v>0</v>
      </c>
      <c r="Y25" s="262">
        <v>0</v>
      </c>
      <c r="Z25" s="262">
        <v>0</v>
      </c>
      <c r="AA25" s="305">
        <f t="shared" si="7"/>
        <v>212174.12</v>
      </c>
      <c r="AB25" s="262">
        <v>0</v>
      </c>
      <c r="AC25" s="262">
        <v>0</v>
      </c>
      <c r="AD25" s="331">
        <f t="shared" si="4"/>
        <v>0</v>
      </c>
      <c r="AE25" s="356" t="e">
        <f t="shared" si="5"/>
        <v>#DIV/0!</v>
      </c>
    </row>
    <row r="26" spans="1:32" s="69" customFormat="1" ht="14.1" customHeight="1" x14ac:dyDescent="0.15">
      <c r="B26" s="126" t="s">
        <v>34</v>
      </c>
      <c r="C26" s="127" t="s">
        <v>27</v>
      </c>
      <c r="D26" s="128" t="s">
        <v>27</v>
      </c>
      <c r="E26" s="127" t="s">
        <v>27</v>
      </c>
      <c r="F26" s="127" t="s">
        <v>27</v>
      </c>
      <c r="G26" s="130" t="s">
        <v>27</v>
      </c>
      <c r="H26" s="131">
        <v>129979</v>
      </c>
      <c r="I26" s="131">
        <v>112038.22</v>
      </c>
      <c r="J26" s="131">
        <v>114309.19</v>
      </c>
      <c r="K26" s="131">
        <v>107358.01</v>
      </c>
      <c r="L26" s="119">
        <f t="shared" si="0"/>
        <v>463684.42000000004</v>
      </c>
      <c r="M26" s="118">
        <v>125989.31999999999</v>
      </c>
      <c r="N26" s="260">
        <v>152644.02999999997</v>
      </c>
      <c r="O26" s="260">
        <v>133557.49</v>
      </c>
      <c r="P26" s="260">
        <v>122339.15</v>
      </c>
      <c r="Q26" s="305">
        <f t="shared" si="1"/>
        <v>534529.99</v>
      </c>
      <c r="R26" s="260">
        <v>192507.27</v>
      </c>
      <c r="S26" s="260">
        <v>177866.13</v>
      </c>
      <c r="T26" s="260">
        <v>147448.17000000001</v>
      </c>
      <c r="U26" s="260">
        <v>172884.41142857145</v>
      </c>
      <c r="V26" s="305">
        <f t="shared" si="6"/>
        <v>690705.98142857151</v>
      </c>
      <c r="W26" s="260">
        <v>184622.4</v>
      </c>
      <c r="X26" s="260">
        <v>53636.25</v>
      </c>
      <c r="Y26" s="260">
        <v>125222.46999999999</v>
      </c>
      <c r="Z26" s="260">
        <v>103774.7</v>
      </c>
      <c r="AA26" s="305">
        <f t="shared" si="7"/>
        <v>467255.82</v>
      </c>
      <c r="AB26" s="260">
        <v>126145.91</v>
      </c>
      <c r="AC26" s="260">
        <v>110337.51999999999</v>
      </c>
      <c r="AD26" s="331">
        <f t="shared" si="4"/>
        <v>-15808.390000000014</v>
      </c>
      <c r="AE26" s="356">
        <f t="shared" si="5"/>
        <v>-0.12531829212695056</v>
      </c>
    </row>
    <row r="27" spans="1:32" s="69" customFormat="1" ht="14.1" customHeight="1" x14ac:dyDescent="0.15">
      <c r="B27" s="126" t="s">
        <v>35</v>
      </c>
      <c r="C27" s="127" t="s">
        <v>27</v>
      </c>
      <c r="D27" s="128" t="s">
        <v>27</v>
      </c>
      <c r="E27" s="127" t="s">
        <v>27</v>
      </c>
      <c r="F27" s="127" t="s">
        <v>27</v>
      </c>
      <c r="G27" s="130" t="s">
        <v>27</v>
      </c>
      <c r="H27" s="131">
        <v>191433</v>
      </c>
      <c r="I27" s="131">
        <v>181750.97</v>
      </c>
      <c r="J27" s="131">
        <v>184839.54</v>
      </c>
      <c r="K27" s="131">
        <v>201146.34</v>
      </c>
      <c r="L27" s="119">
        <f t="shared" si="0"/>
        <v>759169.85</v>
      </c>
      <c r="M27" s="118">
        <v>186674.25</v>
      </c>
      <c r="N27" s="260">
        <v>211365.66999999998</v>
      </c>
      <c r="O27" s="260">
        <v>166394.20000000001</v>
      </c>
      <c r="P27" s="260">
        <v>231788.25</v>
      </c>
      <c r="Q27" s="305">
        <f t="shared" si="1"/>
        <v>796222.37</v>
      </c>
      <c r="R27" s="260">
        <v>304103.96999999997</v>
      </c>
      <c r="S27" s="260">
        <v>232541.09</v>
      </c>
      <c r="T27" s="260">
        <v>167392.32999999999</v>
      </c>
      <c r="U27" s="260">
        <v>180152.55904761906</v>
      </c>
      <c r="V27" s="305">
        <f t="shared" si="6"/>
        <v>884189.94904761901</v>
      </c>
      <c r="W27" s="260">
        <v>189774.36</v>
      </c>
      <c r="X27" s="260">
        <v>74388.34</v>
      </c>
      <c r="Y27" s="260">
        <v>194024.87</v>
      </c>
      <c r="Z27" s="260">
        <v>183537.31</v>
      </c>
      <c r="AA27" s="305">
        <f t="shared" si="7"/>
        <v>641724.87999999989</v>
      </c>
      <c r="AB27" s="260">
        <v>183931.91999999998</v>
      </c>
      <c r="AC27" s="260">
        <v>174530.13999999998</v>
      </c>
      <c r="AD27" s="331">
        <f t="shared" si="4"/>
        <v>-9401.7799999999988</v>
      </c>
      <c r="AE27" s="356">
        <f t="shared" si="5"/>
        <v>-5.1115543185761336E-2</v>
      </c>
    </row>
    <row r="28" spans="1:32" s="69" customFormat="1" ht="14.1" customHeight="1" x14ac:dyDescent="0.15">
      <c r="B28" s="126" t="s">
        <v>36</v>
      </c>
      <c r="C28" s="127" t="s">
        <v>27</v>
      </c>
      <c r="D28" s="128" t="s">
        <v>27</v>
      </c>
      <c r="E28" s="127" t="s">
        <v>27</v>
      </c>
      <c r="F28" s="127" t="s">
        <v>27</v>
      </c>
      <c r="G28" s="130" t="s">
        <v>27</v>
      </c>
      <c r="H28" s="131">
        <v>191147</v>
      </c>
      <c r="I28" s="131">
        <v>153818.98000000001</v>
      </c>
      <c r="J28" s="131">
        <v>146796.07999999999</v>
      </c>
      <c r="K28" s="131">
        <v>216113.09</v>
      </c>
      <c r="L28" s="119">
        <f t="shared" si="0"/>
        <v>707875.14999999991</v>
      </c>
      <c r="M28" s="118">
        <v>371067.45999999996</v>
      </c>
      <c r="N28" s="260">
        <v>418973.87</v>
      </c>
      <c r="O28" s="260">
        <v>417869.6</v>
      </c>
      <c r="P28" s="260">
        <v>451580.74</v>
      </c>
      <c r="Q28" s="305">
        <f t="shared" si="1"/>
        <v>1659491.67</v>
      </c>
      <c r="R28" s="260">
        <v>515755.76</v>
      </c>
      <c r="S28" s="260">
        <v>489020.55999999994</v>
      </c>
      <c r="T28" s="260">
        <v>456349.71</v>
      </c>
      <c r="U28" s="260">
        <v>442027.56571428571</v>
      </c>
      <c r="V28" s="305">
        <f t="shared" si="6"/>
        <v>1903153.5957142857</v>
      </c>
      <c r="W28" s="260">
        <v>539168.94999999995</v>
      </c>
      <c r="X28" s="260">
        <v>229696.43</v>
      </c>
      <c r="Y28" s="260">
        <v>449339.19999999995</v>
      </c>
      <c r="Z28" s="260">
        <v>378513.68</v>
      </c>
      <c r="AA28" s="305">
        <f t="shared" si="7"/>
        <v>1596718.2599999998</v>
      </c>
      <c r="AB28" s="260">
        <v>399038.68000000005</v>
      </c>
      <c r="AC28" s="260">
        <v>396182.42</v>
      </c>
      <c r="AD28" s="331">
        <f t="shared" si="4"/>
        <v>-2856.2600000000675</v>
      </c>
      <c r="AE28" s="356">
        <f t="shared" si="5"/>
        <v>-7.157852466833709E-3</v>
      </c>
    </row>
    <row r="29" spans="1:32" s="69" customFormat="1" ht="14.1" customHeight="1" x14ac:dyDescent="0.15">
      <c r="A29" s="360"/>
      <c r="B29" s="126" t="s">
        <v>37</v>
      </c>
      <c r="C29" s="127" t="s">
        <v>27</v>
      </c>
      <c r="D29" s="128" t="s">
        <v>27</v>
      </c>
      <c r="E29" s="127" t="s">
        <v>27</v>
      </c>
      <c r="F29" s="127" t="s">
        <v>27</v>
      </c>
      <c r="G29" s="130" t="s">
        <v>27</v>
      </c>
      <c r="H29" s="131">
        <v>101454</v>
      </c>
      <c r="I29" s="131">
        <v>98018.54</v>
      </c>
      <c r="J29" s="131">
        <v>78166.009999999995</v>
      </c>
      <c r="K29" s="131">
        <v>102311.84</v>
      </c>
      <c r="L29" s="119">
        <f t="shared" si="0"/>
        <v>379950.39</v>
      </c>
      <c r="M29" s="118">
        <v>121685.81</v>
      </c>
      <c r="N29" s="260">
        <v>120243.24</v>
      </c>
      <c r="O29" s="260">
        <v>141555.63</v>
      </c>
      <c r="P29" s="260">
        <v>121756.96</v>
      </c>
      <c r="Q29" s="305">
        <f t="shared" si="1"/>
        <v>505241.64</v>
      </c>
      <c r="R29" s="260">
        <v>141786.34999999998</v>
      </c>
      <c r="S29" s="260">
        <v>27545.89</v>
      </c>
      <c r="T29" s="260">
        <v>26980.959999999999</v>
      </c>
      <c r="U29" s="260">
        <v>20023.699047619048</v>
      </c>
      <c r="V29" s="305">
        <f t="shared" si="6"/>
        <v>216336.89904761902</v>
      </c>
      <c r="W29" s="260">
        <v>16786.2</v>
      </c>
      <c r="X29" s="260">
        <v>8807.09</v>
      </c>
      <c r="Y29" s="260">
        <v>22920.59</v>
      </c>
      <c r="Z29" s="260">
        <v>28361.279999999999</v>
      </c>
      <c r="AA29" s="305">
        <f t="shared" si="7"/>
        <v>76875.16</v>
      </c>
      <c r="AB29" s="260">
        <v>13845.289999999999</v>
      </c>
      <c r="AC29" s="260">
        <v>9350.8700000000008</v>
      </c>
      <c r="AD29" s="331">
        <f t="shared" si="4"/>
        <v>-4494.4199999999983</v>
      </c>
      <c r="AE29" s="356">
        <f t="shared" si="5"/>
        <v>-0.32461725250969814</v>
      </c>
      <c r="AF29" s="360"/>
    </row>
    <row r="30" spans="1:32" s="69" customFormat="1" ht="14.1" customHeight="1" x14ac:dyDescent="0.15">
      <c r="B30" s="126" t="s">
        <v>109</v>
      </c>
      <c r="C30" s="127" t="s">
        <v>27</v>
      </c>
      <c r="D30" s="128" t="s">
        <v>27</v>
      </c>
      <c r="E30" s="127" t="s">
        <v>27</v>
      </c>
      <c r="F30" s="127" t="s">
        <v>27</v>
      </c>
      <c r="G30" s="130" t="s">
        <v>27</v>
      </c>
      <c r="H30" s="131">
        <v>68038</v>
      </c>
      <c r="I30" s="131">
        <v>42700.2</v>
      </c>
      <c r="J30" s="131">
        <v>44912.46</v>
      </c>
      <c r="K30" s="131">
        <v>50099.199999999997</v>
      </c>
      <c r="L30" s="119">
        <f t="shared" si="0"/>
        <v>205749.86</v>
      </c>
      <c r="M30" s="118">
        <v>65876.510000000009</v>
      </c>
      <c r="N30" s="260">
        <v>44743.21</v>
      </c>
      <c r="O30" s="260">
        <v>48196.6</v>
      </c>
      <c r="P30" s="260">
        <v>70657.399999999994</v>
      </c>
      <c r="Q30" s="305">
        <f t="shared" si="1"/>
        <v>229473.72</v>
      </c>
      <c r="R30" s="260">
        <v>58651.740000000005</v>
      </c>
      <c r="S30" s="260">
        <v>242792.63</v>
      </c>
      <c r="T30" s="260">
        <v>188990.3</v>
      </c>
      <c r="U30" s="260">
        <v>182364.61000000002</v>
      </c>
      <c r="V30" s="305">
        <f t="shared" si="6"/>
        <v>672799.28</v>
      </c>
      <c r="W30" s="260">
        <v>234613.40999999997</v>
      </c>
      <c r="X30" s="260">
        <v>64415.41</v>
      </c>
      <c r="Y30" s="260">
        <v>181900.33000000002</v>
      </c>
      <c r="Z30" s="260">
        <v>226670.06</v>
      </c>
      <c r="AA30" s="305">
        <f t="shared" si="7"/>
        <v>707599.21</v>
      </c>
      <c r="AB30" s="260">
        <v>171552.28000000003</v>
      </c>
      <c r="AC30" s="260">
        <v>189415.02000000002</v>
      </c>
      <c r="AD30" s="331">
        <f t="shared" si="4"/>
        <v>17862.739999999991</v>
      </c>
      <c r="AE30" s="356">
        <f t="shared" si="5"/>
        <v>0.10412417718960067</v>
      </c>
    </row>
    <row r="31" spans="1:32" s="69" customFormat="1" ht="14.1" customHeight="1" thickBot="1" x14ac:dyDescent="0.2">
      <c r="B31" s="126" t="s">
        <v>38</v>
      </c>
      <c r="C31" s="132">
        <v>9285102.6600000001</v>
      </c>
      <c r="D31" s="133">
        <v>8038658</v>
      </c>
      <c r="E31" s="132">
        <v>6928838.1200000001</v>
      </c>
      <c r="F31" s="132">
        <v>8156047</v>
      </c>
      <c r="G31" s="134">
        <v>9384210.5999999996</v>
      </c>
      <c r="H31" s="135">
        <v>1525730</v>
      </c>
      <c r="I31" s="135">
        <v>1621529.75</v>
      </c>
      <c r="J31" s="135">
        <v>1730728.56</v>
      </c>
      <c r="K31" s="135">
        <v>1598032.33</v>
      </c>
      <c r="L31" s="136">
        <f t="shared" si="0"/>
        <v>6476020.6400000006</v>
      </c>
      <c r="M31" s="135">
        <v>1838689.130000005</v>
      </c>
      <c r="N31" s="261">
        <v>1763334.5500000054</v>
      </c>
      <c r="O31" s="261">
        <v>1593073.44</v>
      </c>
      <c r="P31" s="261">
        <v>1783216.58</v>
      </c>
      <c r="Q31" s="306">
        <f t="shared" si="1"/>
        <v>6978313.7000000104</v>
      </c>
      <c r="R31" s="261">
        <v>1851236.7600000084</v>
      </c>
      <c r="S31" s="261">
        <v>1809073.3200000094</v>
      </c>
      <c r="T31" s="261">
        <v>1658246.1800000016</v>
      </c>
      <c r="U31" s="260">
        <v>1983892.7200000051</v>
      </c>
      <c r="V31" s="306">
        <f t="shared" si="6"/>
        <v>7302448.9800000247</v>
      </c>
      <c r="W31" s="260">
        <v>1894139.8300000061</v>
      </c>
      <c r="X31" s="260">
        <v>868016.89000000746</v>
      </c>
      <c r="Y31" s="260">
        <v>2039230.2699999975</v>
      </c>
      <c r="Z31" s="260">
        <v>1685575.3400000022</v>
      </c>
      <c r="AA31" s="306">
        <f t="shared" si="7"/>
        <v>6486962.3300000131</v>
      </c>
      <c r="AB31" s="260">
        <v>4053641.83</v>
      </c>
      <c r="AC31" s="260">
        <v>1560710.8700000013</v>
      </c>
      <c r="AD31" s="331">
        <f t="shared" si="4"/>
        <v>-2492930.959999999</v>
      </c>
      <c r="AE31" s="356">
        <f t="shared" si="5"/>
        <v>-0.61498550304825506</v>
      </c>
    </row>
    <row r="32" spans="1:32" s="70" customFormat="1" ht="14.1" customHeight="1" thickBot="1" x14ac:dyDescent="0.2">
      <c r="B32" s="88" t="s">
        <v>39</v>
      </c>
      <c r="C32" s="137">
        <f t="shared" ref="C32:M32" si="8">SUM(C8:C31)</f>
        <v>178729208.80000001</v>
      </c>
      <c r="D32" s="138">
        <f t="shared" si="8"/>
        <v>174635032</v>
      </c>
      <c r="E32" s="137">
        <f t="shared" si="8"/>
        <v>179911194.96999997</v>
      </c>
      <c r="F32" s="138">
        <f>SUM(F8:F31)</f>
        <v>169545865</v>
      </c>
      <c r="G32" s="137">
        <f t="shared" si="8"/>
        <v>199340813.41</v>
      </c>
      <c r="H32" s="139">
        <f t="shared" si="8"/>
        <v>51063541</v>
      </c>
      <c r="I32" s="139">
        <f t="shared" si="8"/>
        <v>53560617.030000009</v>
      </c>
      <c r="J32" s="139">
        <f t="shared" si="8"/>
        <v>54917641.059999995</v>
      </c>
      <c r="K32" s="139">
        <f t="shared" si="8"/>
        <v>58181910.800000012</v>
      </c>
      <c r="L32" s="139">
        <f t="shared" si="8"/>
        <v>217723709.88999999</v>
      </c>
      <c r="M32" s="139">
        <f t="shared" si="8"/>
        <v>55760931.369999997</v>
      </c>
      <c r="N32" s="139">
        <f t="shared" ref="N32" si="9">SUM(N8:N31)</f>
        <v>58872612.230000012</v>
      </c>
      <c r="O32" s="307">
        <f t="shared" ref="O32:Q32" si="10">SUM(O8:O31)</f>
        <v>58958566.090000026</v>
      </c>
      <c r="P32" s="307">
        <f t="shared" si="10"/>
        <v>61240575.280000001</v>
      </c>
      <c r="Q32" s="307">
        <f t="shared" si="10"/>
        <v>234832684.96999997</v>
      </c>
      <c r="R32" s="307">
        <f t="shared" ref="R32" si="11">SUM(R8:R31)</f>
        <v>62312408.870000005</v>
      </c>
      <c r="S32" s="307">
        <f t="shared" ref="S32:W32" si="12">SUM(S8:S31)</f>
        <v>64550584.310000017</v>
      </c>
      <c r="T32" s="307">
        <f t="shared" si="12"/>
        <v>64626957.340000004</v>
      </c>
      <c r="U32" s="307">
        <f t="shared" si="12"/>
        <v>72470062.050000027</v>
      </c>
      <c r="V32" s="307">
        <f t="shared" si="12"/>
        <v>263960012.56999999</v>
      </c>
      <c r="W32" s="307">
        <f t="shared" si="12"/>
        <v>63587814.330000006</v>
      </c>
      <c r="X32" s="307">
        <f t="shared" ref="X32:AB32" si="13">SUM(X8:X31)</f>
        <v>37945479.210000001</v>
      </c>
      <c r="Y32" s="307">
        <f t="shared" si="13"/>
        <v>86016514.790000007</v>
      </c>
      <c r="Z32" s="307">
        <f t="shared" si="13"/>
        <v>74115931.810000017</v>
      </c>
      <c r="AA32" s="307">
        <f t="shared" si="13"/>
        <v>261665740.13999996</v>
      </c>
      <c r="AB32" s="307">
        <f t="shared" si="13"/>
        <v>67638561.140000001</v>
      </c>
      <c r="AC32" s="307">
        <f t="shared" ref="AC32" si="14">SUM(AC8:AC31)</f>
        <v>68174852.670000002</v>
      </c>
      <c r="AD32" s="307">
        <f>T32-S32</f>
        <v>76373.029999986291</v>
      </c>
      <c r="AE32" s="359">
        <f>AD32/S32</f>
        <v>1.1831500956398743E-3</v>
      </c>
    </row>
    <row r="33" spans="1:29" s="71" customFormat="1" ht="15.95" customHeight="1" thickBot="1" x14ac:dyDescent="0.25">
      <c r="B33" s="247"/>
      <c r="D33" s="244"/>
      <c r="H33" s="244"/>
      <c r="R33" s="311"/>
      <c r="S33" s="311"/>
      <c r="T33" s="311"/>
      <c r="W33" s="311"/>
      <c r="X33" s="311"/>
      <c r="Y33" s="311"/>
      <c r="AB33" s="311"/>
      <c r="AC33" s="311"/>
    </row>
    <row r="34" spans="1:29" s="71" customFormat="1" ht="15.95" customHeight="1" thickBot="1" x14ac:dyDescent="0.25">
      <c r="B34" s="112" t="s">
        <v>40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7"/>
      <c r="N34" s="77"/>
      <c r="O34" s="78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</row>
    <row r="35" spans="1:29" ht="20.100000000000001" customHeight="1" thickBot="1" x14ac:dyDescent="0.25">
      <c r="B35" s="82" t="s">
        <v>7</v>
      </c>
      <c r="C35" s="83" t="s">
        <v>8</v>
      </c>
      <c r="D35" s="77" t="s">
        <v>9</v>
      </c>
      <c r="E35" s="83" t="s">
        <v>10</v>
      </c>
      <c r="F35" s="83" t="s">
        <v>11</v>
      </c>
      <c r="G35" s="83" t="s">
        <v>12</v>
      </c>
      <c r="H35" s="84" t="s">
        <v>13</v>
      </c>
      <c r="I35" s="84" t="s">
        <v>14</v>
      </c>
      <c r="J35" s="84" t="s">
        <v>106</v>
      </c>
      <c r="K35" s="84" t="s">
        <v>110</v>
      </c>
      <c r="L35" s="84" t="s">
        <v>113</v>
      </c>
      <c r="M35" s="84" t="s">
        <v>115</v>
      </c>
      <c r="N35" s="84" t="s">
        <v>121</v>
      </c>
      <c r="O35" s="81" t="s">
        <v>122</v>
      </c>
      <c r="P35" s="81" t="s">
        <v>124</v>
      </c>
      <c r="Q35" s="84" t="s">
        <v>126</v>
      </c>
      <c r="R35" s="84" t="s">
        <v>127</v>
      </c>
      <c r="S35" s="84" t="s">
        <v>134</v>
      </c>
      <c r="T35" s="84" t="s">
        <v>133</v>
      </c>
      <c r="U35" s="81" t="s">
        <v>143</v>
      </c>
      <c r="V35" s="84" t="s">
        <v>149</v>
      </c>
      <c r="W35" s="84" t="s">
        <v>150</v>
      </c>
      <c r="X35" s="84" t="s">
        <v>151</v>
      </c>
      <c r="Y35" s="84" t="s">
        <v>152</v>
      </c>
      <c r="Z35" s="84" t="s">
        <v>144</v>
      </c>
      <c r="AA35" s="84" t="s">
        <v>153</v>
      </c>
      <c r="AB35" s="84" t="s">
        <v>154</v>
      </c>
      <c r="AC35" s="84" t="s">
        <v>165</v>
      </c>
    </row>
    <row r="36" spans="1:29" s="69" customFormat="1" ht="14.1" customHeight="1" x14ac:dyDescent="0.15">
      <c r="A36" s="70"/>
      <c r="B36" s="113" t="s">
        <v>15</v>
      </c>
      <c r="C36" s="140">
        <f t="shared" ref="C36:H36" si="15">C8/C$32</f>
        <v>0.64645336509764706</v>
      </c>
      <c r="D36" s="140">
        <f t="shared" si="15"/>
        <v>0.63753307526521941</v>
      </c>
      <c r="E36" s="140">
        <f t="shared" si="15"/>
        <v>0.61382135507695712</v>
      </c>
      <c r="F36" s="140">
        <f t="shared" si="15"/>
        <v>0.59913032382122677</v>
      </c>
      <c r="G36" s="142">
        <f t="shared" si="15"/>
        <v>0.59664687233604685</v>
      </c>
      <c r="H36" s="140">
        <f t="shared" si="15"/>
        <v>0.58211017915894236</v>
      </c>
      <c r="I36" s="140">
        <f t="shared" ref="I36:M51" si="16">I8/I$32</f>
        <v>0.58207418209050454</v>
      </c>
      <c r="J36" s="140">
        <f t="shared" si="16"/>
        <v>0.59076955881178195</v>
      </c>
      <c r="K36" s="140">
        <f>K8/K$32</f>
        <v>0.5938804144603651</v>
      </c>
      <c r="L36" s="142">
        <f>L8/L$32</f>
        <v>0.58743086499222985</v>
      </c>
      <c r="M36" s="140">
        <f>M8/M$32</f>
        <v>0.56395267362622614</v>
      </c>
      <c r="N36" s="140">
        <f>N8/N$32</f>
        <v>0.57175259607127493</v>
      </c>
      <c r="O36" s="300">
        <f t="shared" ref="O36:T51" si="17">O8/O$32</f>
        <v>0.58086342581198935</v>
      </c>
      <c r="P36" s="300">
        <f t="shared" si="17"/>
        <v>0.55341630765294791</v>
      </c>
      <c r="Q36" s="302">
        <f t="shared" si="17"/>
        <v>0.56740612132856283</v>
      </c>
      <c r="R36" s="300">
        <f t="shared" si="17"/>
        <v>0.56265298751561477</v>
      </c>
      <c r="S36" s="300">
        <f t="shared" si="17"/>
        <v>0.56659886569507012</v>
      </c>
      <c r="T36" s="300">
        <f t="shared" si="17"/>
        <v>0.57092013949979337</v>
      </c>
      <c r="U36" s="300">
        <f t="shared" ref="U36:Y36" si="18">U8/U$32</f>
        <v>0.5844988007575137</v>
      </c>
      <c r="V36" s="302">
        <f t="shared" si="18"/>
        <v>0.57163979214098892</v>
      </c>
      <c r="W36" s="300">
        <f t="shared" si="18"/>
        <v>0.56469338879382103</v>
      </c>
      <c r="X36" s="300">
        <f t="shared" si="18"/>
        <v>0.6313969447429203</v>
      </c>
      <c r="Y36" s="300">
        <f t="shared" si="18"/>
        <v>0.62901275228475229</v>
      </c>
      <c r="Z36" s="300">
        <f t="shared" ref="Z36:AB36" si="19">Z8/Z$32</f>
        <v>0.59539755613038137</v>
      </c>
      <c r="AA36" s="302">
        <f t="shared" si="19"/>
        <v>0.60420675360637999</v>
      </c>
      <c r="AB36" s="300">
        <f t="shared" si="19"/>
        <v>0.5904261165068303</v>
      </c>
      <c r="AC36" s="300">
        <f t="shared" ref="AC36" si="20">AC8/AC$32</f>
        <v>0.59079065876329684</v>
      </c>
    </row>
    <row r="37" spans="1:29" s="70" customFormat="1" ht="14.1" customHeight="1" x14ac:dyDescent="0.15">
      <c r="A37" s="69"/>
      <c r="B37" s="120" t="s">
        <v>16</v>
      </c>
      <c r="C37" s="140">
        <f>C9/C$32</f>
        <v>6.5646277230093128E-2</v>
      </c>
      <c r="D37" s="140">
        <f>D9/D$32</f>
        <v>6.4560683334143401E-2</v>
      </c>
      <c r="E37" s="140">
        <f t="shared" ref="E37:F50" si="21">E9/E$32</f>
        <v>6.9498719866125977E-2</v>
      </c>
      <c r="F37" s="140">
        <f t="shared" si="21"/>
        <v>7.5298616100133137E-2</v>
      </c>
      <c r="G37" s="142">
        <f t="shared" ref="G37:J51" si="22">G9/G$32</f>
        <v>7.1058083880024034E-2</v>
      </c>
      <c r="H37" s="140">
        <f t="shared" si="22"/>
        <v>7.3979534635093172E-2</v>
      </c>
      <c r="I37" s="140">
        <f t="shared" si="16"/>
        <v>7.1980183645767068E-2</v>
      </c>
      <c r="J37" s="140">
        <f t="shared" si="16"/>
        <v>7.0331837191988822E-2</v>
      </c>
      <c r="K37" s="140">
        <f t="shared" si="16"/>
        <v>6.9630133907530575E-2</v>
      </c>
      <c r="L37" s="142">
        <f t="shared" si="16"/>
        <v>7.140532782513484E-2</v>
      </c>
      <c r="M37" s="140">
        <f t="shared" si="16"/>
        <v>7.1556970659688607E-2</v>
      </c>
      <c r="N37" s="140">
        <f t="shared" ref="N37" si="23">N9/N$32</f>
        <v>7.2478525045396966E-2</v>
      </c>
      <c r="O37" s="300">
        <f t="shared" si="17"/>
        <v>7.2734510087200763E-2</v>
      </c>
      <c r="P37" s="300">
        <f t="shared" si="17"/>
        <v>7.3128708532275558E-2</v>
      </c>
      <c r="Q37" s="302">
        <f t="shared" si="17"/>
        <v>7.2493528880678643E-2</v>
      </c>
      <c r="R37" s="300">
        <f t="shared" si="17"/>
        <v>6.9635282902520829E-2</v>
      </c>
      <c r="S37" s="300">
        <f t="shared" si="17"/>
        <v>6.8855452472045928E-2</v>
      </c>
      <c r="T37" s="300">
        <f t="shared" si="17"/>
        <v>7.0340095636629879E-2</v>
      </c>
      <c r="U37" s="300">
        <f t="shared" ref="U37:Y37" si="24">U9/U$32</f>
        <v>6.7820636011170596E-2</v>
      </c>
      <c r="V37" s="302">
        <f t="shared" si="24"/>
        <v>6.9118931281917845E-2</v>
      </c>
      <c r="W37" s="300">
        <f t="shared" si="24"/>
        <v>6.7805540502212755E-2</v>
      </c>
      <c r="X37" s="300">
        <f t="shared" si="24"/>
        <v>6.465285696941396E-2</v>
      </c>
      <c r="Y37" s="300">
        <f t="shared" si="24"/>
        <v>6.6905478140449531E-2</v>
      </c>
      <c r="Z37" s="300">
        <f t="shared" ref="Z37:AB37" si="25">Z9/Z$32</f>
        <v>7.1532804763100491E-2</v>
      </c>
      <c r="AA37" s="302">
        <f t="shared" si="25"/>
        <v>6.8108214244879201E-2</v>
      </c>
      <c r="AB37" s="300">
        <f t="shared" si="25"/>
        <v>6.0056806376942981E-2</v>
      </c>
      <c r="AC37" s="300">
        <f t="shared" ref="AC37" si="26">AC9/AC$32</f>
        <v>7.7401977317687096E-2</v>
      </c>
    </row>
    <row r="38" spans="1:29" s="69" customFormat="1" ht="14.1" customHeight="1" x14ac:dyDescent="0.15">
      <c r="B38" s="120" t="s">
        <v>17</v>
      </c>
      <c r="C38" s="140">
        <f>C10/C$32</f>
        <v>0.11869214350821877</v>
      </c>
      <c r="D38" s="140">
        <f>D10/D$32</f>
        <v>0.12058935002227961</v>
      </c>
      <c r="E38" s="140">
        <f t="shared" si="21"/>
        <v>0.13175369211433793</v>
      </c>
      <c r="F38" s="140">
        <f t="shared" si="21"/>
        <v>0.14398162998549094</v>
      </c>
      <c r="G38" s="142">
        <f t="shared" si="22"/>
        <v>0.14898828891058449</v>
      </c>
      <c r="H38" s="140">
        <f t="shared" si="22"/>
        <v>0.15363268677352399</v>
      </c>
      <c r="I38" s="140">
        <f t="shared" si="16"/>
        <v>0.15330480090251491</v>
      </c>
      <c r="J38" s="140">
        <f t="shared" si="16"/>
        <v>0.14966975258496293</v>
      </c>
      <c r="K38" s="140">
        <f t="shared" si="16"/>
        <v>0.1517860996411276</v>
      </c>
      <c r="L38" s="142">
        <f t="shared" si="16"/>
        <v>0.15205897330486648</v>
      </c>
      <c r="M38" s="140">
        <f t="shared" si="16"/>
        <v>0.16973789725994673</v>
      </c>
      <c r="N38" s="140">
        <f t="shared" ref="N38" si="27">N10/N$32</f>
        <v>0.165123640208482</v>
      </c>
      <c r="O38" s="300">
        <f t="shared" si="17"/>
        <v>0.16054954127531762</v>
      </c>
      <c r="P38" s="300">
        <f t="shared" si="17"/>
        <v>0.17287434746644986</v>
      </c>
      <c r="Q38" s="302">
        <f t="shared" si="17"/>
        <v>0.16709215122678844</v>
      </c>
      <c r="R38" s="300">
        <f t="shared" si="17"/>
        <v>0.17301085250116732</v>
      </c>
      <c r="S38" s="300">
        <f t="shared" si="17"/>
        <v>0.17341693045318921</v>
      </c>
      <c r="T38" s="300">
        <f t="shared" si="17"/>
        <v>0.17294057572910643</v>
      </c>
      <c r="U38" s="300">
        <f t="shared" ref="U38:Y38" si="28">U10/U$32</f>
        <v>0.16752350091565116</v>
      </c>
      <c r="V38" s="302">
        <f t="shared" si="28"/>
        <v>0.17158640221756857</v>
      </c>
      <c r="W38" s="300">
        <f t="shared" si="28"/>
        <v>0.18382495582153152</v>
      </c>
      <c r="X38" s="300">
        <f t="shared" si="28"/>
        <v>0.15678570237774575</v>
      </c>
      <c r="Y38" s="300">
        <f t="shared" si="28"/>
        <v>0.14969233688943792</v>
      </c>
      <c r="Z38" s="300">
        <f t="shared" ref="Z38:AB38" si="29">Z10/Z$32</f>
        <v>0.15828564363292727</v>
      </c>
      <c r="AA38" s="302">
        <f t="shared" si="29"/>
        <v>0.16144962969702131</v>
      </c>
      <c r="AB38" s="300">
        <f t="shared" si="29"/>
        <v>0.15113613710440912</v>
      </c>
      <c r="AC38" s="300">
        <f t="shared" ref="AC38" si="30">AC10/AC$32</f>
        <v>0.17047972991241081</v>
      </c>
    </row>
    <row r="39" spans="1:29" s="69" customFormat="1" ht="14.1" customHeight="1" x14ac:dyDescent="0.15">
      <c r="B39" s="120" t="s">
        <v>18</v>
      </c>
      <c r="C39" s="140">
        <f t="shared" ref="C39:D50" si="31">C11/C$32</f>
        <v>1.6293328547426544E-2</v>
      </c>
      <c r="D39" s="140">
        <f t="shared" si="31"/>
        <v>1.7521175247358158E-2</v>
      </c>
      <c r="E39" s="140">
        <f t="shared" si="21"/>
        <v>1.8964469890653188E-2</v>
      </c>
      <c r="F39" s="140">
        <f t="shared" si="21"/>
        <v>1.7399628118326568E-2</v>
      </c>
      <c r="G39" s="142">
        <f t="shared" si="22"/>
        <v>1.98099012061215E-2</v>
      </c>
      <c r="H39" s="140">
        <f t="shared" si="22"/>
        <v>2.2229010714317678E-2</v>
      </c>
      <c r="I39" s="140">
        <f t="shared" si="16"/>
        <v>2.332524230070469E-2</v>
      </c>
      <c r="J39" s="140">
        <f t="shared" si="16"/>
        <v>2.1710506623861897E-2</v>
      </c>
      <c r="K39" s="140">
        <f t="shared" si="16"/>
        <v>2.0436965263780915E-2</v>
      </c>
      <c r="L39" s="142">
        <f t="shared" si="16"/>
        <v>2.1889016462230008E-2</v>
      </c>
      <c r="M39" s="140">
        <f t="shared" si="16"/>
        <v>2.2892733651267202E-2</v>
      </c>
      <c r="N39" s="140">
        <f t="shared" ref="N39" si="32">N11/N$32</f>
        <v>2.2213606301192658E-2</v>
      </c>
      <c r="O39" s="300">
        <f t="shared" si="17"/>
        <v>2.0043352957331048E-2</v>
      </c>
      <c r="P39" s="300">
        <f t="shared" si="17"/>
        <v>2.1350055319075373E-2</v>
      </c>
      <c r="Q39" s="302">
        <f t="shared" si="17"/>
        <v>2.1604787257992406E-2</v>
      </c>
      <c r="R39" s="300">
        <f t="shared" si="17"/>
        <v>2.0212077864419749E-2</v>
      </c>
      <c r="S39" s="300">
        <f t="shared" si="17"/>
        <v>2.0484767630448108E-2</v>
      </c>
      <c r="T39" s="300">
        <f t="shared" si="17"/>
        <v>2.0620043474879765E-2</v>
      </c>
      <c r="U39" s="300">
        <f t="shared" ref="U39:Y39" si="33">U11/U$32</f>
        <v>1.9664138978128021E-2</v>
      </c>
      <c r="V39" s="302">
        <f t="shared" si="33"/>
        <v>2.0228211727671391E-2</v>
      </c>
      <c r="W39" s="300">
        <f t="shared" si="33"/>
        <v>1.8842461132285309E-2</v>
      </c>
      <c r="X39" s="300">
        <f t="shared" si="33"/>
        <v>1.5017692274915929E-2</v>
      </c>
      <c r="Y39" s="300">
        <f t="shared" si="33"/>
        <v>1.7459643809872152E-2</v>
      </c>
      <c r="Z39" s="300">
        <f t="shared" ref="Z39:AB39" si="34">Z11/Z$32</f>
        <v>1.9242278214298549E-2</v>
      </c>
      <c r="AA39" s="302">
        <f t="shared" si="34"/>
        <v>1.794648981363587E-2</v>
      </c>
      <c r="AB39" s="300">
        <f t="shared" si="34"/>
        <v>1.8950230880088768E-2</v>
      </c>
      <c r="AC39" s="300">
        <f t="shared" ref="AC39" si="35">AC11/AC$32</f>
        <v>1.9543814732529877E-2</v>
      </c>
    </row>
    <row r="40" spans="1:29" s="69" customFormat="1" ht="14.1" customHeight="1" x14ac:dyDescent="0.15">
      <c r="B40" s="126" t="s">
        <v>19</v>
      </c>
      <c r="C40" s="140">
        <f t="shared" si="31"/>
        <v>1.664287549847868E-2</v>
      </c>
      <c r="D40" s="140">
        <f t="shared" si="31"/>
        <v>1.6970701502777519E-2</v>
      </c>
      <c r="E40" s="140">
        <f t="shared" si="21"/>
        <v>1.512569915648535E-2</v>
      </c>
      <c r="F40" s="140">
        <f t="shared" si="21"/>
        <v>2.0574698179752129E-2</v>
      </c>
      <c r="G40" s="142">
        <f t="shared" si="22"/>
        <v>1.8404214808004579E-2</v>
      </c>
      <c r="H40" s="140">
        <f t="shared" si="22"/>
        <v>1.8013517707281601E-2</v>
      </c>
      <c r="I40" s="140">
        <f t="shared" si="16"/>
        <v>1.7888227827236439E-2</v>
      </c>
      <c r="J40" s="140">
        <f t="shared" si="16"/>
        <v>1.7693635255352318E-2</v>
      </c>
      <c r="K40" s="140">
        <f t="shared" si="16"/>
        <v>1.7309880101084613E-2</v>
      </c>
      <c r="L40" s="142">
        <f t="shared" si="16"/>
        <v>1.7713978564615391E-2</v>
      </c>
      <c r="M40" s="140">
        <f t="shared" si="16"/>
        <v>1.844799924833106E-2</v>
      </c>
      <c r="N40" s="140">
        <f t="shared" ref="N40" si="36">N12/N$32</f>
        <v>1.8801885258217629E-2</v>
      </c>
      <c r="O40" s="300">
        <f t="shared" si="17"/>
        <v>1.8308456795781608E-2</v>
      </c>
      <c r="P40" s="300">
        <f t="shared" si="17"/>
        <v>1.914059060746302E-2</v>
      </c>
      <c r="Q40" s="302">
        <f t="shared" si="17"/>
        <v>1.8682300807319346E-2</v>
      </c>
      <c r="R40" s="300">
        <f t="shared" si="17"/>
        <v>2.0209223537276482E-2</v>
      </c>
      <c r="S40" s="300">
        <f t="shared" si="17"/>
        <v>2.1450308386836654E-2</v>
      </c>
      <c r="T40" s="300">
        <f t="shared" si="17"/>
        <v>1.9449092170428332E-2</v>
      </c>
      <c r="U40" s="300">
        <f t="shared" ref="U40:Y40" si="37">U12/U$32</f>
        <v>1.9827663521564284E-2</v>
      </c>
      <c r="V40" s="302">
        <f t="shared" si="37"/>
        <v>2.0221862181866487E-2</v>
      </c>
      <c r="W40" s="300">
        <f t="shared" si="37"/>
        <v>2.2184395152806308E-2</v>
      </c>
      <c r="X40" s="300">
        <f t="shared" si="37"/>
        <v>2.2804838890319024E-2</v>
      </c>
      <c r="Y40" s="300">
        <f t="shared" si="37"/>
        <v>2.211853078033784E-2</v>
      </c>
      <c r="Z40" s="300">
        <f t="shared" ref="Z40:AB40" si="38">Z12/Z$32</f>
        <v>2.4879125377888164E-2</v>
      </c>
      <c r="AA40" s="302">
        <f t="shared" si="38"/>
        <v>2.3015990655780014E-2</v>
      </c>
      <c r="AB40" s="300">
        <f t="shared" si="38"/>
        <v>2.3802956225925417E-2</v>
      </c>
      <c r="AC40" s="300">
        <f t="shared" ref="AC40" si="39">AC12/AC$32</f>
        <v>2.2648356535128249E-2</v>
      </c>
    </row>
    <row r="41" spans="1:29" s="69" customFormat="1" ht="14.1" customHeight="1" x14ac:dyDescent="0.15">
      <c r="B41" s="126" t="s">
        <v>20</v>
      </c>
      <c r="C41" s="140">
        <f t="shared" si="31"/>
        <v>1.7702761519749984E-2</v>
      </c>
      <c r="D41" s="140">
        <f t="shared" si="31"/>
        <v>1.6091255962892945E-2</v>
      </c>
      <c r="E41" s="140">
        <f t="shared" si="21"/>
        <v>1.2705990421447537E-2</v>
      </c>
      <c r="F41" s="140">
        <f t="shared" si="21"/>
        <v>1.278790255368363E-2</v>
      </c>
      <c r="G41" s="142">
        <f t="shared" si="22"/>
        <v>1.2540133489164336E-2</v>
      </c>
      <c r="H41" s="140">
        <f t="shared" si="22"/>
        <v>1.2857529798021645E-2</v>
      </c>
      <c r="I41" s="140">
        <f t="shared" si="16"/>
        <v>1.4853975254885144E-2</v>
      </c>
      <c r="J41" s="140">
        <f t="shared" si="16"/>
        <v>1.1060506756587917E-2</v>
      </c>
      <c r="K41" s="140">
        <f t="shared" si="16"/>
        <v>1.3011899911681824E-2</v>
      </c>
      <c r="L41" s="142">
        <f t="shared" si="16"/>
        <v>1.2936639842408667E-2</v>
      </c>
      <c r="M41" s="140">
        <f t="shared" si="16"/>
        <v>1.3464638261116621E-2</v>
      </c>
      <c r="N41" s="140">
        <f t="shared" ref="N41" si="40">N13/N$32</f>
        <v>1.169349947154536E-2</v>
      </c>
      <c r="O41" s="300">
        <f t="shared" si="17"/>
        <v>1.1143403810009446E-2</v>
      </c>
      <c r="P41" s="300">
        <f t="shared" si="17"/>
        <v>1.5221160737600438E-2</v>
      </c>
      <c r="Q41" s="302">
        <f t="shared" si="17"/>
        <v>1.2895902375714341E-2</v>
      </c>
      <c r="R41" s="300">
        <f t="shared" si="17"/>
        <v>1.4408329517048247E-2</v>
      </c>
      <c r="S41" s="300">
        <f t="shared" si="17"/>
        <v>1.1800059412971096E-2</v>
      </c>
      <c r="T41" s="300">
        <f t="shared" si="17"/>
        <v>1.0723901426364132E-2</v>
      </c>
      <c r="U41" s="300">
        <f t="shared" ref="U41:Y41" si="41">U13/U$32</f>
        <v>1.0626740787863229E-2</v>
      </c>
      <c r="V41" s="302">
        <f t="shared" si="41"/>
        <v>1.1830171183438638E-2</v>
      </c>
      <c r="W41" s="300">
        <f t="shared" si="41"/>
        <v>1.2893584071707783E-2</v>
      </c>
      <c r="X41" s="300">
        <f t="shared" si="41"/>
        <v>1.1506239981413586E-2</v>
      </c>
      <c r="Y41" s="300">
        <f t="shared" si="41"/>
        <v>1.0688091609436854E-2</v>
      </c>
      <c r="Z41" s="300">
        <f t="shared" ref="Z41:AB41" si="42">Z13/Z$32</f>
        <v>1.2485070853216327E-2</v>
      </c>
      <c r="AA41" s="302">
        <f t="shared" si="42"/>
        <v>1.1851684016183263E-2</v>
      </c>
      <c r="AB41" s="300">
        <f t="shared" si="42"/>
        <v>1.0626189822582614E-2</v>
      </c>
      <c r="AC41" s="300">
        <f t="shared" ref="AC41" si="43">AC13/AC$32</f>
        <v>1.0545202253386843E-2</v>
      </c>
    </row>
    <row r="42" spans="1:29" s="69" customFormat="1" ht="14.1" customHeight="1" x14ac:dyDescent="0.15">
      <c r="B42" s="126" t="s">
        <v>21</v>
      </c>
      <c r="C42" s="140">
        <f t="shared" si="31"/>
        <v>8.2025377376369821E-3</v>
      </c>
      <c r="D42" s="140">
        <f t="shared" si="31"/>
        <v>7.4788316241153723E-3</v>
      </c>
      <c r="E42" s="140">
        <f t="shared" si="21"/>
        <v>7.4905678338955898E-3</v>
      </c>
      <c r="F42" s="140">
        <f t="shared" si="21"/>
        <v>7.1096927076340077E-3</v>
      </c>
      <c r="G42" s="142">
        <f t="shared" si="22"/>
        <v>6.1941546684692048E-3</v>
      </c>
      <c r="H42" s="140">
        <f t="shared" si="22"/>
        <v>5.6547978135711345E-3</v>
      </c>
      <c r="I42" s="140">
        <f t="shared" si="16"/>
        <v>4.4322317994774599E-3</v>
      </c>
      <c r="J42" s="140">
        <f t="shared" si="16"/>
        <v>5.0369825553464882E-3</v>
      </c>
      <c r="K42" s="140">
        <f t="shared" si="16"/>
        <v>5.5138008633432494E-3</v>
      </c>
      <c r="L42" s="142">
        <f t="shared" si="16"/>
        <v>5.160530015622361E-3</v>
      </c>
      <c r="M42" s="140">
        <f t="shared" si="16"/>
        <v>5.2793531737595871E-3</v>
      </c>
      <c r="N42" s="140">
        <f t="shared" ref="N42" si="44">N14/N$32</f>
        <v>4.9032454831841581E-3</v>
      </c>
      <c r="O42" s="300">
        <f t="shared" si="17"/>
        <v>4.75893374970646E-3</v>
      </c>
      <c r="P42" s="300">
        <f t="shared" si="17"/>
        <v>6.0135627125676465E-3</v>
      </c>
      <c r="Q42" s="302">
        <f t="shared" si="17"/>
        <v>5.2458731209302327E-3</v>
      </c>
      <c r="R42" s="300">
        <f t="shared" si="17"/>
        <v>5.1871774155663446E-3</v>
      </c>
      <c r="S42" s="300">
        <f t="shared" si="17"/>
        <v>4.9159547259255464E-3</v>
      </c>
      <c r="T42" s="300">
        <f t="shared" si="17"/>
        <v>4.62287182155619E-3</v>
      </c>
      <c r="U42" s="300">
        <f t="shared" ref="U42:Y42" si="45">U14/U$32</f>
        <v>6.2369634219248743E-3</v>
      </c>
      <c r="V42" s="302">
        <f t="shared" si="45"/>
        <v>5.2709064628549103E-3</v>
      </c>
      <c r="W42" s="300">
        <f t="shared" si="45"/>
        <v>6.4732451388221819E-3</v>
      </c>
      <c r="X42" s="300">
        <f t="shared" si="45"/>
        <v>7.9628023229805969E-3</v>
      </c>
      <c r="Y42" s="300">
        <f t="shared" si="45"/>
        <v>8.0320353793306709E-3</v>
      </c>
      <c r="Z42" s="300">
        <f t="shared" ref="Z42:AB42" si="46">Z14/Z$32</f>
        <v>8.2347608010191978E-3</v>
      </c>
      <c r="AA42" s="302">
        <f t="shared" si="46"/>
        <v>7.7006126935911228E-3</v>
      </c>
      <c r="AB42" s="300">
        <f t="shared" si="46"/>
        <v>6.7453379006045481E-3</v>
      </c>
      <c r="AC42" s="300">
        <f t="shared" ref="AC42" si="47">AC14/AC$32</f>
        <v>7.336519851697392E-3</v>
      </c>
    </row>
    <row r="43" spans="1:29" s="69" customFormat="1" ht="14.1" customHeight="1" x14ac:dyDescent="0.15">
      <c r="B43" s="126" t="s">
        <v>22</v>
      </c>
      <c r="C43" s="140">
        <f t="shared" si="31"/>
        <v>2.2571498677165292E-3</v>
      </c>
      <c r="D43" s="140">
        <f t="shared" si="31"/>
        <v>1.9300881165698759E-3</v>
      </c>
      <c r="E43" s="140">
        <f t="shared" si="21"/>
        <v>2.2762466786365766E-3</v>
      </c>
      <c r="F43" s="140">
        <f t="shared" si="21"/>
        <v>2.1253423078174158E-3</v>
      </c>
      <c r="G43" s="142">
        <f t="shared" si="22"/>
        <v>1.7228963006868669E-3</v>
      </c>
      <c r="H43" s="140">
        <f t="shared" si="22"/>
        <v>1.957698154932107E-3</v>
      </c>
      <c r="I43" s="140">
        <f t="shared" si="16"/>
        <v>1.8430237639851922E-3</v>
      </c>
      <c r="J43" s="140">
        <f t="shared" si="16"/>
        <v>1.8236160196790508E-3</v>
      </c>
      <c r="K43" s="140">
        <f t="shared" si="16"/>
        <v>2.1083032219698082E-3</v>
      </c>
      <c r="L43" s="142">
        <f t="shared" si="16"/>
        <v>1.9359135953220276E-3</v>
      </c>
      <c r="M43" s="140">
        <f t="shared" si="16"/>
        <v>1.4375254865833494E-3</v>
      </c>
      <c r="N43" s="140">
        <f t="shared" ref="N43" si="48">N15/N$32</f>
        <v>1.3005070965915926E-3</v>
      </c>
      <c r="O43" s="300">
        <f t="shared" si="17"/>
        <v>1.2751107258144644E-3</v>
      </c>
      <c r="P43" s="300">
        <f t="shared" si="17"/>
        <v>1.0797811695540296E-3</v>
      </c>
      <c r="Q43" s="302">
        <f t="shared" si="17"/>
        <v>1.2691041284907728E-3</v>
      </c>
      <c r="R43" s="300">
        <f t="shared" si="17"/>
        <v>9.487964126590505E-4</v>
      </c>
      <c r="S43" s="300">
        <f t="shared" si="17"/>
        <v>1.1506761835538214E-3</v>
      </c>
      <c r="T43" s="300">
        <f t="shared" si="17"/>
        <v>8.0089288015984452E-4</v>
      </c>
      <c r="U43" s="300">
        <f t="shared" ref="U43:Y43" si="49">U15/U$32</f>
        <v>1.0345339102226787E-3</v>
      </c>
      <c r="V43" s="302">
        <f t="shared" si="49"/>
        <v>9.8549251507435136E-4</v>
      </c>
      <c r="W43" s="300">
        <f t="shared" si="49"/>
        <v>9.8661371932706266E-4</v>
      </c>
      <c r="X43" s="300">
        <f t="shared" si="49"/>
        <v>1.3988659810102316E-3</v>
      </c>
      <c r="Y43" s="300">
        <f t="shared" si="49"/>
        <v>1.0585869495213012E-3</v>
      </c>
      <c r="Z43" s="300">
        <f t="shared" ref="Z43:AB43" si="50">Z15/Z$32</f>
        <v>1.7674241799429922E-3</v>
      </c>
      <c r="AA43" s="302">
        <f t="shared" si="50"/>
        <v>1.291217947826221E-3</v>
      </c>
      <c r="AB43" s="300">
        <f t="shared" si="50"/>
        <v>1.2121756970893483E-3</v>
      </c>
      <c r="AC43" s="300">
        <f t="shared" ref="AC43" si="51">AC15/AC$32</f>
        <v>1.3949174259359641E-3</v>
      </c>
    </row>
    <row r="44" spans="1:29" s="69" customFormat="1" ht="14.1" customHeight="1" x14ac:dyDescent="0.15">
      <c r="B44" s="126" t="s">
        <v>23</v>
      </c>
      <c r="C44" s="140">
        <f t="shared" si="31"/>
        <v>4.1370464568408023E-3</v>
      </c>
      <c r="D44" s="140">
        <f t="shared" si="31"/>
        <v>3.8248568591896272E-3</v>
      </c>
      <c r="E44" s="140">
        <f t="shared" si="21"/>
        <v>4.6923096705614653E-3</v>
      </c>
      <c r="F44" s="140">
        <f t="shared" si="21"/>
        <v>4.6118612211509848E-3</v>
      </c>
      <c r="G44" s="142">
        <f t="shared" si="22"/>
        <v>4.1808518573958602E-3</v>
      </c>
      <c r="H44" s="140">
        <f t="shared" si="22"/>
        <v>4.7890333339789346E-3</v>
      </c>
      <c r="I44" s="140">
        <f t="shared" si="16"/>
        <v>5.3444864132103885E-3</v>
      </c>
      <c r="J44" s="140">
        <f t="shared" si="16"/>
        <v>4.8582512804675087E-3</v>
      </c>
      <c r="K44" s="140">
        <f t="shared" si="16"/>
        <v>4.9416579147483052E-3</v>
      </c>
      <c r="L44" s="142">
        <f t="shared" si="16"/>
        <v>4.9839210922330481E-3</v>
      </c>
      <c r="M44" s="140">
        <f t="shared" si="16"/>
        <v>6.8010573116795486E-3</v>
      </c>
      <c r="N44" s="140">
        <f t="shared" ref="N44" si="52">N16/N$32</f>
        <v>6.7896491230655881E-3</v>
      </c>
      <c r="O44" s="300">
        <f t="shared" si="17"/>
        <v>6.5787671872465621E-3</v>
      </c>
      <c r="P44" s="300">
        <f t="shared" si="17"/>
        <v>8.0075885596742873E-3</v>
      </c>
      <c r="Q44" s="302">
        <f t="shared" si="17"/>
        <v>7.0570316061910679E-3</v>
      </c>
      <c r="R44" s="300">
        <f t="shared" si="17"/>
        <v>9.086863279211245E-3</v>
      </c>
      <c r="S44" s="300">
        <f t="shared" si="17"/>
        <v>8.2539248202817671E-3</v>
      </c>
      <c r="T44" s="300">
        <f t="shared" si="17"/>
        <v>7.6292796426426961E-3</v>
      </c>
      <c r="U44" s="300">
        <f t="shared" ref="U44:Y44" si="53">U16/U$32</f>
        <v>7.8776550132545042E-3</v>
      </c>
      <c r="V44" s="302">
        <f t="shared" si="53"/>
        <v>8.1943142317643502E-3</v>
      </c>
      <c r="W44" s="300">
        <f t="shared" si="53"/>
        <v>7.8939017685843438E-3</v>
      </c>
      <c r="X44" s="300">
        <f t="shared" si="53"/>
        <v>6.210950155503386E-3</v>
      </c>
      <c r="Y44" s="300">
        <f t="shared" si="53"/>
        <v>5.2898595241956782E-3</v>
      </c>
      <c r="Z44" s="300">
        <f t="shared" ref="Z44:AB44" si="54">Z16/Z$32</f>
        <v>5.9080466143572041E-3</v>
      </c>
      <c r="AA44" s="302">
        <f t="shared" si="54"/>
        <v>6.2313434656276071E-3</v>
      </c>
      <c r="AB44" s="300">
        <f t="shared" si="54"/>
        <v>6.2244631302634471E-3</v>
      </c>
      <c r="AC44" s="300">
        <f t="shared" ref="AC44" si="55">AC16/AC$32</f>
        <v>4.6993992279059519E-3</v>
      </c>
    </row>
    <row r="45" spans="1:29" s="69" customFormat="1" ht="14.1" customHeight="1" x14ac:dyDescent="0.15">
      <c r="B45" s="126" t="s">
        <v>24</v>
      </c>
      <c r="C45" s="140">
        <f t="shared" si="31"/>
        <v>3.8386704926766284E-3</v>
      </c>
      <c r="D45" s="140">
        <f t="shared" si="31"/>
        <v>3.9605283778342939E-3</v>
      </c>
      <c r="E45" s="140">
        <f t="shared" si="21"/>
        <v>4.9209238488334642E-3</v>
      </c>
      <c r="F45" s="140">
        <f t="shared" si="21"/>
        <v>4.8243700900638302E-3</v>
      </c>
      <c r="G45" s="142">
        <f t="shared" si="22"/>
        <v>4.4394848443796162E-3</v>
      </c>
      <c r="H45" s="140">
        <f t="shared" si="22"/>
        <v>5.1111614057474004E-3</v>
      </c>
      <c r="I45" s="140">
        <f t="shared" si="16"/>
        <v>5.4921781396811507E-3</v>
      </c>
      <c r="J45" s="140">
        <f t="shared" si="16"/>
        <v>4.6833257043761307E-3</v>
      </c>
      <c r="K45" s="140">
        <f t="shared" si="16"/>
        <v>4.7238226833897657E-3</v>
      </c>
      <c r="L45" s="142">
        <f t="shared" si="16"/>
        <v>4.993469386266115E-3</v>
      </c>
      <c r="M45" s="140">
        <f t="shared" si="16"/>
        <v>4.0159772173475449E-3</v>
      </c>
      <c r="N45" s="140">
        <f t="shared" ref="N45" si="56">N17/N$32</f>
        <v>4.7357840843000069E-3</v>
      </c>
      <c r="O45" s="300">
        <f t="shared" si="17"/>
        <v>4.861382306389125E-3</v>
      </c>
      <c r="P45" s="300">
        <f t="shared" si="17"/>
        <v>4.7746991053412586E-3</v>
      </c>
      <c r="Q45" s="302">
        <f t="shared" si="17"/>
        <v>4.6065481052528813E-3</v>
      </c>
      <c r="R45" s="300">
        <f t="shared" si="17"/>
        <v>4.270810177716051E-3</v>
      </c>
      <c r="S45" s="300">
        <f t="shared" si="17"/>
        <v>4.3179638570184139E-3</v>
      </c>
      <c r="T45" s="300">
        <f t="shared" si="17"/>
        <v>3.4379381166144184E-3</v>
      </c>
      <c r="U45" s="300">
        <f t="shared" ref="U45:Y45" si="57">U17/U$32</f>
        <v>4.0147399177282873E-3</v>
      </c>
      <c r="V45" s="302">
        <f t="shared" si="57"/>
        <v>4.0081203234213839E-3</v>
      </c>
      <c r="W45" s="300">
        <f t="shared" si="57"/>
        <v>4.1027442560943256E-3</v>
      </c>
      <c r="X45" s="300">
        <f t="shared" si="57"/>
        <v>2.2860836601884095E-3</v>
      </c>
      <c r="Y45" s="300">
        <f t="shared" si="57"/>
        <v>2.8709331063098281E-3</v>
      </c>
      <c r="Z45" s="300">
        <f t="shared" ref="Z45:AB45" si="58">Z17/Z$32</f>
        <v>3.4578769198638231E-3</v>
      </c>
      <c r="AA45" s="302">
        <f t="shared" si="58"/>
        <v>3.2517153737618076E-3</v>
      </c>
      <c r="AB45" s="300">
        <f t="shared" si="58"/>
        <v>3.060804613680166E-3</v>
      </c>
      <c r="AC45" s="300">
        <f t="shared" ref="AC45" si="59">AC17/AC$32</f>
        <v>3.7192596693586665E-3</v>
      </c>
    </row>
    <row r="46" spans="1:29" s="69" customFormat="1" ht="14.1" customHeight="1" x14ac:dyDescent="0.15">
      <c r="B46" s="126" t="s">
        <v>25</v>
      </c>
      <c r="C46" s="140">
        <f t="shared" si="31"/>
        <v>4.8183171166144616E-2</v>
      </c>
      <c r="D46" s="140">
        <f t="shared" si="31"/>
        <v>5.1327473630834848E-2</v>
      </c>
      <c r="E46" s="140">
        <f t="shared" si="21"/>
        <v>6.8186948133192107E-2</v>
      </c>
      <c r="F46" s="140">
        <f t="shared" si="21"/>
        <v>5.3770317547997999E-2</v>
      </c>
      <c r="G46" s="142">
        <f t="shared" si="22"/>
        <v>5.5615707543028636E-2</v>
      </c>
      <c r="H46" s="140">
        <f t="shared" si="22"/>
        <v>5.2879431138549517E-2</v>
      </c>
      <c r="I46" s="140">
        <f t="shared" si="16"/>
        <v>5.3750927260368786E-2</v>
      </c>
      <c r="J46" s="140">
        <f t="shared" si="16"/>
        <v>5.7256183792829506E-2</v>
      </c>
      <c r="K46" s="140">
        <f t="shared" si="16"/>
        <v>5.3394534783824929E-2</v>
      </c>
      <c r="L46" s="142">
        <f t="shared" si="16"/>
        <v>5.4335443971521978E-2</v>
      </c>
      <c r="M46" s="140">
        <f t="shared" si="16"/>
        <v>4.9117209535591018E-2</v>
      </c>
      <c r="N46" s="140">
        <f t="shared" ref="N46" si="60">N18/N$32</f>
        <v>5.0192228407596164E-2</v>
      </c>
      <c r="O46" s="300">
        <f t="shared" si="17"/>
        <v>5.3129781263986618E-2</v>
      </c>
      <c r="P46" s="300">
        <f t="shared" si="17"/>
        <v>5.4034469710161084E-2</v>
      </c>
      <c r="Q46" s="302">
        <f t="shared" si="17"/>
        <v>5.1676480561257031E-2</v>
      </c>
      <c r="R46" s="300">
        <f t="shared" si="17"/>
        <v>4.642700615274737E-2</v>
      </c>
      <c r="S46" s="300">
        <f t="shared" si="17"/>
        <v>4.754515288755562E-2</v>
      </c>
      <c r="T46" s="300">
        <f t="shared" si="17"/>
        <v>5.3688888705463532E-2</v>
      </c>
      <c r="U46" s="300">
        <f t="shared" ref="U46:Y46" si="61">U18/U$32</f>
        <v>4.9007961705122956E-2</v>
      </c>
      <c r="V46" s="302">
        <f t="shared" si="61"/>
        <v>4.9187016659469188E-2</v>
      </c>
      <c r="W46" s="300">
        <f t="shared" si="61"/>
        <v>4.2746417354332732E-2</v>
      </c>
      <c r="X46" s="300">
        <f t="shared" si="61"/>
        <v>3.3658297288374127E-2</v>
      </c>
      <c r="Y46" s="300">
        <f t="shared" si="61"/>
        <v>3.9065622551713246E-2</v>
      </c>
      <c r="Z46" s="300">
        <f t="shared" ref="Z46:AB46" si="62">Z18/Z$32</f>
        <v>4.8792092222094657E-2</v>
      </c>
      <c r="AA46" s="302">
        <f t="shared" si="62"/>
        <v>4.1930944204348918E-2</v>
      </c>
      <c r="AB46" s="300">
        <f t="shared" si="62"/>
        <v>4.1004725607029675E-2</v>
      </c>
      <c r="AC46" s="300">
        <f t="shared" ref="AC46" si="63">AC18/AC$32</f>
        <v>4.275344244759334E-2</v>
      </c>
    </row>
    <row r="47" spans="1:29" s="69" customFormat="1" ht="14.1" customHeight="1" x14ac:dyDescent="0.15">
      <c r="B47" s="126" t="s">
        <v>26</v>
      </c>
      <c r="C47" s="85" t="s">
        <v>27</v>
      </c>
      <c r="D47" s="140">
        <f t="shared" si="31"/>
        <v>4.4740564997291033E-3</v>
      </c>
      <c r="E47" s="140">
        <f t="shared" si="21"/>
        <v>5.5649573122281181E-3</v>
      </c>
      <c r="F47" s="140">
        <f t="shared" si="21"/>
        <v>5.29876089871021E-3</v>
      </c>
      <c r="G47" s="142">
        <f t="shared" si="22"/>
        <v>6.6418497414116673E-3</v>
      </c>
      <c r="H47" s="140">
        <f t="shared" si="22"/>
        <v>6.5711267457930506E-3</v>
      </c>
      <c r="I47" s="140">
        <f t="shared" si="16"/>
        <v>6.5199077113768638E-3</v>
      </c>
      <c r="J47" s="140">
        <f t="shared" si="16"/>
        <v>6.7013424629422712E-3</v>
      </c>
      <c r="K47" s="140">
        <f t="shared" si="16"/>
        <v>6.6472574496470463E-3</v>
      </c>
      <c r="L47" s="142">
        <f t="shared" si="16"/>
        <v>6.6117160171819999E-3</v>
      </c>
      <c r="M47" s="140">
        <f t="shared" si="16"/>
        <v>6.482913594131382E-3</v>
      </c>
      <c r="N47" s="140">
        <f t="shared" ref="N47" si="64">N19/N$32</f>
        <v>5.7724364034050261E-3</v>
      </c>
      <c r="O47" s="300">
        <f t="shared" si="17"/>
        <v>6.2425168115210492E-3</v>
      </c>
      <c r="P47" s="300">
        <f t="shared" si="17"/>
        <v>6.4453259655923986E-3</v>
      </c>
      <c r="Q47" s="302">
        <f t="shared" si="17"/>
        <v>6.2346390162299568E-3</v>
      </c>
      <c r="R47" s="300">
        <f t="shared" si="17"/>
        <v>5.9129485873140181E-3</v>
      </c>
      <c r="S47" s="300">
        <f t="shared" si="17"/>
        <v>6.13879307578339E-3</v>
      </c>
      <c r="T47" s="300">
        <f t="shared" si="17"/>
        <v>6.1394397373930269E-3</v>
      </c>
      <c r="U47" s="300">
        <f t="shared" ref="U47:Y47" si="65">U19/U$32</f>
        <v>6.0243271895762795E-3</v>
      </c>
      <c r="V47" s="302">
        <f t="shared" si="65"/>
        <v>6.0542102937440213E-3</v>
      </c>
      <c r="W47" s="300">
        <f t="shared" si="65"/>
        <v>6.7089346362190017E-3</v>
      </c>
      <c r="X47" s="300">
        <f t="shared" si="65"/>
        <v>3.6378749952279228E-3</v>
      </c>
      <c r="Y47" s="300">
        <f t="shared" si="65"/>
        <v>4.2586561533482E-3</v>
      </c>
      <c r="Z47" s="300">
        <f t="shared" ref="Z47:AB47" si="66">Z19/Z$32</f>
        <v>5.6688522931490877E-3</v>
      </c>
      <c r="AA47" s="302">
        <f t="shared" si="66"/>
        <v>5.1635129202512661E-3</v>
      </c>
      <c r="AB47" s="300">
        <f t="shared" si="66"/>
        <v>5.2840619903228182E-3</v>
      </c>
      <c r="AC47" s="300">
        <f t="shared" ref="AC47" si="67">AC19/AC$32</f>
        <v>5.0136284364925201E-3</v>
      </c>
    </row>
    <row r="48" spans="1:29" s="69" customFormat="1" ht="14.1" customHeight="1" x14ac:dyDescent="0.15">
      <c r="B48" s="126" t="s">
        <v>28</v>
      </c>
      <c r="C48" s="85" t="s">
        <v>27</v>
      </c>
      <c r="D48" s="140">
        <f t="shared" si="31"/>
        <v>4.3785315651901965E-3</v>
      </c>
      <c r="E48" s="140">
        <f t="shared" si="21"/>
        <v>3.3669067125089536E-3</v>
      </c>
      <c r="F48" s="140">
        <f t="shared" si="21"/>
        <v>2.5917942616884228E-3</v>
      </c>
      <c r="G48" s="142">
        <f t="shared" si="22"/>
        <v>3.8503732219720959E-3</v>
      </c>
      <c r="H48" s="140">
        <f t="shared" si="22"/>
        <v>4.6689280714002973E-3</v>
      </c>
      <c r="I48" s="140">
        <f t="shared" si="16"/>
        <v>4.6888373197667759E-3</v>
      </c>
      <c r="J48" s="140">
        <f t="shared" si="16"/>
        <v>3.7378045749585594E-3</v>
      </c>
      <c r="K48" s="140">
        <f t="shared" si="16"/>
        <v>3.7828805718769891E-3</v>
      </c>
      <c r="L48" s="142">
        <f t="shared" si="16"/>
        <v>4.2021865715141478E-3</v>
      </c>
      <c r="M48" s="140">
        <f t="shared" si="16"/>
        <v>3.9353284568352789E-3</v>
      </c>
      <c r="N48" s="140">
        <f t="shared" ref="N48" si="68">N20/N$32</f>
        <v>4.177822771632771E-3</v>
      </c>
      <c r="O48" s="300">
        <f t="shared" si="17"/>
        <v>4.6093222414052759E-3</v>
      </c>
      <c r="P48" s="300">
        <f t="shared" si="17"/>
        <v>4.990121804094195E-3</v>
      </c>
      <c r="Q48" s="302">
        <f t="shared" si="17"/>
        <v>4.4404120326487443E-3</v>
      </c>
      <c r="R48" s="300">
        <f t="shared" si="17"/>
        <v>4.593091250847032E-3</v>
      </c>
      <c r="S48" s="300">
        <f t="shared" si="17"/>
        <v>4.2529426020620929E-3</v>
      </c>
      <c r="T48" s="300">
        <f t="shared" si="17"/>
        <v>4.6500700693516512E-3</v>
      </c>
      <c r="U48" s="300">
        <f t="shared" ref="U48:Y48" si="69">U20/U$32</f>
        <v>4.3408152231798518E-3</v>
      </c>
      <c r="V48" s="302">
        <f t="shared" si="69"/>
        <v>4.4545972214621215E-3</v>
      </c>
      <c r="W48" s="300">
        <f t="shared" si="69"/>
        <v>4.88502134053457E-3</v>
      </c>
      <c r="X48" s="300">
        <f t="shared" si="69"/>
        <v>4.1535693653452213E-3</v>
      </c>
      <c r="Y48" s="300">
        <f t="shared" si="69"/>
        <v>3.9283666726669516E-3</v>
      </c>
      <c r="Z48" s="300">
        <f t="shared" ref="Z48:AB48" si="70">Z20/Z$32</f>
        <v>4.1079662977254816E-3</v>
      </c>
      <c r="AA48" s="302">
        <f t="shared" si="70"/>
        <v>4.2443736402243103E-3</v>
      </c>
      <c r="AB48" s="300">
        <f t="shared" si="70"/>
        <v>3.7492877690745033E-3</v>
      </c>
      <c r="AC48" s="300">
        <f t="shared" ref="AC48" si="71">AC20/AC$32</f>
        <v>3.0293478007159731E-3</v>
      </c>
    </row>
    <row r="49" spans="1:29" s="69" customFormat="1" ht="14.1" customHeight="1" x14ac:dyDescent="0.15">
      <c r="B49" s="126" t="s">
        <v>29</v>
      </c>
      <c r="C49" s="85" t="s">
        <v>27</v>
      </c>
      <c r="D49" s="140">
        <f t="shared" si="31"/>
        <v>1.486362713295692E-3</v>
      </c>
      <c r="E49" s="140">
        <f t="shared" si="21"/>
        <v>1.5005587620326617E-3</v>
      </c>
      <c r="F49" s="140">
        <f t="shared" si="21"/>
        <v>1.1533398352121416E-3</v>
      </c>
      <c r="G49" s="142">
        <f t="shared" si="22"/>
        <v>1.3875345207461898E-3</v>
      </c>
      <c r="H49" s="140">
        <f t="shared" si="22"/>
        <v>1.323370817546711E-3</v>
      </c>
      <c r="I49" s="140">
        <f t="shared" si="16"/>
        <v>1.4467878507933611E-3</v>
      </c>
      <c r="J49" s="140">
        <f t="shared" si="16"/>
        <v>1.151907816486246E-3</v>
      </c>
      <c r="K49" s="140">
        <f t="shared" si="16"/>
        <v>1.3195183682416973E-3</v>
      </c>
      <c r="L49" s="142">
        <f t="shared" si="16"/>
        <v>1.3094532062862601E-3</v>
      </c>
      <c r="M49" s="140">
        <f t="shared" si="16"/>
        <v>1.2385858396396438E-3</v>
      </c>
      <c r="N49" s="140">
        <f t="shared" ref="N49" si="72">N21/N$32</f>
        <v>1.3102372576682246E-3</v>
      </c>
      <c r="O49" s="300">
        <f t="shared" si="17"/>
        <v>1.1344549984119189E-3</v>
      </c>
      <c r="P49" s="300">
        <f t="shared" si="17"/>
        <v>1.357509292162874E-3</v>
      </c>
      <c r="Q49" s="302">
        <f t="shared" si="17"/>
        <v>1.2614184436797737E-3</v>
      </c>
      <c r="R49" s="300">
        <f t="shared" si="17"/>
        <v>1.3437182339505341E-3</v>
      </c>
      <c r="S49" s="300">
        <f t="shared" si="17"/>
        <v>1.4323421079501608E-3</v>
      </c>
      <c r="T49" s="300">
        <f t="shared" si="17"/>
        <v>1.5245450823509245E-3</v>
      </c>
      <c r="U49" s="300">
        <f t="shared" ref="U49:Y49" si="73">U21/U$32</f>
        <v>1.4234578677306373E-3</v>
      </c>
      <c r="V49" s="302">
        <f t="shared" si="73"/>
        <v>1.4315563418901987E-3</v>
      </c>
      <c r="W49" s="300">
        <f t="shared" si="73"/>
        <v>1.2379643934838165E-3</v>
      </c>
      <c r="X49" s="300">
        <f t="shared" si="73"/>
        <v>1.1075540716566957E-3</v>
      </c>
      <c r="Y49" s="300">
        <f t="shared" si="73"/>
        <v>9.2418310825634418E-4</v>
      </c>
      <c r="Z49" s="300">
        <f t="shared" ref="Z49:AB49" si="74">Z21/Z$32</f>
        <v>1.0730166653489985E-3</v>
      </c>
      <c r="AA49" s="302">
        <f t="shared" si="74"/>
        <v>1.0691837603589768E-3</v>
      </c>
      <c r="AB49" s="300">
        <f t="shared" si="74"/>
        <v>6.903004619414942E-4</v>
      </c>
      <c r="AC49" s="300">
        <f t="shared" ref="AC49" si="75">AC21/AC$32</f>
        <v>1.1016381709475867E-3</v>
      </c>
    </row>
    <row r="50" spans="1:29" s="69" customFormat="1" ht="14.1" customHeight="1" x14ac:dyDescent="0.15">
      <c r="B50" s="126" t="s">
        <v>30</v>
      </c>
      <c r="C50" s="85" t="s">
        <v>27</v>
      </c>
      <c r="D50" s="140">
        <f t="shared" si="31"/>
        <v>1.8418412177460476E-3</v>
      </c>
      <c r="E50" s="140">
        <f t="shared" si="21"/>
        <v>1.6181088122311862E-3</v>
      </c>
      <c r="F50" s="140">
        <f t="shared" si="21"/>
        <v>1.23646778410078E-3</v>
      </c>
      <c r="G50" s="142">
        <f t="shared" si="22"/>
        <v>1.4434396302386394E-3</v>
      </c>
      <c r="H50" s="140">
        <f t="shared" si="22"/>
        <v>1.1756920656951699E-3</v>
      </c>
      <c r="I50" s="140">
        <f t="shared" si="16"/>
        <v>1.9186849535814613E-3</v>
      </c>
      <c r="J50" s="140">
        <f t="shared" si="16"/>
        <v>1.4013604465624877E-3</v>
      </c>
      <c r="K50" s="140">
        <f t="shared" si="16"/>
        <v>2.1880537825168843E-3</v>
      </c>
      <c r="L50" s="142">
        <f t="shared" si="16"/>
        <v>1.6859234586139085E-3</v>
      </c>
      <c r="M50" s="140">
        <f t="shared" si="16"/>
        <v>1.7543864063330832E-3</v>
      </c>
      <c r="N50" s="140">
        <f t="shared" ref="N50" si="76">N22/N$32</f>
        <v>1.5058621766884013E-3</v>
      </c>
      <c r="O50" s="300">
        <f t="shared" si="17"/>
        <v>1.2814736688926142E-3</v>
      </c>
      <c r="P50" s="300">
        <f t="shared" si="17"/>
        <v>1.7145483940986257E-3</v>
      </c>
      <c r="Q50" s="302">
        <f t="shared" si="17"/>
        <v>1.5629597730268633E-3</v>
      </c>
      <c r="R50" s="300">
        <f t="shared" si="17"/>
        <v>1.5383995216745982E-3</v>
      </c>
      <c r="S50" s="300">
        <f t="shared" si="17"/>
        <v>1.4243940776498291E-3</v>
      </c>
      <c r="T50" s="300">
        <f t="shared" si="17"/>
        <v>1.0398892778819471E-3</v>
      </c>
      <c r="U50" s="300">
        <f t="shared" ref="U50:Y50" si="77">U22/U$32</f>
        <v>1.1948064178329927E-3</v>
      </c>
      <c r="V50" s="302">
        <f t="shared" si="77"/>
        <v>1.2941332359859086E-3</v>
      </c>
      <c r="W50" s="300">
        <f t="shared" si="77"/>
        <v>8.9478024365993313E-4</v>
      </c>
      <c r="X50" s="300">
        <f t="shared" si="77"/>
        <v>8.8179753416269989E-4</v>
      </c>
      <c r="Y50" s="300">
        <f t="shared" si="77"/>
        <v>1.012614614910277E-3</v>
      </c>
      <c r="Z50" s="300">
        <f t="shared" ref="Z50:AB50" si="78">Z22/Z$32</f>
        <v>8.7077809620538568E-4</v>
      </c>
      <c r="AA50" s="302">
        <f t="shared" si="78"/>
        <v>9.248343320395067E-4</v>
      </c>
      <c r="AB50" s="300">
        <f t="shared" si="78"/>
        <v>9.1367895706836425E-4</v>
      </c>
      <c r="AC50" s="300">
        <f t="shared" ref="AC50" si="79">AC22/AC$32</f>
        <v>9.6113401692518824E-4</v>
      </c>
    </row>
    <row r="51" spans="1:29" s="69" customFormat="1" ht="14.1" customHeight="1" x14ac:dyDescent="0.15">
      <c r="B51" s="126" t="s">
        <v>31</v>
      </c>
      <c r="C51" s="127" t="s">
        <v>27</v>
      </c>
      <c r="D51" s="128" t="s">
        <v>27</v>
      </c>
      <c r="E51" s="127" t="s">
        <v>27</v>
      </c>
      <c r="F51" s="127" t="s">
        <v>27</v>
      </c>
      <c r="G51" s="130" t="s">
        <v>27</v>
      </c>
      <c r="H51" s="140">
        <f t="shared" si="22"/>
        <v>2.0076555207951597E-3</v>
      </c>
      <c r="I51" s="140">
        <f t="shared" si="22"/>
        <v>2.3331700964162694E-3</v>
      </c>
      <c r="J51" s="140">
        <f t="shared" si="22"/>
        <v>2.4870665848661638E-3</v>
      </c>
      <c r="K51" s="140">
        <f t="shared" si="16"/>
        <v>2.3126395841918616E-3</v>
      </c>
      <c r="L51" s="142">
        <f t="shared" si="16"/>
        <v>2.2901577887494084E-3</v>
      </c>
      <c r="M51" s="140">
        <f t="shared" si="16"/>
        <v>2.6502473392958324E-3</v>
      </c>
      <c r="N51" s="140">
        <f t="shared" ref="N51" si="80">N23/N$32</f>
        <v>2.2747028699324282E-3</v>
      </c>
      <c r="O51" s="300">
        <f t="shared" si="17"/>
        <v>1.815526684224351E-3</v>
      </c>
      <c r="P51" s="300">
        <f t="shared" si="17"/>
        <v>1.8896969773860687E-3</v>
      </c>
      <c r="Q51" s="302">
        <f t="shared" si="17"/>
        <v>2.1481887841313303E-3</v>
      </c>
      <c r="R51" s="300">
        <f t="shared" si="17"/>
        <v>1.6623952095338086E-3</v>
      </c>
      <c r="S51" s="300">
        <f t="shared" si="17"/>
        <v>1.7438509845148133E-3</v>
      </c>
      <c r="T51" s="300">
        <f t="shared" si="17"/>
        <v>1.6701378873858026E-3</v>
      </c>
      <c r="U51" s="300">
        <f t="shared" ref="U51:Y51" si="81">U23/U$32</f>
        <v>1.7625659966280806E-3</v>
      </c>
      <c r="V51" s="302">
        <f t="shared" si="81"/>
        <v>1.71171247774902E-3</v>
      </c>
      <c r="W51" s="300">
        <f t="shared" si="81"/>
        <v>1.9357955812286211E-3</v>
      </c>
      <c r="X51" s="300">
        <f t="shared" si="81"/>
        <v>1.8254045394094261E-3</v>
      </c>
      <c r="Y51" s="300">
        <f t="shared" si="81"/>
        <v>1.9267343068318237E-3</v>
      </c>
      <c r="Z51" s="300">
        <f t="shared" ref="Z51:AB51" si="82">Z23/Z$32</f>
        <v>2.1160312792402841E-3</v>
      </c>
      <c r="AA51" s="302">
        <f t="shared" si="82"/>
        <v>1.9678596813037111E-3</v>
      </c>
      <c r="AB51" s="300">
        <f t="shared" si="82"/>
        <v>1.7009576794791055E-3</v>
      </c>
      <c r="AC51" s="300">
        <f t="shared" ref="AC51" si="83">AC23/AC$32</f>
        <v>2.0837429702655198E-3</v>
      </c>
    </row>
    <row r="52" spans="1:29" s="69" customFormat="1" ht="14.1" customHeight="1" x14ac:dyDescent="0.15">
      <c r="B52" s="126" t="s">
        <v>32</v>
      </c>
      <c r="C52" s="127" t="s">
        <v>27</v>
      </c>
      <c r="D52" s="128" t="s">
        <v>27</v>
      </c>
      <c r="E52" s="127" t="s">
        <v>27</v>
      </c>
      <c r="F52" s="127" t="s">
        <v>27</v>
      </c>
      <c r="G52" s="130" t="s">
        <v>27</v>
      </c>
      <c r="H52" s="140">
        <f t="shared" ref="H52:M59" si="84">H24/H$32</f>
        <v>2.1323433092898902E-3</v>
      </c>
      <c r="I52" s="140">
        <f t="shared" si="84"/>
        <v>1.1944057695259152E-3</v>
      </c>
      <c r="J52" s="140">
        <f t="shared" si="84"/>
        <v>2.0635110651637304E-3</v>
      </c>
      <c r="K52" s="140">
        <f t="shared" si="84"/>
        <v>1.8462551078676497E-3</v>
      </c>
      <c r="L52" s="142">
        <f t="shared" si="84"/>
        <v>1.8077953944421468E-3</v>
      </c>
      <c r="M52" s="140">
        <f t="shared" si="84"/>
        <v>1.2991362988419178E-3</v>
      </c>
      <c r="N52" s="140">
        <f t="shared" ref="N52:T59" si="85">N24/N$32</f>
        <v>2.0963615393493466E-3</v>
      </c>
      <c r="O52" s="300">
        <f t="shared" si="85"/>
        <v>1.2485284986007361E-3</v>
      </c>
      <c r="P52" s="300">
        <f t="shared" si="85"/>
        <v>1.4257545687771337E-3</v>
      </c>
      <c r="Q52" s="302">
        <f t="shared" si="85"/>
        <v>1.5193149541580186E-3</v>
      </c>
      <c r="R52" s="300">
        <f t="shared" si="85"/>
        <v>1.2687546739677182E-3</v>
      </c>
      <c r="S52" s="300">
        <f t="shared" si="85"/>
        <v>1.1631372636292095E-3</v>
      </c>
      <c r="T52" s="300">
        <f t="shared" si="85"/>
        <v>1.0129516024651518E-3</v>
      </c>
      <c r="U52" s="300">
        <f t="shared" ref="U52:Y52" si="86">U24/U$32</f>
        <v>7.0748958722209718E-4</v>
      </c>
      <c r="V52" s="302">
        <f t="shared" si="86"/>
        <v>1.0262014372873249E-3</v>
      </c>
      <c r="W52" s="300">
        <f t="shared" si="86"/>
        <v>4.4519064380931672E-4</v>
      </c>
      <c r="X52" s="300">
        <f t="shared" si="86"/>
        <v>4.8024113489644868E-4</v>
      </c>
      <c r="Y52" s="300">
        <f t="shared" si="86"/>
        <v>7.3162857334596728E-4</v>
      </c>
      <c r="Z52" s="300">
        <f t="shared" ref="Z52:AB52" si="87">Z24/Z$32</f>
        <v>1.0137107928779069E-3</v>
      </c>
      <c r="AA52" s="302">
        <f t="shared" si="87"/>
        <v>7.0546468903890508E-4</v>
      </c>
      <c r="AB52" s="300">
        <f t="shared" si="87"/>
        <v>1.2599270085537481E-3</v>
      </c>
      <c r="AC52" s="300">
        <f t="shared" ref="AC52" si="88">AC24/AC$32</f>
        <v>6.9917965544757813E-4</v>
      </c>
    </row>
    <row r="53" spans="1:29" s="69" customFormat="1" ht="14.1" customHeight="1" x14ac:dyDescent="0.15">
      <c r="B53" s="126" t="s">
        <v>33</v>
      </c>
      <c r="C53" s="127" t="s">
        <v>27</v>
      </c>
      <c r="D53" s="128" t="s">
        <v>27</v>
      </c>
      <c r="E53" s="127" t="s">
        <v>27</v>
      </c>
      <c r="F53" s="127" t="s">
        <v>27</v>
      </c>
      <c r="G53" s="130" t="s">
        <v>27</v>
      </c>
      <c r="H53" s="140">
        <f t="shared" si="84"/>
        <v>5.6703470681753153E-3</v>
      </c>
      <c r="I53" s="140">
        <f t="shared" si="84"/>
        <v>6.3497625467889415E-3</v>
      </c>
      <c r="J53" s="140">
        <f t="shared" si="84"/>
        <v>5.6864734896171455E-3</v>
      </c>
      <c r="K53" s="140">
        <f t="shared" si="84"/>
        <v>6.0633369573004801E-3</v>
      </c>
      <c r="L53" s="142">
        <f t="shared" si="84"/>
        <v>5.9465707278923497E-3</v>
      </c>
      <c r="M53" s="140">
        <f t="shared" si="84"/>
        <v>7.3353448364397366E-3</v>
      </c>
      <c r="N53" s="140">
        <f t="shared" ref="N53" si="89">N25/N$32</f>
        <v>6.8236603538256134E-3</v>
      </c>
      <c r="O53" s="300">
        <f t="shared" si="85"/>
        <v>7.007878539130187E-3</v>
      </c>
      <c r="P53" s="300">
        <f t="shared" si="85"/>
        <v>7.7191654036336804E-3</v>
      </c>
      <c r="Q53" s="302">
        <f t="shared" si="85"/>
        <v>7.224943879582813E-3</v>
      </c>
      <c r="R53" s="300">
        <f t="shared" si="85"/>
        <v>8.4590271754647374E-3</v>
      </c>
      <c r="S53" s="300">
        <f t="shared" si="85"/>
        <v>8.9071145698510525E-3</v>
      </c>
      <c r="T53" s="300">
        <f t="shared" si="85"/>
        <v>7.8557458202626867E-3</v>
      </c>
      <c r="U53" s="300">
        <f t="shared" ref="U53:Y53" si="90">U25/U$32</f>
        <v>5.2742071579335685E-3</v>
      </c>
      <c r="V53" s="302">
        <f t="shared" si="90"/>
        <v>7.5465100209894265E-3</v>
      </c>
      <c r="W53" s="300">
        <f t="shared" si="90"/>
        <v>3.3367103781690869E-3</v>
      </c>
      <c r="X53" s="300">
        <f t="shared" si="90"/>
        <v>0</v>
      </c>
      <c r="Y53" s="300">
        <f t="shared" si="90"/>
        <v>0</v>
      </c>
      <c r="Z53" s="300">
        <f t="shared" ref="Z53:AB53" si="91">Z25/Z$32</f>
        <v>0</v>
      </c>
      <c r="AA53" s="302">
        <f t="shared" si="91"/>
        <v>8.1085938069874839E-4</v>
      </c>
      <c r="AB53" s="300">
        <f t="shared" si="91"/>
        <v>0</v>
      </c>
      <c r="AC53" s="300">
        <f t="shared" ref="AC53" si="92">AC25/AC$32</f>
        <v>0</v>
      </c>
    </row>
    <row r="54" spans="1:29" s="69" customFormat="1" ht="14.1" customHeight="1" x14ac:dyDescent="0.15">
      <c r="B54" s="126" t="s">
        <v>34</v>
      </c>
      <c r="C54" s="127" t="s">
        <v>27</v>
      </c>
      <c r="D54" s="128" t="s">
        <v>27</v>
      </c>
      <c r="E54" s="127" t="s">
        <v>27</v>
      </c>
      <c r="F54" s="127" t="s">
        <v>27</v>
      </c>
      <c r="G54" s="130" t="s">
        <v>27</v>
      </c>
      <c r="H54" s="140">
        <f t="shared" si="84"/>
        <v>2.5454364788372198E-3</v>
      </c>
      <c r="I54" s="140">
        <f t="shared" si="84"/>
        <v>2.0918022646611019E-3</v>
      </c>
      <c r="J54" s="140">
        <f t="shared" si="84"/>
        <v>2.0814657693529128E-3</v>
      </c>
      <c r="K54" s="140">
        <f t="shared" si="84"/>
        <v>1.8452128595267787E-3</v>
      </c>
      <c r="L54" s="142">
        <f t="shared" si="84"/>
        <v>2.1296918936126257E-3</v>
      </c>
      <c r="M54" s="140">
        <f t="shared" si="84"/>
        <v>2.2594550862861601E-3</v>
      </c>
      <c r="N54" s="140">
        <f t="shared" ref="N54" si="93">N26/N$32</f>
        <v>2.5927850696289708E-3</v>
      </c>
      <c r="O54" s="300">
        <f t="shared" si="85"/>
        <v>2.2652771065721816E-3</v>
      </c>
      <c r="P54" s="300">
        <f t="shared" si="85"/>
        <v>1.9976812667198054E-3</v>
      </c>
      <c r="Q54" s="302">
        <f t="shared" si="85"/>
        <v>2.2762163200079517E-3</v>
      </c>
      <c r="R54" s="300">
        <f t="shared" si="85"/>
        <v>3.0893889915509531E-3</v>
      </c>
      <c r="S54" s="300">
        <f t="shared" si="85"/>
        <v>2.7554534463361227E-3</v>
      </c>
      <c r="T54" s="300">
        <f t="shared" si="85"/>
        <v>2.2815273388824527E-3</v>
      </c>
      <c r="U54" s="300">
        <f t="shared" ref="U54:Y54" si="94">U26/U$32</f>
        <v>2.3855976735509279E-3</v>
      </c>
      <c r="V54" s="302">
        <f t="shared" si="94"/>
        <v>2.6167068818630326E-3</v>
      </c>
      <c r="W54" s="300">
        <f t="shared" si="94"/>
        <v>2.9034242164995639E-3</v>
      </c>
      <c r="X54" s="300">
        <f t="shared" si="94"/>
        <v>1.4135083049857734E-3</v>
      </c>
      <c r="Y54" s="300">
        <f t="shared" si="94"/>
        <v>1.4557956725602876E-3</v>
      </c>
      <c r="Z54" s="300">
        <f t="shared" ref="Z54:AB54" si="95">Z26/Z$32</f>
        <v>1.4001672442846937E-3</v>
      </c>
      <c r="AA54" s="302">
        <f t="shared" si="95"/>
        <v>1.7856973547626161E-3</v>
      </c>
      <c r="AB54" s="300">
        <f t="shared" si="95"/>
        <v>1.8649999035150972E-3</v>
      </c>
      <c r="AC54" s="300">
        <f t="shared" ref="AC54" si="96">AC26/AC$32</f>
        <v>1.6184489687728135E-3</v>
      </c>
    </row>
    <row r="55" spans="1:29" s="69" customFormat="1" ht="14.1" customHeight="1" x14ac:dyDescent="0.15">
      <c r="B55" s="126" t="s">
        <v>35</v>
      </c>
      <c r="C55" s="127" t="s">
        <v>27</v>
      </c>
      <c r="D55" s="128" t="s">
        <v>27</v>
      </c>
      <c r="E55" s="127" t="s">
        <v>27</v>
      </c>
      <c r="F55" s="127" t="s">
        <v>27</v>
      </c>
      <c r="G55" s="130" t="s">
        <v>27</v>
      </c>
      <c r="H55" s="140">
        <f t="shared" si="84"/>
        <v>3.7489174516902382E-3</v>
      </c>
      <c r="I55" s="140">
        <f t="shared" si="84"/>
        <v>3.3933696077137962E-3</v>
      </c>
      <c r="J55" s="140">
        <f t="shared" si="84"/>
        <v>3.3657589152100414E-3</v>
      </c>
      <c r="K55" s="140">
        <f t="shared" si="84"/>
        <v>3.4571972153241821E-3</v>
      </c>
      <c r="L55" s="142">
        <f t="shared" si="84"/>
        <v>3.4868496884586132E-3</v>
      </c>
      <c r="M55" s="140">
        <f t="shared" si="84"/>
        <v>3.3477606168614469E-3</v>
      </c>
      <c r="N55" s="140">
        <f t="shared" ref="N55" si="97">N27/N$32</f>
        <v>3.5902206814647391E-3</v>
      </c>
      <c r="O55" s="300">
        <f t="shared" si="85"/>
        <v>2.8222226393023178E-3</v>
      </c>
      <c r="P55" s="300">
        <f t="shared" si="85"/>
        <v>3.7848803500005264E-3</v>
      </c>
      <c r="Q55" s="302">
        <f t="shared" si="85"/>
        <v>3.390594329327359E-3</v>
      </c>
      <c r="R55" s="300">
        <f t="shared" si="85"/>
        <v>4.8803115705964833E-3</v>
      </c>
      <c r="S55" s="300">
        <f t="shared" si="85"/>
        <v>3.6024629751333684E-3</v>
      </c>
      <c r="T55" s="300">
        <f t="shared" si="85"/>
        <v>2.5901316863697482E-3</v>
      </c>
      <c r="U55" s="300">
        <f t="shared" ref="U55:Y55" si="98">U27/U$32</f>
        <v>2.4858893997265316E-3</v>
      </c>
      <c r="V55" s="302">
        <f t="shared" si="98"/>
        <v>3.3497117250406981E-3</v>
      </c>
      <c r="W55" s="300">
        <f t="shared" si="98"/>
        <v>2.9844454004211087E-3</v>
      </c>
      <c r="X55" s="300">
        <f t="shared" si="98"/>
        <v>1.960400594450682E-3</v>
      </c>
      <c r="Y55" s="300">
        <f t="shared" si="98"/>
        <v>2.2556699777210305E-3</v>
      </c>
      <c r="Z55" s="300">
        <f t="shared" ref="Z55:AB55" si="99">Z27/Z$32</f>
        <v>2.4763543480841241E-3</v>
      </c>
      <c r="AA55" s="302">
        <f t="shared" si="99"/>
        <v>2.4524604545350702E-3</v>
      </c>
      <c r="AB55" s="300">
        <f t="shared" si="99"/>
        <v>2.7193351972596381E-3</v>
      </c>
      <c r="AC55" s="300">
        <f t="shared" ref="AC55" si="100">AC27/AC$32</f>
        <v>2.5600369221890681E-3</v>
      </c>
    </row>
    <row r="56" spans="1:29" s="69" customFormat="1" ht="14.1" customHeight="1" x14ac:dyDescent="0.15">
      <c r="B56" s="126" t="s">
        <v>36</v>
      </c>
      <c r="C56" s="127" t="s">
        <v>27</v>
      </c>
      <c r="D56" s="128" t="s">
        <v>27</v>
      </c>
      <c r="E56" s="127" t="s">
        <v>27</v>
      </c>
      <c r="F56" s="127" t="s">
        <v>27</v>
      </c>
      <c r="G56" s="130" t="s">
        <v>27</v>
      </c>
      <c r="H56" s="140">
        <f t="shared" si="84"/>
        <v>3.7433165866816798E-3</v>
      </c>
      <c r="I56" s="140">
        <f t="shared" si="84"/>
        <v>2.8718672138120433E-3</v>
      </c>
      <c r="J56" s="140">
        <f t="shared" si="84"/>
        <v>2.673022314261799E-3</v>
      </c>
      <c r="K56" s="140">
        <f t="shared" si="84"/>
        <v>3.7144378214542923E-3</v>
      </c>
      <c r="L56" s="142">
        <f t="shared" si="84"/>
        <v>3.2512543092235472E-3</v>
      </c>
      <c r="M56" s="140">
        <f t="shared" si="84"/>
        <v>6.6546137391033317E-3</v>
      </c>
      <c r="N56" s="140">
        <f t="shared" ref="N56" si="101">N28/N$32</f>
        <v>7.1166176279587844E-3</v>
      </c>
      <c r="O56" s="300">
        <f t="shared" si="85"/>
        <v>7.0875129385291292E-3</v>
      </c>
      <c r="P56" s="300">
        <f t="shared" si="85"/>
        <v>7.3738814166149349E-3</v>
      </c>
      <c r="Q56" s="302">
        <f t="shared" si="85"/>
        <v>7.0666980203884355E-3</v>
      </c>
      <c r="R56" s="300">
        <f t="shared" si="85"/>
        <v>8.2769350335340358E-3</v>
      </c>
      <c r="S56" s="300">
        <f t="shared" si="85"/>
        <v>7.5757727869899712E-3</v>
      </c>
      <c r="T56" s="300">
        <f t="shared" si="85"/>
        <v>7.0612903466762524E-3</v>
      </c>
      <c r="U56" s="300">
        <f t="shared" ref="U56:Y56" si="102">U28/U$32</f>
        <v>6.0994506312042757E-3</v>
      </c>
      <c r="V56" s="302">
        <f t="shared" si="102"/>
        <v>7.2100072173226816E-3</v>
      </c>
      <c r="W56" s="300">
        <f t="shared" si="102"/>
        <v>8.4791238019581716E-3</v>
      </c>
      <c r="X56" s="300">
        <f t="shared" si="102"/>
        <v>6.0533279532141663E-3</v>
      </c>
      <c r="Y56" s="300">
        <f t="shared" si="102"/>
        <v>5.2238712658495045E-3</v>
      </c>
      <c r="Z56" s="300">
        <f t="shared" ref="Z56:AB56" si="103">Z28/Z$32</f>
        <v>5.1070487917542371E-3</v>
      </c>
      <c r="AA56" s="302">
        <f t="shared" si="103"/>
        <v>6.1021296068247298E-3</v>
      </c>
      <c r="AB56" s="300">
        <f t="shared" si="103"/>
        <v>5.8995737531148795E-3</v>
      </c>
      <c r="AC56" s="300">
        <f t="shared" ref="AC56" si="104">AC28/AC$32</f>
        <v>5.8112691774739695E-3</v>
      </c>
    </row>
    <row r="57" spans="1:29" s="69" customFormat="1" ht="14.1" customHeight="1" x14ac:dyDescent="0.15">
      <c r="B57" s="126" t="s">
        <v>37</v>
      </c>
      <c r="C57" s="127" t="s">
        <v>27</v>
      </c>
      <c r="D57" s="128" t="s">
        <v>27</v>
      </c>
      <c r="E57" s="127" t="s">
        <v>27</v>
      </c>
      <c r="F57" s="127" t="s">
        <v>27</v>
      </c>
      <c r="G57" s="130" t="s">
        <v>27</v>
      </c>
      <c r="H57" s="140">
        <f t="shared" si="84"/>
        <v>1.9868187362877951E-3</v>
      </c>
      <c r="I57" s="140">
        <f t="shared" si="84"/>
        <v>1.8300487454261125E-3</v>
      </c>
      <c r="J57" s="140">
        <f t="shared" si="84"/>
        <v>1.4233315286539731E-3</v>
      </c>
      <c r="K57" s="140">
        <f t="shared" si="84"/>
        <v>1.7584819507165442E-3</v>
      </c>
      <c r="L57" s="142">
        <f t="shared" si="84"/>
        <v>1.7451034165822427E-3</v>
      </c>
      <c r="M57" s="140">
        <f t="shared" si="84"/>
        <v>2.1822772147143208E-3</v>
      </c>
      <c r="N57" s="140">
        <f t="shared" ref="N57" si="105">N29/N$32</f>
        <v>2.0424308595351753E-3</v>
      </c>
      <c r="O57" s="300">
        <f t="shared" si="85"/>
        <v>2.4009340692566347E-3</v>
      </c>
      <c r="P57" s="300">
        <f t="shared" si="85"/>
        <v>1.988174661052923E-3</v>
      </c>
      <c r="Q57" s="302">
        <f t="shared" si="85"/>
        <v>2.1514962453567524E-3</v>
      </c>
      <c r="R57" s="300">
        <f t="shared" si="85"/>
        <v>2.275411151185046E-3</v>
      </c>
      <c r="S57" s="300">
        <f t="shared" si="85"/>
        <v>4.2673339512641184E-4</v>
      </c>
      <c r="T57" s="300">
        <f t="shared" si="85"/>
        <v>4.1748770343703754E-4</v>
      </c>
      <c r="U57" s="300">
        <f t="shared" ref="U57:Y57" si="106">U29/U$32</f>
        <v>2.7630304819946047E-4</v>
      </c>
      <c r="V57" s="302">
        <f t="shared" si="106"/>
        <v>8.1958209101936708E-4</v>
      </c>
      <c r="W57" s="300">
        <f t="shared" si="106"/>
        <v>2.6398454132870645E-4</v>
      </c>
      <c r="X57" s="300">
        <f t="shared" si="106"/>
        <v>2.320985314550729E-4</v>
      </c>
      <c r="Y57" s="300">
        <f t="shared" si="106"/>
        <v>2.6646731800234098E-4</v>
      </c>
      <c r="Z57" s="300">
        <f t="shared" ref="Z57:AB57" si="107">Z29/Z$32</f>
        <v>3.8266104611226626E-4</v>
      </c>
      <c r="AA57" s="302">
        <f t="shared" si="107"/>
        <v>2.937914606584309E-4</v>
      </c>
      <c r="AB57" s="300">
        <f t="shared" si="107"/>
        <v>2.0469521773744815E-4</v>
      </c>
      <c r="AC57" s="300">
        <f t="shared" ref="AC57" si="108">AC29/AC$32</f>
        <v>1.371601057249487E-4</v>
      </c>
    </row>
    <row r="58" spans="1:29" s="69" customFormat="1" ht="14.1" customHeight="1" x14ac:dyDescent="0.15">
      <c r="B58" s="126" t="s">
        <v>109</v>
      </c>
      <c r="C58" s="127" t="s">
        <v>27</v>
      </c>
      <c r="D58" s="128" t="s">
        <v>27</v>
      </c>
      <c r="E58" s="127" t="s">
        <v>27</v>
      </c>
      <c r="F58" s="127" t="s">
        <v>27</v>
      </c>
      <c r="G58" s="130" t="s">
        <v>27</v>
      </c>
      <c r="H58" s="140">
        <f t="shared" si="84"/>
        <v>1.3324183687143827E-3</v>
      </c>
      <c r="I58" s="140">
        <f t="shared" si="84"/>
        <v>7.9723129358429633E-4</v>
      </c>
      <c r="J58" s="140">
        <f t="shared" si="84"/>
        <v>8.1781480655607761E-4</v>
      </c>
      <c r="K58" s="140">
        <f t="shared" si="84"/>
        <v>8.6107862927045685E-4</v>
      </c>
      <c r="L58" s="142">
        <f t="shared" si="84"/>
        <v>9.4500438240718236E-4</v>
      </c>
      <c r="M58" s="140">
        <f t="shared" si="84"/>
        <v>1.1814097860539379E-3</v>
      </c>
      <c r="N58" s="140">
        <f t="shared" ref="N58" si="109">N30/N$32</f>
        <v>7.6000041963825041E-4</v>
      </c>
      <c r="O58" s="300">
        <f t="shared" si="85"/>
        <v>8.1746560671825145E-4</v>
      </c>
      <c r="P58" s="300">
        <f t="shared" si="85"/>
        <v>1.1537677377611987E-3</v>
      </c>
      <c r="Q58" s="302">
        <f t="shared" si="85"/>
        <v>9.7717964613535562E-4</v>
      </c>
      <c r="R58" s="300">
        <f t="shared" si="85"/>
        <v>9.4125297133614092E-4</v>
      </c>
      <c r="S58" s="300">
        <f t="shared" si="85"/>
        <v>3.7612770294069542E-3</v>
      </c>
      <c r="T58" s="300">
        <f t="shared" si="85"/>
        <v>2.9243261291991372E-3</v>
      </c>
      <c r="U58" s="300">
        <f t="shared" ref="U58:Y58" si="110">U30/U$32</f>
        <v>2.5164130516982211E-3</v>
      </c>
      <c r="V58" s="302">
        <f t="shared" si="110"/>
        <v>2.5488681920015415E-3</v>
      </c>
      <c r="W58" s="300">
        <f t="shared" si="110"/>
        <v>3.6895970159067418E-3</v>
      </c>
      <c r="X58" s="300">
        <f t="shared" si="110"/>
        <v>1.6975779813850453E-3</v>
      </c>
      <c r="Y58" s="300">
        <f t="shared" si="110"/>
        <v>2.1147140225814768E-3</v>
      </c>
      <c r="Z58" s="300">
        <f t="shared" ref="Z58:AB58" si="111">Z30/Z$32</f>
        <v>3.0583176176085906E-3</v>
      </c>
      <c r="AA58" s="302">
        <f t="shared" si="111"/>
        <v>2.7042103777950091E-3</v>
      </c>
      <c r="AB58" s="300">
        <f t="shared" si="111"/>
        <v>2.5363088319533705E-3</v>
      </c>
      <c r="AC58" s="300">
        <f t="shared" ref="AC58" si="112">AC30/AC$32</f>
        <v>2.7783708006948308E-3</v>
      </c>
    </row>
    <row r="59" spans="1:29" s="69" customFormat="1" ht="14.1" customHeight="1" thickBot="1" x14ac:dyDescent="0.2">
      <c r="B59" s="143" t="s">
        <v>38</v>
      </c>
      <c r="C59" s="140">
        <f>C31/C$32</f>
        <v>5.1950672877370221E-2</v>
      </c>
      <c r="D59" s="144">
        <f>D31/D$32</f>
        <v>4.6031188060823902E-2</v>
      </c>
      <c r="E59" s="140">
        <f>E31/E$32</f>
        <v>3.8512545709873017E-2</v>
      </c>
      <c r="F59" s="140">
        <f>F31/F$32</f>
        <v>4.8105254587011016E-2</v>
      </c>
      <c r="G59" s="142">
        <f>G31/G$32</f>
        <v>4.7076213041725441E-2</v>
      </c>
      <c r="H59" s="140">
        <f t="shared" si="84"/>
        <v>2.9879048145133532E-2</v>
      </c>
      <c r="I59" s="140">
        <f t="shared" si="84"/>
        <v>3.0274665228217215E-2</v>
      </c>
      <c r="J59" s="140">
        <f t="shared" si="84"/>
        <v>3.151498364813414E-2</v>
      </c>
      <c r="K59" s="140">
        <f t="shared" si="84"/>
        <v>2.7466136949218241E-2</v>
      </c>
      <c r="L59" s="142">
        <f t="shared" si="84"/>
        <v>2.9744214092584886E-2</v>
      </c>
      <c r="M59" s="140">
        <f t="shared" si="84"/>
        <v>3.2974505353926716E-2</v>
      </c>
      <c r="N59" s="140">
        <f t="shared" ref="N59" si="113">N31/N$32</f>
        <v>2.9951695418425042E-2</v>
      </c>
      <c r="O59" s="300">
        <f t="shared" si="85"/>
        <v>2.7020220226661881E-2</v>
      </c>
      <c r="P59" s="300">
        <f t="shared" si="85"/>
        <v>2.9118220588995096E-2</v>
      </c>
      <c r="Q59" s="302">
        <f t="shared" si="85"/>
        <v>2.9716109156148748E-2</v>
      </c>
      <c r="R59" s="300">
        <f t="shared" si="85"/>
        <v>2.970895835309742E-2</v>
      </c>
      <c r="S59" s="300">
        <f t="shared" si="85"/>
        <v>2.8025669160670202E-2</v>
      </c>
      <c r="T59" s="300">
        <f t="shared" si="85"/>
        <v>2.5658738214705521E-2</v>
      </c>
      <c r="U59" s="300">
        <f t="shared" ref="U59:Y59" si="114">U31/U$32</f>
        <v>2.7375341815372496E-2</v>
      </c>
      <c r="V59" s="302">
        <f t="shared" si="114"/>
        <v>2.7664981937608735E-2</v>
      </c>
      <c r="W59" s="300">
        <f t="shared" si="114"/>
        <v>2.9787780095255963E-2</v>
      </c>
      <c r="X59" s="300">
        <f t="shared" si="114"/>
        <v>2.2875370349025762E-2</v>
      </c>
      <c r="Y59" s="300">
        <f t="shared" si="114"/>
        <v>2.3707427288568447E-2</v>
      </c>
      <c r="Z59" s="300">
        <f t="shared" ref="Z59:AB59" si="115">Z31/Z$32</f>
        <v>2.2742415818518762E-2</v>
      </c>
      <c r="AA59" s="302">
        <f t="shared" si="115"/>
        <v>2.479102662247366E-2</v>
      </c>
      <c r="AB59" s="300">
        <f t="shared" si="115"/>
        <v>5.9930929364533196E-2</v>
      </c>
      <c r="AC59" s="300">
        <f t="shared" ref="AC59" si="116">AC31/AC$32</f>
        <v>2.2892764837419064E-2</v>
      </c>
    </row>
    <row r="60" spans="1:29" s="70" customFormat="1" ht="14.1" customHeight="1" thickBot="1" x14ac:dyDescent="0.2">
      <c r="B60" s="88" t="s">
        <v>39</v>
      </c>
      <c r="C60" s="145">
        <f t="shared" ref="C60:M60" si="117">SUM(C36:C59)</f>
        <v>0.99999999999999989</v>
      </c>
      <c r="D60" s="146">
        <f>SUM(D36:D59)</f>
        <v>1</v>
      </c>
      <c r="E60" s="145">
        <f t="shared" si="117"/>
        <v>1.0000000000000002</v>
      </c>
      <c r="F60" s="146">
        <f t="shared" si="117"/>
        <v>0.99999999999999989</v>
      </c>
      <c r="G60" s="145">
        <f t="shared" si="117"/>
        <v>1</v>
      </c>
      <c r="H60" s="145">
        <f t="shared" si="117"/>
        <v>1</v>
      </c>
      <c r="I60" s="145">
        <f t="shared" si="117"/>
        <v>1</v>
      </c>
      <c r="J60" s="145">
        <f t="shared" si="117"/>
        <v>0.99999999999999989</v>
      </c>
      <c r="K60" s="145">
        <f t="shared" si="117"/>
        <v>0.99999999999999989</v>
      </c>
      <c r="L60" s="145">
        <f t="shared" si="117"/>
        <v>1.0000000000000004</v>
      </c>
      <c r="M60" s="145">
        <f t="shared" si="117"/>
        <v>1.0000000000000004</v>
      </c>
      <c r="N60" s="145">
        <f t="shared" ref="N60" si="118">SUM(N36:N59)</f>
        <v>0.99999999999999978</v>
      </c>
      <c r="O60" s="301">
        <f t="shared" ref="O60:Q60" si="119">SUM(O36:O59)</f>
        <v>0.99999999999999978</v>
      </c>
      <c r="P60" s="301">
        <f t="shared" si="119"/>
        <v>1.0000000000000002</v>
      </c>
      <c r="Q60" s="301">
        <f t="shared" si="119"/>
        <v>1.0000000000000002</v>
      </c>
      <c r="R60" s="301">
        <f t="shared" ref="R60" si="120">SUM(R36:R59)</f>
        <v>1</v>
      </c>
      <c r="S60" s="301">
        <f t="shared" ref="S60:W60" si="121">SUM(S36:S59)</f>
        <v>0.99999999999999978</v>
      </c>
      <c r="T60" s="301">
        <f t="shared" si="121"/>
        <v>1</v>
      </c>
      <c r="U60" s="301">
        <f t="shared" si="121"/>
        <v>0.99999999999999989</v>
      </c>
      <c r="V60" s="301">
        <f t="shared" si="121"/>
        <v>1.0000000000000002</v>
      </c>
      <c r="W60" s="301">
        <f t="shared" si="121"/>
        <v>1</v>
      </c>
      <c r="X60" s="301">
        <f t="shared" ref="X60:AB60" si="122">SUM(X36:X59)</f>
        <v>1.0000000000000002</v>
      </c>
      <c r="Y60" s="301">
        <f t="shared" si="122"/>
        <v>1.0000000000000002</v>
      </c>
      <c r="Z60" s="301">
        <f t="shared" si="122"/>
        <v>1</v>
      </c>
      <c r="AA60" s="301">
        <f t="shared" si="122"/>
        <v>1.0000000000000007</v>
      </c>
      <c r="AB60" s="301">
        <f t="shared" si="122"/>
        <v>0.99999999999999989</v>
      </c>
      <c r="AC60" s="301">
        <f t="shared" ref="AC60" si="123">SUM(AC36:AC59)</f>
        <v>1</v>
      </c>
    </row>
    <row r="61" spans="1:29" ht="19.5" hidden="1" customHeight="1" x14ac:dyDescent="0.2">
      <c r="A61" s="110"/>
      <c r="B61" s="147" t="s">
        <v>114</v>
      </c>
      <c r="C61" s="110"/>
      <c r="D61" s="111"/>
      <c r="E61" s="110"/>
      <c r="F61" s="110"/>
      <c r="G61" s="110"/>
      <c r="H61" s="111"/>
      <c r="I61" s="110"/>
      <c r="J61" s="110"/>
      <c r="K61" s="110"/>
      <c r="L61" s="110"/>
      <c r="M61" s="110"/>
      <c r="N61" s="110"/>
      <c r="O61" s="110"/>
      <c r="P61" s="110"/>
      <c r="Q61" s="110"/>
      <c r="S61" s="110"/>
      <c r="T61" s="110"/>
      <c r="U61" s="110"/>
      <c r="V61" s="110"/>
      <c r="X61" s="110"/>
      <c r="Y61" s="110"/>
      <c r="Z61" s="110"/>
      <c r="AA61" s="110"/>
    </row>
    <row r="62" spans="1:29" ht="15.95" customHeight="1" x14ac:dyDescent="0.2">
      <c r="B62" s="245" t="s">
        <v>41</v>
      </c>
    </row>
    <row r="63" spans="1:29" s="2" customFormat="1" ht="15.95" customHeight="1" x14ac:dyDescent="0.2">
      <c r="B63" s="109" t="s">
        <v>42</v>
      </c>
      <c r="D63" s="246"/>
      <c r="H63" s="246"/>
      <c r="S63" s="68"/>
      <c r="T63" s="68"/>
      <c r="X63" s="68"/>
      <c r="Y63" s="68"/>
    </row>
    <row r="64" spans="1:29" ht="15.95" customHeight="1" x14ac:dyDescent="0.2">
      <c r="B64" s="109" t="s">
        <v>43</v>
      </c>
    </row>
    <row r="65" spans="2:8" ht="15.95" customHeight="1" x14ac:dyDescent="0.2">
      <c r="B65" s="2" t="s">
        <v>155</v>
      </c>
      <c r="D65" s="68"/>
      <c r="H65" s="68"/>
    </row>
    <row r="66" spans="2:8" ht="15.95" customHeight="1" x14ac:dyDescent="0.2">
      <c r="D66" s="68"/>
      <c r="H66" s="68"/>
    </row>
    <row r="67" spans="2:8" ht="15.95" customHeight="1" x14ac:dyDescent="0.2">
      <c r="D67" s="68"/>
      <c r="H67" s="68"/>
    </row>
  </sheetData>
  <sheetProtection algorithmName="SHA-512" hashValue="3+lkPF4XR7x28vE5Un2D6yT+/deRCTfgXw5t7AmjCUs4L9o/FamA5+BmfyotnSxss9K31oCMYX1ERon2TL4PNQ==" saltValue="cST1pjdSlqg0PduW4N1E6Q==" spinCount="100000" sheet="1" objects="1" scenarios="1"/>
  <phoneticPr fontId="51" type="noConversion"/>
  <pageMargins left="0.7" right="0.7" top="0.75" bottom="0.75" header="0.3" footer="0.3"/>
  <ignoredErrors>
    <ignoredError sqref="G23:G3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F67"/>
  <sheetViews>
    <sheetView workbookViewId="0">
      <pane xSplit="2" topLeftCell="C1" activePane="topRight" state="frozen"/>
      <selection pane="topRight" activeCell="R3" sqref="R3"/>
    </sheetView>
  </sheetViews>
  <sheetFormatPr defaultColWidth="9.140625" defaultRowHeight="15.95" customHeight="1" x14ac:dyDescent="0.2"/>
  <cols>
    <col min="1" max="1" width="4.7109375" style="68" customWidth="1"/>
    <col min="2" max="2" width="30.7109375" style="68" customWidth="1"/>
    <col min="3" max="3" width="13.7109375" style="68" customWidth="1"/>
    <col min="4" max="4" width="16" style="72" customWidth="1"/>
    <col min="5" max="7" width="16" style="68" customWidth="1"/>
    <col min="8" max="8" width="13.140625" style="72" hidden="1" customWidth="1"/>
    <col min="9" max="9" width="11.85546875" style="68" hidden="1" customWidth="1"/>
    <col min="10" max="11" width="13.140625" style="68" hidden="1" customWidth="1"/>
    <col min="12" max="12" width="16" style="68" customWidth="1"/>
    <col min="13" max="16" width="13.140625" style="68" hidden="1" customWidth="1"/>
    <col min="17" max="17" width="16" style="68" customWidth="1"/>
    <col min="18" max="18" width="13.140625" style="68" customWidth="1"/>
    <col min="19" max="20" width="13.140625" style="2" customWidth="1"/>
    <col min="21" max="21" width="13" style="68" customWidth="1"/>
    <col min="22" max="22" width="16" style="68" customWidth="1"/>
    <col min="23" max="24" width="13.140625" style="68" customWidth="1"/>
    <col min="25" max="26" width="13" style="68" customWidth="1"/>
    <col min="27" max="27" width="16" style="68" customWidth="1"/>
    <col min="28" max="29" width="13.140625" style="68" customWidth="1"/>
    <col min="30" max="31" width="17.5703125" style="68" bestFit="1" customWidth="1"/>
    <col min="32" max="16384" width="9.140625" style="68"/>
  </cols>
  <sheetData>
    <row r="1" spans="1:32" ht="16.5" customHeight="1" x14ac:dyDescent="0.2">
      <c r="S1" s="68"/>
      <c r="T1" s="68"/>
      <c r="X1" s="110"/>
    </row>
    <row r="2" spans="1:32" ht="17.25" customHeight="1" x14ac:dyDescent="0.2">
      <c r="B2" s="19" t="s">
        <v>4</v>
      </c>
      <c r="S2" s="68"/>
      <c r="T2" s="68"/>
    </row>
    <row r="3" spans="1:32" ht="21.75" customHeight="1" x14ac:dyDescent="0.2">
      <c r="B3" s="20" t="s">
        <v>44</v>
      </c>
      <c r="C3" s="20"/>
      <c r="S3" s="68"/>
      <c r="T3" s="68"/>
    </row>
    <row r="4" spans="1:32" ht="21.75" customHeight="1" x14ac:dyDescent="0.2">
      <c r="S4" s="68"/>
      <c r="T4" s="68"/>
    </row>
    <row r="5" spans="1:32" ht="21.75" customHeight="1" thickBot="1" x14ac:dyDescent="0.25">
      <c r="B5" s="249"/>
      <c r="S5" s="68"/>
      <c r="T5" s="68"/>
      <c r="X5" s="110"/>
    </row>
    <row r="6" spans="1:32" ht="18" customHeight="1" thickBot="1" x14ac:dyDescent="0.25">
      <c r="B6" s="148" t="s">
        <v>45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326"/>
      <c r="AE6" s="326"/>
    </row>
    <row r="7" spans="1:32" ht="18" customHeight="1" thickBot="1" x14ac:dyDescent="0.25">
      <c r="B7" s="87" t="s">
        <v>7</v>
      </c>
      <c r="C7" s="83" t="s">
        <v>8</v>
      </c>
      <c r="D7" s="79" t="s">
        <v>9</v>
      </c>
      <c r="E7" s="79" t="s">
        <v>10</v>
      </c>
      <c r="F7" s="79" t="s">
        <v>11</v>
      </c>
      <c r="G7" s="80" t="s">
        <v>12</v>
      </c>
      <c r="H7" s="84" t="s">
        <v>13</v>
      </c>
      <c r="I7" s="84" t="s">
        <v>14</v>
      </c>
      <c r="J7" s="84" t="s">
        <v>106</v>
      </c>
      <c r="K7" s="84" t="s">
        <v>110</v>
      </c>
      <c r="L7" s="84" t="s">
        <v>113</v>
      </c>
      <c r="M7" s="84" t="s">
        <v>115</v>
      </c>
      <c r="N7" s="264" t="s">
        <v>121</v>
      </c>
      <c r="O7" s="84" t="s">
        <v>122</v>
      </c>
      <c r="P7" s="84" t="s">
        <v>124</v>
      </c>
      <c r="Q7" s="84" t="s">
        <v>126</v>
      </c>
      <c r="R7" s="84" t="s">
        <v>127</v>
      </c>
      <c r="S7" s="84" t="s">
        <v>134</v>
      </c>
      <c r="T7" s="84" t="s">
        <v>133</v>
      </c>
      <c r="U7" s="81" t="s">
        <v>143</v>
      </c>
      <c r="V7" s="81" t="s">
        <v>149</v>
      </c>
      <c r="W7" s="81" t="s">
        <v>150</v>
      </c>
      <c r="X7" s="81" t="s">
        <v>151</v>
      </c>
      <c r="Y7" s="81" t="s">
        <v>152</v>
      </c>
      <c r="Z7" s="81" t="s">
        <v>144</v>
      </c>
      <c r="AA7" s="81" t="s">
        <v>153</v>
      </c>
      <c r="AB7" s="81" t="s">
        <v>154</v>
      </c>
      <c r="AC7" s="81" t="s">
        <v>165</v>
      </c>
      <c r="AD7" s="81" t="s">
        <v>159</v>
      </c>
      <c r="AE7" s="81" t="s">
        <v>159</v>
      </c>
    </row>
    <row r="8" spans="1:32" ht="14.1" customHeight="1" x14ac:dyDescent="0.2">
      <c r="A8" s="361"/>
      <c r="B8" s="113" t="s">
        <v>15</v>
      </c>
      <c r="C8" s="114">
        <v>1259921.9300000002</v>
      </c>
      <c r="D8" s="149">
        <v>1196086</v>
      </c>
      <c r="E8" s="150">
        <v>951576.59000000008</v>
      </c>
      <c r="F8" s="150">
        <v>825503</v>
      </c>
      <c r="G8" s="152">
        <v>748501.54</v>
      </c>
      <c r="H8" s="149">
        <v>230833</v>
      </c>
      <c r="I8" s="149">
        <v>221084.36</v>
      </c>
      <c r="J8" s="149">
        <v>229708.15</v>
      </c>
      <c r="K8" s="149">
        <v>249260.4</v>
      </c>
      <c r="L8" s="153">
        <f>SUM(H8:K8)</f>
        <v>930885.91</v>
      </c>
      <c r="M8" s="149">
        <v>245028.03</v>
      </c>
      <c r="N8" s="265">
        <v>277722.52</v>
      </c>
      <c r="O8" s="265">
        <v>240766</v>
      </c>
      <c r="P8" s="265">
        <v>277961.09999999998</v>
      </c>
      <c r="Q8" s="304">
        <f>SUM(M8:P8)</f>
        <v>1041477.65</v>
      </c>
      <c r="R8" s="265">
        <v>284080.31999999995</v>
      </c>
      <c r="S8" s="265">
        <v>233145.06</v>
      </c>
      <c r="T8" s="265">
        <v>258258.06</v>
      </c>
      <c r="U8" s="262">
        <v>175394.60142857145</v>
      </c>
      <c r="V8" s="304">
        <f>SUM(R8:U8)</f>
        <v>950878.04142857133</v>
      </c>
      <c r="W8" s="262">
        <v>167005.19</v>
      </c>
      <c r="X8" s="262">
        <v>87077.349999999991</v>
      </c>
      <c r="Y8" s="262">
        <v>161439.34</v>
      </c>
      <c r="Z8" s="262">
        <v>154287.10999999999</v>
      </c>
      <c r="AA8" s="305">
        <f>SUM(W8:Z8)</f>
        <v>569808.99</v>
      </c>
      <c r="AB8" s="275">
        <v>194338.05</v>
      </c>
      <c r="AC8" s="275">
        <v>260917.42</v>
      </c>
      <c r="AD8" s="331">
        <f>AC8-AB8</f>
        <v>66579.370000000024</v>
      </c>
      <c r="AE8" s="356">
        <f>AD8/AB8</f>
        <v>0.34259564712108631</v>
      </c>
      <c r="AF8" s="361"/>
    </row>
    <row r="9" spans="1:32" ht="14.1" customHeight="1" x14ac:dyDescent="0.2">
      <c r="A9" s="361"/>
      <c r="B9" s="120" t="s">
        <v>16</v>
      </c>
      <c r="C9" s="121">
        <v>122361.13</v>
      </c>
      <c r="D9" s="75">
        <v>129767</v>
      </c>
      <c r="E9" s="154">
        <v>105945.43000000001</v>
      </c>
      <c r="F9" s="154">
        <v>85266</v>
      </c>
      <c r="G9" s="156">
        <v>112708.68</v>
      </c>
      <c r="H9" s="75">
        <v>27469</v>
      </c>
      <c r="I9" s="75">
        <v>21409.35</v>
      </c>
      <c r="J9" s="75">
        <v>25656.21</v>
      </c>
      <c r="K9" s="75">
        <v>30752.61</v>
      </c>
      <c r="L9" s="153">
        <f t="shared" ref="L9:L31" si="0">SUM(H9:K9)</f>
        <v>105287.17</v>
      </c>
      <c r="M9" s="75">
        <v>32478.68</v>
      </c>
      <c r="N9" s="262">
        <v>21200.77</v>
      </c>
      <c r="O9" s="262">
        <v>26840</v>
      </c>
      <c r="P9" s="262">
        <v>31622.81</v>
      </c>
      <c r="Q9" s="304">
        <f t="shared" ref="Q9:Q31" si="1">SUM(M9:P9)</f>
        <v>112142.26</v>
      </c>
      <c r="R9" s="262">
        <v>27809.8</v>
      </c>
      <c r="S9" s="262">
        <v>25895.83</v>
      </c>
      <c r="T9" s="262">
        <v>26781.239999999998</v>
      </c>
      <c r="U9" s="262">
        <v>35088.548571428568</v>
      </c>
      <c r="V9" s="304">
        <f t="shared" ref="V9" si="2">SUM(R9:U9)</f>
        <v>115575.41857142857</v>
      </c>
      <c r="W9" s="262">
        <v>29188.229999999996</v>
      </c>
      <c r="X9" s="262">
        <v>4834.63</v>
      </c>
      <c r="Y9" s="262">
        <v>13147.03</v>
      </c>
      <c r="Z9" s="262">
        <v>9106.48</v>
      </c>
      <c r="AA9" s="305">
        <f t="shared" ref="AA9" si="3">SUM(W9:Z9)</f>
        <v>56276.369999999995</v>
      </c>
      <c r="AB9" s="275">
        <v>19735.300000000003</v>
      </c>
      <c r="AC9" s="275">
        <v>33746.339999999997</v>
      </c>
      <c r="AD9" s="331">
        <f t="shared" ref="AD9:AD31" si="4">AC9-AB9</f>
        <v>14011.039999999994</v>
      </c>
      <c r="AE9" s="356">
        <f t="shared" ref="AE9:AE31" si="5">AD9/AB9</f>
        <v>0.70994816394987614</v>
      </c>
      <c r="AF9" s="361"/>
    </row>
    <row r="10" spans="1:32" ht="14.1" customHeight="1" x14ac:dyDescent="0.2">
      <c r="B10" s="120" t="s">
        <v>17</v>
      </c>
      <c r="C10" s="121">
        <v>75978.340000000011</v>
      </c>
      <c r="D10" s="75">
        <v>81026</v>
      </c>
      <c r="E10" s="154">
        <v>79820.17</v>
      </c>
      <c r="F10" s="154">
        <v>92836</v>
      </c>
      <c r="G10" s="156">
        <v>136908.88</v>
      </c>
      <c r="H10" s="75">
        <v>37152</v>
      </c>
      <c r="I10" s="75">
        <v>22184.32</v>
      </c>
      <c r="J10" s="75">
        <v>30648.41</v>
      </c>
      <c r="K10" s="75">
        <v>36748.93</v>
      </c>
      <c r="L10" s="153">
        <f t="shared" si="0"/>
        <v>126733.66</v>
      </c>
      <c r="M10" s="75">
        <v>33065.729999999996</v>
      </c>
      <c r="N10" s="262">
        <v>41536.720000000001</v>
      </c>
      <c r="O10" s="262">
        <v>32465</v>
      </c>
      <c r="P10" s="262">
        <v>44586.75</v>
      </c>
      <c r="Q10" s="304">
        <f t="shared" si="1"/>
        <v>151654.20000000001</v>
      </c>
      <c r="R10" s="262">
        <v>46080.990000000005</v>
      </c>
      <c r="S10" s="262">
        <v>49111.03</v>
      </c>
      <c r="T10" s="262">
        <v>70772.22</v>
      </c>
      <c r="U10" s="262">
        <v>83640.899999999994</v>
      </c>
      <c r="V10" s="304">
        <f>SUM(R10:U10)</f>
        <v>249605.13999999998</v>
      </c>
      <c r="W10" s="262">
        <v>57007.12000000001</v>
      </c>
      <c r="X10" s="262">
        <v>4638.79</v>
      </c>
      <c r="Y10" s="262">
        <v>9809.869999999999</v>
      </c>
      <c r="Z10" s="262">
        <v>23032.699999999997</v>
      </c>
      <c r="AA10" s="305">
        <f>SUM(W10:Z10)</f>
        <v>94488.48000000001</v>
      </c>
      <c r="AB10" s="275">
        <v>24869.13</v>
      </c>
      <c r="AC10" s="275">
        <v>26961.269999999997</v>
      </c>
      <c r="AD10" s="331">
        <f t="shared" si="4"/>
        <v>2092.1399999999958</v>
      </c>
      <c r="AE10" s="356">
        <f t="shared" si="5"/>
        <v>8.4125982694207471E-2</v>
      </c>
    </row>
    <row r="11" spans="1:32" ht="14.1" customHeight="1" x14ac:dyDescent="0.2">
      <c r="A11" s="361"/>
      <c r="B11" s="120" t="s">
        <v>18</v>
      </c>
      <c r="C11" s="121">
        <v>41199.06</v>
      </c>
      <c r="D11" s="75">
        <v>50279</v>
      </c>
      <c r="E11" s="154">
        <v>40527.19</v>
      </c>
      <c r="F11" s="154">
        <v>52365</v>
      </c>
      <c r="G11" s="156">
        <v>79712.75</v>
      </c>
      <c r="H11" s="75">
        <v>6744</v>
      </c>
      <c r="I11" s="75">
        <v>3066.29</v>
      </c>
      <c r="J11" s="75">
        <v>11581.84</v>
      </c>
      <c r="K11" s="75">
        <v>6238.52</v>
      </c>
      <c r="L11" s="153">
        <f t="shared" si="0"/>
        <v>27630.65</v>
      </c>
      <c r="M11" s="75">
        <v>5194.01</v>
      </c>
      <c r="N11" s="262">
        <v>3841.3199999999997</v>
      </c>
      <c r="O11" s="262">
        <v>6145</v>
      </c>
      <c r="P11" s="262">
        <v>10189.870000000001</v>
      </c>
      <c r="Q11" s="304">
        <f t="shared" si="1"/>
        <v>25370.2</v>
      </c>
      <c r="R11" s="262">
        <v>7476.0300000000007</v>
      </c>
      <c r="S11" s="262">
        <v>14083.76</v>
      </c>
      <c r="T11" s="262">
        <v>14322.68</v>
      </c>
      <c r="U11" s="262">
        <v>11419.14</v>
      </c>
      <c r="V11" s="304">
        <f t="shared" ref="V11:V31" si="6">SUM(R11:U11)</f>
        <v>47301.61</v>
      </c>
      <c r="W11" s="262">
        <v>9994.41</v>
      </c>
      <c r="X11" s="262">
        <v>0</v>
      </c>
      <c r="Y11" s="262">
        <v>3456.18</v>
      </c>
      <c r="Z11" s="262">
        <v>1569.45</v>
      </c>
      <c r="AA11" s="305">
        <f t="shared" ref="AA11:AA31" si="7">SUM(W11:Z11)</f>
        <v>15020.04</v>
      </c>
      <c r="AB11" s="275">
        <v>4737.91</v>
      </c>
      <c r="AC11" s="275">
        <v>6315.41</v>
      </c>
      <c r="AD11" s="331">
        <f t="shared" si="4"/>
        <v>1577.5</v>
      </c>
      <c r="AE11" s="356">
        <f t="shared" si="5"/>
        <v>0.33295271543781962</v>
      </c>
      <c r="AF11" s="361"/>
    </row>
    <row r="12" spans="1:32" ht="14.1" customHeight="1" x14ac:dyDescent="0.2">
      <c r="A12" s="361"/>
      <c r="B12" s="126" t="s">
        <v>19</v>
      </c>
      <c r="C12" s="121">
        <v>32879.599999999999</v>
      </c>
      <c r="D12" s="75">
        <v>36665</v>
      </c>
      <c r="E12" s="154">
        <v>24351.23</v>
      </c>
      <c r="F12" s="154">
        <v>25789</v>
      </c>
      <c r="G12" s="156">
        <v>17128.45</v>
      </c>
      <c r="H12" s="75">
        <v>2795</v>
      </c>
      <c r="I12" s="75">
        <v>3344.72</v>
      </c>
      <c r="J12" s="75">
        <v>4087.84</v>
      </c>
      <c r="K12" s="75">
        <v>4297.4799999999996</v>
      </c>
      <c r="L12" s="153">
        <f t="shared" si="0"/>
        <v>14525.039999999999</v>
      </c>
      <c r="M12" s="75">
        <v>6119.18</v>
      </c>
      <c r="N12" s="262">
        <v>2296.2600000000002</v>
      </c>
      <c r="O12" s="262">
        <v>9029</v>
      </c>
      <c r="P12" s="262">
        <v>7730.47</v>
      </c>
      <c r="Q12" s="304">
        <f t="shared" si="1"/>
        <v>25174.910000000003</v>
      </c>
      <c r="R12" s="262">
        <v>10902.060000000001</v>
      </c>
      <c r="S12" s="262">
        <v>8016.01</v>
      </c>
      <c r="T12" s="262">
        <v>19878.16</v>
      </c>
      <c r="U12" s="262">
        <v>15670.7</v>
      </c>
      <c r="V12" s="304">
        <f t="shared" si="6"/>
        <v>54466.929999999993</v>
      </c>
      <c r="W12" s="262">
        <v>3183.15</v>
      </c>
      <c r="X12" s="262">
        <v>91.42</v>
      </c>
      <c r="Y12" s="262">
        <v>606.69000000000005</v>
      </c>
      <c r="Z12" s="262">
        <v>2871.2</v>
      </c>
      <c r="AA12" s="305">
        <f t="shared" si="7"/>
        <v>6752.46</v>
      </c>
      <c r="AB12" s="275">
        <v>3507</v>
      </c>
      <c r="AC12" s="275">
        <v>6228.2199999999993</v>
      </c>
      <c r="AD12" s="331">
        <f t="shared" si="4"/>
        <v>2721.2199999999993</v>
      </c>
      <c r="AE12" s="356">
        <f t="shared" si="5"/>
        <v>0.77593954947248345</v>
      </c>
      <c r="AF12" s="361"/>
    </row>
    <row r="13" spans="1:32" ht="14.1" customHeight="1" x14ac:dyDescent="0.2">
      <c r="A13" s="361"/>
      <c r="B13" s="126" t="s">
        <v>20</v>
      </c>
      <c r="C13" s="121">
        <v>73121.850000000006</v>
      </c>
      <c r="D13" s="75">
        <v>97018</v>
      </c>
      <c r="E13" s="154">
        <v>75808.27</v>
      </c>
      <c r="F13" s="154">
        <v>28687</v>
      </c>
      <c r="G13" s="156">
        <v>21959.23</v>
      </c>
      <c r="H13" s="75">
        <v>5676</v>
      </c>
      <c r="I13" s="75">
        <v>19805.05</v>
      </c>
      <c r="J13" s="75">
        <v>7576.71</v>
      </c>
      <c r="K13" s="75">
        <v>12743.72</v>
      </c>
      <c r="L13" s="153">
        <f t="shared" si="0"/>
        <v>45801.48</v>
      </c>
      <c r="M13" s="75">
        <v>20923.72</v>
      </c>
      <c r="N13" s="262">
        <v>9886.9</v>
      </c>
      <c r="O13" s="262">
        <v>20307</v>
      </c>
      <c r="P13" s="262">
        <v>13969.14</v>
      </c>
      <c r="Q13" s="304">
        <f t="shared" si="1"/>
        <v>65086.76</v>
      </c>
      <c r="R13" s="262">
        <v>4660.84</v>
      </c>
      <c r="S13" s="262">
        <v>4542.1500000000005</v>
      </c>
      <c r="T13" s="262">
        <v>6123.54</v>
      </c>
      <c r="U13" s="262">
        <v>8881.09</v>
      </c>
      <c r="V13" s="304">
        <f t="shared" si="6"/>
        <v>24207.620000000003</v>
      </c>
      <c r="W13" s="262">
        <v>4257.13</v>
      </c>
      <c r="X13" s="262">
        <v>2700.1</v>
      </c>
      <c r="Y13" s="262">
        <v>9133.2000000000007</v>
      </c>
      <c r="Z13" s="262">
        <v>17045.34</v>
      </c>
      <c r="AA13" s="305">
        <f t="shared" si="7"/>
        <v>33135.770000000004</v>
      </c>
      <c r="AB13" s="275">
        <v>5957.74</v>
      </c>
      <c r="AC13" s="275">
        <v>11874.73</v>
      </c>
      <c r="AD13" s="331">
        <f t="shared" si="4"/>
        <v>5916.99</v>
      </c>
      <c r="AE13" s="356">
        <f t="shared" si="5"/>
        <v>0.99316015804650759</v>
      </c>
      <c r="AF13" s="361"/>
    </row>
    <row r="14" spans="1:32" ht="14.1" customHeight="1" x14ac:dyDescent="0.2">
      <c r="A14" s="361"/>
      <c r="B14" s="126" t="s">
        <v>21</v>
      </c>
      <c r="C14" s="121">
        <v>11718.720000000001</v>
      </c>
      <c r="D14" s="75">
        <v>14391</v>
      </c>
      <c r="E14" s="154">
        <v>16574.13</v>
      </c>
      <c r="F14" s="154">
        <v>7917</v>
      </c>
      <c r="G14" s="156">
        <v>20872.989999999998</v>
      </c>
      <c r="H14" s="75">
        <v>8908</v>
      </c>
      <c r="I14" s="75">
        <v>3253.61</v>
      </c>
      <c r="J14" s="75">
        <v>5076.96</v>
      </c>
      <c r="K14" s="75">
        <v>12693.18</v>
      </c>
      <c r="L14" s="153">
        <f t="shared" si="0"/>
        <v>29931.75</v>
      </c>
      <c r="M14" s="75">
        <v>3936.2999999999997</v>
      </c>
      <c r="N14" s="262">
        <v>4425.03</v>
      </c>
      <c r="O14" s="262">
        <v>3624</v>
      </c>
      <c r="P14" s="262">
        <v>2805.41</v>
      </c>
      <c r="Q14" s="304">
        <f t="shared" si="1"/>
        <v>14790.74</v>
      </c>
      <c r="R14" s="262">
        <v>3158.3300000000004</v>
      </c>
      <c r="S14" s="262">
        <v>11281.45</v>
      </c>
      <c r="T14" s="262">
        <v>3425.21</v>
      </c>
      <c r="U14" s="262">
        <v>2742.6538095238093</v>
      </c>
      <c r="V14" s="304">
        <f t="shared" si="6"/>
        <v>20607.643809523812</v>
      </c>
      <c r="W14" s="262">
        <v>3197.6400000000003</v>
      </c>
      <c r="X14" s="262">
        <v>592.22</v>
      </c>
      <c r="Y14" s="262">
        <v>1149.3800000000001</v>
      </c>
      <c r="Z14" s="262">
        <v>2174.8999999999996</v>
      </c>
      <c r="AA14" s="305">
        <f t="shared" si="7"/>
        <v>7114.14</v>
      </c>
      <c r="AB14" s="275">
        <v>2004.67</v>
      </c>
      <c r="AC14" s="275">
        <v>1490.96</v>
      </c>
      <c r="AD14" s="331">
        <f t="shared" si="4"/>
        <v>-513.71</v>
      </c>
      <c r="AE14" s="356">
        <f t="shared" si="5"/>
        <v>-0.25625664074386306</v>
      </c>
      <c r="AF14" s="361"/>
    </row>
    <row r="15" spans="1:32" ht="14.1" customHeight="1" x14ac:dyDescent="0.2">
      <c r="A15" s="361"/>
      <c r="B15" s="126" t="s">
        <v>22</v>
      </c>
      <c r="C15" s="121">
        <v>38308.160000000003</v>
      </c>
      <c r="D15" s="75">
        <v>69897</v>
      </c>
      <c r="E15" s="154">
        <v>79862.399999999994</v>
      </c>
      <c r="F15" s="154">
        <v>83189</v>
      </c>
      <c r="G15" s="156">
        <v>48797</v>
      </c>
      <c r="H15" s="75">
        <v>13416</v>
      </c>
      <c r="I15" s="75">
        <v>20915.27</v>
      </c>
      <c r="J15" s="75">
        <v>14862.3</v>
      </c>
      <c r="K15" s="75">
        <v>25256.51</v>
      </c>
      <c r="L15" s="153">
        <f t="shared" si="0"/>
        <v>74450.080000000002</v>
      </c>
      <c r="M15" s="75">
        <v>20260.829999999998</v>
      </c>
      <c r="N15" s="262">
        <v>17741.3</v>
      </c>
      <c r="O15" s="262">
        <v>17354</v>
      </c>
      <c r="P15" s="262">
        <v>20932.38</v>
      </c>
      <c r="Q15" s="304">
        <f t="shared" si="1"/>
        <v>76288.509999999995</v>
      </c>
      <c r="R15" s="262">
        <v>11279.470000000001</v>
      </c>
      <c r="S15" s="262">
        <v>27056.149999999998</v>
      </c>
      <c r="T15" s="262">
        <v>30304.079999999998</v>
      </c>
      <c r="U15" s="262">
        <v>13689.178571428572</v>
      </c>
      <c r="V15" s="304">
        <f t="shared" si="6"/>
        <v>82328.878571428562</v>
      </c>
      <c r="W15" s="262">
        <v>20238.939999999999</v>
      </c>
      <c r="X15" s="262">
        <v>3912.56</v>
      </c>
      <c r="Y15" s="262">
        <v>8744.92</v>
      </c>
      <c r="Z15" s="262">
        <v>6705.96</v>
      </c>
      <c r="AA15" s="305">
        <f t="shared" si="7"/>
        <v>39602.379999999997</v>
      </c>
      <c r="AB15" s="275">
        <v>5915.3899999999994</v>
      </c>
      <c r="AC15" s="275">
        <v>15199.600000000002</v>
      </c>
      <c r="AD15" s="331">
        <f t="shared" si="4"/>
        <v>9284.2100000000028</v>
      </c>
      <c r="AE15" s="356">
        <f t="shared" si="5"/>
        <v>1.569500912027779</v>
      </c>
      <c r="AF15" s="361"/>
    </row>
    <row r="16" spans="1:32" ht="14.1" customHeight="1" x14ac:dyDescent="0.2">
      <c r="B16" s="126" t="s">
        <v>23</v>
      </c>
      <c r="C16" s="75">
        <v>0</v>
      </c>
      <c r="D16" s="75">
        <v>0</v>
      </c>
      <c r="E16" s="154">
        <v>0</v>
      </c>
      <c r="F16" s="154">
        <v>0</v>
      </c>
      <c r="G16" s="156">
        <v>0</v>
      </c>
      <c r="H16" s="74">
        <v>0</v>
      </c>
      <c r="I16" s="74">
        <v>0</v>
      </c>
      <c r="J16" s="74">
        <v>0</v>
      </c>
      <c r="K16" s="74">
        <v>0</v>
      </c>
      <c r="L16" s="153">
        <f t="shared" si="0"/>
        <v>0</v>
      </c>
      <c r="M16" s="75">
        <v>0</v>
      </c>
      <c r="N16" s="262">
        <v>0</v>
      </c>
      <c r="O16" s="262">
        <v>0</v>
      </c>
      <c r="P16" s="262">
        <v>0</v>
      </c>
      <c r="Q16" s="304">
        <f t="shared" si="1"/>
        <v>0</v>
      </c>
      <c r="R16" s="262">
        <v>0</v>
      </c>
      <c r="S16" s="262">
        <v>0</v>
      </c>
      <c r="T16" s="262">
        <v>0</v>
      </c>
      <c r="U16" s="262">
        <v>0</v>
      </c>
      <c r="V16" s="304">
        <f t="shared" si="6"/>
        <v>0</v>
      </c>
      <c r="W16" s="262">
        <v>0</v>
      </c>
      <c r="X16" s="262">
        <v>0</v>
      </c>
      <c r="Y16" s="262">
        <v>0</v>
      </c>
      <c r="Z16" s="262">
        <v>0</v>
      </c>
      <c r="AA16" s="304">
        <f t="shared" si="7"/>
        <v>0</v>
      </c>
      <c r="AB16" s="275">
        <v>0</v>
      </c>
      <c r="AC16" s="275">
        <v>0</v>
      </c>
      <c r="AD16" s="331">
        <f t="shared" si="4"/>
        <v>0</v>
      </c>
      <c r="AE16" s="356" t="e">
        <f t="shared" si="5"/>
        <v>#DIV/0!</v>
      </c>
    </row>
    <row r="17" spans="1:32" ht="14.1" customHeight="1" x14ac:dyDescent="0.2">
      <c r="B17" s="126" t="s">
        <v>24</v>
      </c>
      <c r="C17" s="121">
        <v>463742.95999999996</v>
      </c>
      <c r="D17" s="75">
        <v>667883</v>
      </c>
      <c r="E17" s="154">
        <v>547945.43999999994</v>
      </c>
      <c r="F17" s="154">
        <v>448071</v>
      </c>
      <c r="G17" s="156">
        <v>506693.81999999995</v>
      </c>
      <c r="H17" s="74">
        <v>105298</v>
      </c>
      <c r="I17" s="74">
        <v>110998.57</v>
      </c>
      <c r="J17" s="74">
        <v>148668.78</v>
      </c>
      <c r="K17" s="74">
        <v>157810.25</v>
      </c>
      <c r="L17" s="153">
        <f t="shared" si="0"/>
        <v>522775.6</v>
      </c>
      <c r="M17" s="75">
        <v>98614.599999999991</v>
      </c>
      <c r="N17" s="262">
        <v>120751.28</v>
      </c>
      <c r="O17" s="262">
        <v>136301</v>
      </c>
      <c r="P17" s="262">
        <v>152147.88</v>
      </c>
      <c r="Q17" s="304">
        <f t="shared" si="1"/>
        <v>507814.76</v>
      </c>
      <c r="R17" s="262">
        <v>108992.42000000001</v>
      </c>
      <c r="S17" s="262">
        <v>118533.94</v>
      </c>
      <c r="T17" s="262">
        <v>115487.81999999999</v>
      </c>
      <c r="U17" s="262">
        <v>106942.62809523809</v>
      </c>
      <c r="V17" s="304">
        <f t="shared" si="6"/>
        <v>449956.80809523806</v>
      </c>
      <c r="W17" s="262">
        <v>86290.459999999992</v>
      </c>
      <c r="X17" s="262">
        <v>81595.460000000006</v>
      </c>
      <c r="Y17" s="262">
        <v>99091.58</v>
      </c>
      <c r="Z17" s="262">
        <v>208283.26</v>
      </c>
      <c r="AA17" s="305">
        <f t="shared" si="7"/>
        <v>475260.76</v>
      </c>
      <c r="AB17" s="275">
        <v>151172.56</v>
      </c>
      <c r="AC17" s="275">
        <v>124943.95999999999</v>
      </c>
      <c r="AD17" s="331">
        <f t="shared" si="4"/>
        <v>-26228.600000000006</v>
      </c>
      <c r="AE17" s="356">
        <f t="shared" si="5"/>
        <v>-0.17350106394970097</v>
      </c>
    </row>
    <row r="18" spans="1:32" ht="14.1" customHeight="1" x14ac:dyDescent="0.2">
      <c r="B18" s="126" t="s">
        <v>25</v>
      </c>
      <c r="C18" s="121">
        <v>2415708.42</v>
      </c>
      <c r="D18" s="75">
        <v>3077253</v>
      </c>
      <c r="E18" s="154">
        <v>3021535.9000000004</v>
      </c>
      <c r="F18" s="154">
        <v>3252040</v>
      </c>
      <c r="G18" s="156">
        <v>3311119.02</v>
      </c>
      <c r="H18" s="75">
        <v>861903</v>
      </c>
      <c r="I18" s="75">
        <v>938460.03</v>
      </c>
      <c r="J18" s="75">
        <v>1029044.9</v>
      </c>
      <c r="K18" s="75">
        <v>1022723.01</v>
      </c>
      <c r="L18" s="153">
        <f t="shared" si="0"/>
        <v>3852130.9400000004</v>
      </c>
      <c r="M18" s="75">
        <v>901495.40999999992</v>
      </c>
      <c r="N18" s="262">
        <v>1018760.93</v>
      </c>
      <c r="O18" s="262">
        <v>1015652</v>
      </c>
      <c r="P18" s="262">
        <v>1002645.31</v>
      </c>
      <c r="Q18" s="304">
        <f t="shared" si="1"/>
        <v>3938553.65</v>
      </c>
      <c r="R18" s="262">
        <v>912357.91999999993</v>
      </c>
      <c r="S18" s="262">
        <v>973212.81</v>
      </c>
      <c r="T18" s="262">
        <v>966859.66</v>
      </c>
      <c r="U18" s="262">
        <v>927513.16333333345</v>
      </c>
      <c r="V18" s="304">
        <f t="shared" si="6"/>
        <v>3779943.5533333337</v>
      </c>
      <c r="W18" s="262">
        <v>787139.47</v>
      </c>
      <c r="X18" s="262">
        <v>710077.82000000007</v>
      </c>
      <c r="Y18" s="262">
        <v>896532.98</v>
      </c>
      <c r="Z18" s="262">
        <v>1001397.03</v>
      </c>
      <c r="AA18" s="305">
        <f t="shared" si="7"/>
        <v>3395147.3</v>
      </c>
      <c r="AB18" s="275">
        <v>1134948.8</v>
      </c>
      <c r="AC18" s="275">
        <v>1226358.1800000002</v>
      </c>
      <c r="AD18" s="331">
        <f t="shared" si="4"/>
        <v>91409.380000000121</v>
      </c>
      <c r="AE18" s="356">
        <f t="shared" si="5"/>
        <v>8.0540531872451096E-2</v>
      </c>
    </row>
    <row r="19" spans="1:32" ht="14.1" customHeight="1" x14ac:dyDescent="0.2">
      <c r="A19" s="361"/>
      <c r="B19" s="126" t="s">
        <v>26</v>
      </c>
      <c r="C19" s="127" t="s">
        <v>27</v>
      </c>
      <c r="D19" s="75">
        <v>687246</v>
      </c>
      <c r="E19" s="154">
        <v>689183.28</v>
      </c>
      <c r="F19" s="154">
        <v>517747</v>
      </c>
      <c r="G19" s="156">
        <v>459812.48</v>
      </c>
      <c r="H19" s="75">
        <v>122252</v>
      </c>
      <c r="I19" s="75">
        <v>152390.51</v>
      </c>
      <c r="J19" s="75">
        <v>124816.5</v>
      </c>
      <c r="K19" s="75">
        <v>114608.85</v>
      </c>
      <c r="L19" s="153">
        <f t="shared" si="0"/>
        <v>514067.86</v>
      </c>
      <c r="M19" s="75">
        <v>99524.160000000003</v>
      </c>
      <c r="N19" s="262">
        <v>113091.54</v>
      </c>
      <c r="O19" s="262">
        <v>150817</v>
      </c>
      <c r="P19" s="262">
        <v>124095.75</v>
      </c>
      <c r="Q19" s="304">
        <f t="shared" si="1"/>
        <v>487528.45</v>
      </c>
      <c r="R19" s="262">
        <v>118840.62</v>
      </c>
      <c r="S19" s="262">
        <v>137877.18000000002</v>
      </c>
      <c r="T19" s="262">
        <v>136705.95000000001</v>
      </c>
      <c r="U19" s="262">
        <v>113743.75809523811</v>
      </c>
      <c r="V19" s="304">
        <f t="shared" si="6"/>
        <v>507167.50809523812</v>
      </c>
      <c r="W19" s="262">
        <v>108641.37999999999</v>
      </c>
      <c r="X19" s="262">
        <v>78968.31</v>
      </c>
      <c r="Y19" s="262">
        <v>95154.549999999988</v>
      </c>
      <c r="Z19" s="262">
        <v>119887.47</v>
      </c>
      <c r="AA19" s="305">
        <f t="shared" si="7"/>
        <v>402651.70999999996</v>
      </c>
      <c r="AB19" s="275">
        <v>162161.17000000001</v>
      </c>
      <c r="AC19" s="275">
        <v>124120.28</v>
      </c>
      <c r="AD19" s="331">
        <f t="shared" si="4"/>
        <v>-38040.890000000014</v>
      </c>
      <c r="AE19" s="356">
        <f t="shared" si="5"/>
        <v>-0.2345869236143277</v>
      </c>
      <c r="AF19" s="361"/>
    </row>
    <row r="20" spans="1:32" ht="14.1" customHeight="1" x14ac:dyDescent="0.2">
      <c r="A20" s="361"/>
      <c r="B20" s="126" t="s">
        <v>28</v>
      </c>
      <c r="C20" s="127" t="s">
        <v>27</v>
      </c>
      <c r="D20" s="75">
        <v>19887</v>
      </c>
      <c r="E20" s="154">
        <v>26075.329999999998</v>
      </c>
      <c r="F20" s="154">
        <v>17578</v>
      </c>
      <c r="G20" s="156">
        <v>9562.86</v>
      </c>
      <c r="H20" s="75">
        <v>446</v>
      </c>
      <c r="I20" s="75">
        <v>6608.6</v>
      </c>
      <c r="J20" s="75">
        <v>2627.77</v>
      </c>
      <c r="K20" s="75">
        <v>7582.92</v>
      </c>
      <c r="L20" s="153">
        <f t="shared" si="0"/>
        <v>17265.29</v>
      </c>
      <c r="M20" s="75">
        <v>5029.08</v>
      </c>
      <c r="N20" s="262">
        <v>1842.65</v>
      </c>
      <c r="O20" s="262">
        <v>5668</v>
      </c>
      <c r="P20" s="262">
        <v>3163.31</v>
      </c>
      <c r="Q20" s="304">
        <f t="shared" si="1"/>
        <v>15703.039999999999</v>
      </c>
      <c r="R20" s="262">
        <v>2663.27</v>
      </c>
      <c r="S20" s="262">
        <v>3518.93</v>
      </c>
      <c r="T20" s="262">
        <v>3030</v>
      </c>
      <c r="U20" s="262">
        <v>4715.76</v>
      </c>
      <c r="V20" s="304">
        <f t="shared" si="6"/>
        <v>13927.960000000001</v>
      </c>
      <c r="W20" s="262">
        <v>0</v>
      </c>
      <c r="X20" s="262">
        <v>4119.1099999999997</v>
      </c>
      <c r="Y20" s="262">
        <v>585.24</v>
      </c>
      <c r="Z20" s="262">
        <v>100</v>
      </c>
      <c r="AA20" s="305">
        <f t="shared" si="7"/>
        <v>4804.3499999999995</v>
      </c>
      <c r="AB20" s="275">
        <v>7592.4900000000007</v>
      </c>
      <c r="AC20" s="275">
        <v>3261.49</v>
      </c>
      <c r="AD20" s="331">
        <f t="shared" si="4"/>
        <v>-4331.0000000000009</v>
      </c>
      <c r="AE20" s="356">
        <f t="shared" si="5"/>
        <v>-0.57043209803371497</v>
      </c>
      <c r="AF20" s="361"/>
    </row>
    <row r="21" spans="1:32" ht="14.1" customHeight="1" x14ac:dyDescent="0.2">
      <c r="A21" s="361"/>
      <c r="B21" s="126" t="s">
        <v>29</v>
      </c>
      <c r="C21" s="127" t="s">
        <v>27</v>
      </c>
      <c r="D21" s="75">
        <v>52558</v>
      </c>
      <c r="E21" s="154">
        <v>27565.279999999999</v>
      </c>
      <c r="F21" s="154">
        <v>18039</v>
      </c>
      <c r="G21" s="156">
        <v>17155.75</v>
      </c>
      <c r="H21" s="75">
        <v>7000</v>
      </c>
      <c r="I21" s="75">
        <v>3384.29</v>
      </c>
      <c r="J21" s="75">
        <v>11870.38</v>
      </c>
      <c r="K21" s="75">
        <v>15761.25</v>
      </c>
      <c r="L21" s="153">
        <f t="shared" si="0"/>
        <v>38015.919999999998</v>
      </c>
      <c r="M21" s="75">
        <v>3348.97</v>
      </c>
      <c r="N21" s="262">
        <v>2867.72</v>
      </c>
      <c r="O21" s="262">
        <v>2141</v>
      </c>
      <c r="P21" s="262">
        <v>4795.6499999999996</v>
      </c>
      <c r="Q21" s="304">
        <f t="shared" si="1"/>
        <v>13153.339999999998</v>
      </c>
      <c r="R21" s="262">
        <v>6826.3700000000008</v>
      </c>
      <c r="S21" s="262">
        <v>7265.73</v>
      </c>
      <c r="T21" s="262">
        <v>6264.64</v>
      </c>
      <c r="U21" s="262">
        <v>5265.3099999999995</v>
      </c>
      <c r="V21" s="304">
        <f t="shared" si="6"/>
        <v>25622.050000000003</v>
      </c>
      <c r="W21" s="262">
        <v>8212.2999999999993</v>
      </c>
      <c r="X21" s="262">
        <v>0</v>
      </c>
      <c r="Y21" s="262">
        <v>3384.57</v>
      </c>
      <c r="Z21" s="262">
        <v>1063.82</v>
      </c>
      <c r="AA21" s="305">
        <f t="shared" si="7"/>
        <v>12660.689999999999</v>
      </c>
      <c r="AB21" s="275">
        <v>13155.77</v>
      </c>
      <c r="AC21" s="275">
        <v>4878.59</v>
      </c>
      <c r="AD21" s="331">
        <f t="shared" si="4"/>
        <v>-8277.18</v>
      </c>
      <c r="AE21" s="356">
        <f t="shared" si="5"/>
        <v>-0.62916727793204041</v>
      </c>
      <c r="AF21" s="361"/>
    </row>
    <row r="22" spans="1:32" ht="14.1" customHeight="1" x14ac:dyDescent="0.2">
      <c r="A22" s="361"/>
      <c r="B22" s="126" t="s">
        <v>30</v>
      </c>
      <c r="C22" s="127" t="s">
        <v>27</v>
      </c>
      <c r="D22" s="75">
        <v>12376</v>
      </c>
      <c r="E22" s="154">
        <v>17127.010000000002</v>
      </c>
      <c r="F22" s="154">
        <v>9892</v>
      </c>
      <c r="G22" s="156">
        <v>13079.779999999999</v>
      </c>
      <c r="H22" s="75">
        <v>5407</v>
      </c>
      <c r="I22" s="75">
        <v>4816.05</v>
      </c>
      <c r="J22" s="75">
        <v>3751.05</v>
      </c>
      <c r="K22" s="75">
        <v>6391.08</v>
      </c>
      <c r="L22" s="153">
        <f t="shared" si="0"/>
        <v>20365.18</v>
      </c>
      <c r="M22" s="75">
        <v>10764.11</v>
      </c>
      <c r="N22" s="262">
        <v>6789.64</v>
      </c>
      <c r="O22" s="262">
        <v>9798</v>
      </c>
      <c r="P22" s="262">
        <v>5929.95</v>
      </c>
      <c r="Q22" s="304">
        <f t="shared" si="1"/>
        <v>33281.699999999997</v>
      </c>
      <c r="R22" s="262">
        <v>9668.4699999999993</v>
      </c>
      <c r="S22" s="262">
        <v>11676.470000000001</v>
      </c>
      <c r="T22" s="262">
        <v>15046.33</v>
      </c>
      <c r="U22" s="262">
        <v>4463.3261904761912</v>
      </c>
      <c r="V22" s="304">
        <f t="shared" si="6"/>
        <v>40854.596190476193</v>
      </c>
      <c r="W22" s="262">
        <v>9068.59</v>
      </c>
      <c r="X22" s="262">
        <v>4783.5499999999993</v>
      </c>
      <c r="Y22" s="262">
        <v>4595.1299999999992</v>
      </c>
      <c r="Z22" s="262">
        <v>2714.4</v>
      </c>
      <c r="AA22" s="305">
        <f t="shared" si="7"/>
        <v>21161.67</v>
      </c>
      <c r="AB22" s="275">
        <v>578.5</v>
      </c>
      <c r="AC22" s="275">
        <v>242.35999999999999</v>
      </c>
      <c r="AD22" s="331">
        <f t="shared" si="4"/>
        <v>-336.14</v>
      </c>
      <c r="AE22" s="356">
        <f t="shared" si="5"/>
        <v>-0.58105445116681065</v>
      </c>
      <c r="AF22" s="361"/>
    </row>
    <row r="23" spans="1:32" ht="14.1" customHeight="1" x14ac:dyDescent="0.2">
      <c r="A23" s="361"/>
      <c r="B23" s="126" t="s">
        <v>31</v>
      </c>
      <c r="C23" s="127" t="s">
        <v>27</v>
      </c>
      <c r="D23" s="127" t="s">
        <v>27</v>
      </c>
      <c r="E23" s="127" t="s">
        <v>27</v>
      </c>
      <c r="F23" s="127" t="s">
        <v>27</v>
      </c>
      <c r="G23" s="129" t="s">
        <v>27</v>
      </c>
      <c r="H23" s="121">
        <v>2495</v>
      </c>
      <c r="I23" s="121">
        <v>1139.28</v>
      </c>
      <c r="J23" s="121">
        <v>4294.9399999999996</v>
      </c>
      <c r="K23" s="121">
        <v>918.05</v>
      </c>
      <c r="L23" s="153">
        <f t="shared" si="0"/>
        <v>8847.2699999999986</v>
      </c>
      <c r="M23" s="75">
        <v>2019.9099999999999</v>
      </c>
      <c r="N23" s="262">
        <v>1571.27</v>
      </c>
      <c r="O23" s="262">
        <v>2903</v>
      </c>
      <c r="P23" s="262">
        <v>1276.3</v>
      </c>
      <c r="Q23" s="304">
        <f t="shared" si="1"/>
        <v>7770.4800000000005</v>
      </c>
      <c r="R23" s="262">
        <v>3539.51</v>
      </c>
      <c r="S23" s="262">
        <v>1783.5099999999998</v>
      </c>
      <c r="T23" s="262">
        <v>1649.99</v>
      </c>
      <c r="U23" s="262">
        <v>4280.45</v>
      </c>
      <c r="V23" s="304">
        <f t="shared" si="6"/>
        <v>11253.46</v>
      </c>
      <c r="W23" s="262">
        <v>4188.87</v>
      </c>
      <c r="X23" s="262">
        <v>659.22</v>
      </c>
      <c r="Y23" s="262">
        <v>1257.8599999999999</v>
      </c>
      <c r="Z23" s="262">
        <v>2034.9399999999998</v>
      </c>
      <c r="AA23" s="305">
        <f t="shared" si="7"/>
        <v>8140.8899999999994</v>
      </c>
      <c r="AB23" s="275">
        <v>918.07999999999993</v>
      </c>
      <c r="AC23" s="275">
        <v>2631.37</v>
      </c>
      <c r="AD23" s="331">
        <f t="shared" si="4"/>
        <v>1713.29</v>
      </c>
      <c r="AE23" s="356">
        <f t="shared" si="5"/>
        <v>1.8661663471592891</v>
      </c>
      <c r="AF23" s="361"/>
    </row>
    <row r="24" spans="1:32" ht="14.1" customHeight="1" x14ac:dyDescent="0.2">
      <c r="B24" s="126" t="s">
        <v>32</v>
      </c>
      <c r="C24" s="127" t="s">
        <v>27</v>
      </c>
      <c r="D24" s="127" t="s">
        <v>27</v>
      </c>
      <c r="E24" s="127" t="s">
        <v>27</v>
      </c>
      <c r="F24" s="127" t="s">
        <v>27</v>
      </c>
      <c r="G24" s="129" t="s">
        <v>27</v>
      </c>
      <c r="H24" s="121">
        <v>611</v>
      </c>
      <c r="I24" s="121">
        <v>5505.72</v>
      </c>
      <c r="J24" s="74">
        <v>0</v>
      </c>
      <c r="K24" s="74">
        <v>317.45</v>
      </c>
      <c r="L24" s="153">
        <f t="shared" si="0"/>
        <v>6434.17</v>
      </c>
      <c r="M24" s="75">
        <v>197.8</v>
      </c>
      <c r="N24" s="262">
        <v>378.79</v>
      </c>
      <c r="O24" s="262">
        <v>757</v>
      </c>
      <c r="P24" s="262">
        <v>1186.8</v>
      </c>
      <c r="Q24" s="304">
        <f t="shared" si="1"/>
        <v>2520.3900000000003</v>
      </c>
      <c r="R24" s="262">
        <v>0</v>
      </c>
      <c r="S24" s="262">
        <v>692.3</v>
      </c>
      <c r="T24" s="262">
        <v>1341.08</v>
      </c>
      <c r="U24" s="262">
        <v>2541.7399999999998</v>
      </c>
      <c r="V24" s="304">
        <f t="shared" si="6"/>
        <v>4575.12</v>
      </c>
      <c r="W24" s="262">
        <v>100</v>
      </c>
      <c r="X24" s="262">
        <v>0</v>
      </c>
      <c r="Y24" s="262">
        <v>486</v>
      </c>
      <c r="Z24" s="262">
        <v>0</v>
      </c>
      <c r="AA24" s="305">
        <f t="shared" si="7"/>
        <v>586</v>
      </c>
      <c r="AB24" s="275">
        <v>0</v>
      </c>
      <c r="AC24" s="275">
        <v>476.19</v>
      </c>
      <c r="AD24" s="331">
        <f t="shared" si="4"/>
        <v>476.19</v>
      </c>
      <c r="AE24" s="356" t="e">
        <f t="shared" si="5"/>
        <v>#DIV/0!</v>
      </c>
    </row>
    <row r="25" spans="1:32" ht="14.1" customHeight="1" x14ac:dyDescent="0.2">
      <c r="B25" s="126" t="s">
        <v>33</v>
      </c>
      <c r="C25" s="127" t="s">
        <v>27</v>
      </c>
      <c r="D25" s="127" t="s">
        <v>27</v>
      </c>
      <c r="E25" s="127" t="s">
        <v>27</v>
      </c>
      <c r="F25" s="127" t="s">
        <v>27</v>
      </c>
      <c r="G25" s="129" t="s">
        <v>27</v>
      </c>
      <c r="H25" s="74">
        <v>0</v>
      </c>
      <c r="I25" s="74">
        <v>0</v>
      </c>
      <c r="J25" s="74">
        <v>0</v>
      </c>
      <c r="K25" s="74">
        <v>0</v>
      </c>
      <c r="L25" s="153">
        <f t="shared" si="0"/>
        <v>0</v>
      </c>
      <c r="M25" s="75">
        <v>0</v>
      </c>
      <c r="N25" s="262">
        <v>0</v>
      </c>
      <c r="O25" s="262">
        <v>0</v>
      </c>
      <c r="P25" s="262">
        <v>0</v>
      </c>
      <c r="Q25" s="304">
        <f t="shared" si="1"/>
        <v>0</v>
      </c>
      <c r="R25" s="262">
        <v>0</v>
      </c>
      <c r="S25" s="262">
        <v>0</v>
      </c>
      <c r="T25" s="262">
        <v>0</v>
      </c>
      <c r="U25" s="262">
        <v>0</v>
      </c>
      <c r="V25" s="304">
        <f t="shared" si="6"/>
        <v>0</v>
      </c>
      <c r="W25" s="262">
        <v>0</v>
      </c>
      <c r="X25" s="262">
        <v>0</v>
      </c>
      <c r="Y25" s="262">
        <v>0</v>
      </c>
      <c r="Z25" s="262">
        <v>0</v>
      </c>
      <c r="AA25" s="304">
        <f t="shared" si="7"/>
        <v>0</v>
      </c>
      <c r="AB25" s="275">
        <v>0</v>
      </c>
      <c r="AC25" s="275">
        <v>0</v>
      </c>
      <c r="AD25" s="331">
        <f t="shared" si="4"/>
        <v>0</v>
      </c>
      <c r="AE25" s="356" t="e">
        <f t="shared" si="5"/>
        <v>#DIV/0!</v>
      </c>
    </row>
    <row r="26" spans="1:32" ht="14.1" customHeight="1" x14ac:dyDescent="0.2">
      <c r="A26" s="361"/>
      <c r="B26" s="126" t="s">
        <v>34</v>
      </c>
      <c r="C26" s="127" t="s">
        <v>27</v>
      </c>
      <c r="D26" s="127" t="s">
        <v>27</v>
      </c>
      <c r="E26" s="127" t="s">
        <v>27</v>
      </c>
      <c r="F26" s="127" t="s">
        <v>27</v>
      </c>
      <c r="G26" s="129" t="s">
        <v>27</v>
      </c>
      <c r="H26" s="74">
        <v>626</v>
      </c>
      <c r="I26" s="74">
        <v>3399.59</v>
      </c>
      <c r="J26" s="74">
        <v>101.21</v>
      </c>
      <c r="K26" s="74">
        <v>4022.19</v>
      </c>
      <c r="L26" s="153">
        <f t="shared" si="0"/>
        <v>8148.99</v>
      </c>
      <c r="M26" s="75">
        <v>3636.44</v>
      </c>
      <c r="N26" s="262">
        <v>150</v>
      </c>
      <c r="O26" s="262">
        <v>1115</v>
      </c>
      <c r="P26" s="262">
        <v>1165.19</v>
      </c>
      <c r="Q26" s="304">
        <f t="shared" si="1"/>
        <v>6066.630000000001</v>
      </c>
      <c r="R26" s="262">
        <v>533.76</v>
      </c>
      <c r="S26" s="262">
        <v>203.29</v>
      </c>
      <c r="T26" s="262">
        <v>8898.77</v>
      </c>
      <c r="U26" s="262">
        <v>274.89</v>
      </c>
      <c r="V26" s="304">
        <f t="shared" si="6"/>
        <v>9910.7099999999991</v>
      </c>
      <c r="W26" s="262">
        <v>239.7</v>
      </c>
      <c r="X26" s="262">
        <v>0</v>
      </c>
      <c r="Y26" s="262">
        <v>3285.59</v>
      </c>
      <c r="Z26" s="262">
        <v>3110.25</v>
      </c>
      <c r="AA26" s="305">
        <f t="shared" si="7"/>
        <v>6635.54</v>
      </c>
      <c r="AB26" s="275">
        <v>0</v>
      </c>
      <c r="AC26" s="275">
        <v>0</v>
      </c>
      <c r="AD26" s="331">
        <f t="shared" si="4"/>
        <v>0</v>
      </c>
      <c r="AE26" s="356" t="e">
        <f t="shared" si="5"/>
        <v>#DIV/0!</v>
      </c>
      <c r="AF26" s="361"/>
    </row>
    <row r="27" spans="1:32" ht="14.1" customHeight="1" x14ac:dyDescent="0.2">
      <c r="B27" s="126" t="s">
        <v>35</v>
      </c>
      <c r="C27" s="127" t="s">
        <v>27</v>
      </c>
      <c r="D27" s="127" t="s">
        <v>27</v>
      </c>
      <c r="E27" s="127" t="s">
        <v>27</v>
      </c>
      <c r="F27" s="127" t="s">
        <v>27</v>
      </c>
      <c r="G27" s="129" t="s">
        <v>27</v>
      </c>
      <c r="H27" s="121">
        <v>5601</v>
      </c>
      <c r="I27" s="121">
        <v>404.91</v>
      </c>
      <c r="J27" s="74">
        <v>0</v>
      </c>
      <c r="K27" s="74">
        <v>2411</v>
      </c>
      <c r="L27" s="153">
        <f t="shared" si="0"/>
        <v>8416.91</v>
      </c>
      <c r="M27" s="75">
        <v>3398.85</v>
      </c>
      <c r="N27" s="262">
        <v>0</v>
      </c>
      <c r="O27" s="262">
        <v>2521</v>
      </c>
      <c r="P27" s="262">
        <v>0</v>
      </c>
      <c r="Q27" s="304">
        <f t="shared" si="1"/>
        <v>5919.85</v>
      </c>
      <c r="R27" s="262">
        <v>2279.77</v>
      </c>
      <c r="S27" s="262">
        <v>0</v>
      </c>
      <c r="T27" s="262">
        <v>0</v>
      </c>
      <c r="U27" s="262">
        <v>552.94000000000005</v>
      </c>
      <c r="V27" s="304">
        <f t="shared" si="6"/>
        <v>2832.71</v>
      </c>
      <c r="W27" s="262">
        <v>0</v>
      </c>
      <c r="X27" s="262">
        <v>700.92</v>
      </c>
      <c r="Y27" s="262">
        <v>595.23</v>
      </c>
      <c r="Z27" s="262">
        <v>0</v>
      </c>
      <c r="AA27" s="305">
        <f t="shared" si="7"/>
        <v>1296.1500000000001</v>
      </c>
      <c r="AB27" s="275">
        <v>0</v>
      </c>
      <c r="AC27" s="275">
        <v>50</v>
      </c>
      <c r="AD27" s="331">
        <f t="shared" si="4"/>
        <v>50</v>
      </c>
      <c r="AE27" s="356" t="e">
        <f t="shared" si="5"/>
        <v>#DIV/0!</v>
      </c>
    </row>
    <row r="28" spans="1:32" ht="14.1" customHeight="1" x14ac:dyDescent="0.2">
      <c r="A28" s="361"/>
      <c r="B28" s="126" t="s">
        <v>36</v>
      </c>
      <c r="C28" s="127" t="s">
        <v>27</v>
      </c>
      <c r="D28" s="127" t="s">
        <v>27</v>
      </c>
      <c r="E28" s="127" t="s">
        <v>27</v>
      </c>
      <c r="F28" s="127" t="s">
        <v>27</v>
      </c>
      <c r="G28" s="129" t="s">
        <v>27</v>
      </c>
      <c r="H28" s="74">
        <v>0</v>
      </c>
      <c r="I28" s="74">
        <v>0</v>
      </c>
      <c r="J28" s="74">
        <v>0</v>
      </c>
      <c r="K28" s="74">
        <v>0</v>
      </c>
      <c r="L28" s="153">
        <f t="shared" si="0"/>
        <v>0</v>
      </c>
      <c r="M28" s="75">
        <v>0</v>
      </c>
      <c r="N28" s="262">
        <v>0</v>
      </c>
      <c r="O28" s="262">
        <v>0</v>
      </c>
      <c r="P28" s="262">
        <v>0</v>
      </c>
      <c r="Q28" s="304">
        <f t="shared" si="1"/>
        <v>0</v>
      </c>
      <c r="R28" s="262">
        <v>0</v>
      </c>
      <c r="S28" s="262">
        <v>145.5</v>
      </c>
      <c r="T28" s="262">
        <v>1639.76</v>
      </c>
      <c r="U28" s="262">
        <v>2840.8</v>
      </c>
      <c r="V28" s="304">
        <f t="shared" si="6"/>
        <v>4626.0600000000004</v>
      </c>
      <c r="W28" s="262">
        <v>9668.33</v>
      </c>
      <c r="X28" s="262">
        <v>145.5</v>
      </c>
      <c r="Y28" s="262">
        <v>3260.42</v>
      </c>
      <c r="Z28" s="262">
        <v>1755.7</v>
      </c>
      <c r="AA28" s="305">
        <f t="shared" si="7"/>
        <v>14829.95</v>
      </c>
      <c r="AB28" s="275">
        <v>2716</v>
      </c>
      <c r="AC28" s="275">
        <v>1309.5</v>
      </c>
      <c r="AD28" s="331">
        <f t="shared" si="4"/>
        <v>-1406.5</v>
      </c>
      <c r="AE28" s="356">
        <f t="shared" si="5"/>
        <v>-0.5178571428571429</v>
      </c>
      <c r="AF28" s="361"/>
    </row>
    <row r="29" spans="1:32" ht="14.1" customHeight="1" x14ac:dyDescent="0.2">
      <c r="B29" s="126" t="s">
        <v>37</v>
      </c>
      <c r="C29" s="127" t="s">
        <v>27</v>
      </c>
      <c r="D29" s="127" t="s">
        <v>27</v>
      </c>
      <c r="E29" s="127" t="s">
        <v>27</v>
      </c>
      <c r="F29" s="127" t="s">
        <v>27</v>
      </c>
      <c r="G29" s="129" t="s">
        <v>27</v>
      </c>
      <c r="H29" s="121">
        <v>2311</v>
      </c>
      <c r="I29" s="121">
        <v>2854.83</v>
      </c>
      <c r="J29" s="74">
        <v>0</v>
      </c>
      <c r="K29" s="74">
        <v>500</v>
      </c>
      <c r="L29" s="153">
        <f t="shared" si="0"/>
        <v>5665.83</v>
      </c>
      <c r="M29" s="75">
        <v>6928.75</v>
      </c>
      <c r="N29" s="262">
        <v>2790.79</v>
      </c>
      <c r="O29" s="262">
        <v>1000</v>
      </c>
      <c r="P29" s="262">
        <v>4535.3</v>
      </c>
      <c r="Q29" s="304">
        <f t="shared" si="1"/>
        <v>15254.84</v>
      </c>
      <c r="R29" s="262">
        <v>776</v>
      </c>
      <c r="S29" s="262">
        <v>300</v>
      </c>
      <c r="T29" s="262">
        <v>0</v>
      </c>
      <c r="U29" s="262">
        <v>0</v>
      </c>
      <c r="V29" s="304">
        <f t="shared" si="6"/>
        <v>1076</v>
      </c>
      <c r="W29" s="262">
        <v>300</v>
      </c>
      <c r="X29" s="262">
        <v>0</v>
      </c>
      <c r="Y29" s="262">
        <v>0</v>
      </c>
      <c r="Z29" s="262">
        <v>0</v>
      </c>
      <c r="AA29" s="305">
        <f t="shared" si="7"/>
        <v>300</v>
      </c>
      <c r="AB29" s="275">
        <v>0</v>
      </c>
      <c r="AC29" s="275">
        <v>0</v>
      </c>
      <c r="AD29" s="331">
        <f t="shared" si="4"/>
        <v>0</v>
      </c>
      <c r="AE29" s="356" t="e">
        <f t="shared" si="5"/>
        <v>#DIV/0!</v>
      </c>
    </row>
    <row r="30" spans="1:32" ht="14.1" customHeight="1" x14ac:dyDescent="0.2">
      <c r="A30" s="361"/>
      <c r="B30" s="126" t="s">
        <v>109</v>
      </c>
      <c r="C30" s="127" t="s">
        <v>27</v>
      </c>
      <c r="D30" s="127" t="s">
        <v>27</v>
      </c>
      <c r="E30" s="127" t="s">
        <v>27</v>
      </c>
      <c r="F30" s="127" t="s">
        <v>27</v>
      </c>
      <c r="G30" s="129" t="s">
        <v>27</v>
      </c>
      <c r="H30" s="121">
        <v>776</v>
      </c>
      <c r="I30" s="121">
        <v>620.79999999999995</v>
      </c>
      <c r="J30" s="74">
        <v>0</v>
      </c>
      <c r="K30" s="74">
        <v>0</v>
      </c>
      <c r="L30" s="153">
        <f t="shared" si="0"/>
        <v>1396.8</v>
      </c>
      <c r="M30" s="75">
        <v>0</v>
      </c>
      <c r="N30" s="262">
        <v>1066.04</v>
      </c>
      <c r="O30" s="262">
        <v>0</v>
      </c>
      <c r="P30" s="262">
        <v>0</v>
      </c>
      <c r="Q30" s="304">
        <f t="shared" si="1"/>
        <v>1066.04</v>
      </c>
      <c r="R30" s="262">
        <v>38.799999999999997</v>
      </c>
      <c r="S30" s="262">
        <v>34.520000000000003</v>
      </c>
      <c r="T30" s="262">
        <v>1404.45</v>
      </c>
      <c r="U30" s="262">
        <v>575.47</v>
      </c>
      <c r="V30" s="304">
        <f t="shared" si="6"/>
        <v>2053.2399999999998</v>
      </c>
      <c r="W30" s="262">
        <v>2045.75</v>
      </c>
      <c r="X30" s="262">
        <v>1208.0900000000001</v>
      </c>
      <c r="Y30" s="262">
        <v>502.53999999999996</v>
      </c>
      <c r="Z30" s="262">
        <v>2073.7200000000003</v>
      </c>
      <c r="AA30" s="305">
        <f t="shared" si="7"/>
        <v>5830.1</v>
      </c>
      <c r="AB30" s="275">
        <v>765.32999999999993</v>
      </c>
      <c r="AC30" s="275">
        <v>442.15000000000003</v>
      </c>
      <c r="AD30" s="331">
        <f t="shared" si="4"/>
        <v>-323.17999999999989</v>
      </c>
      <c r="AE30" s="356">
        <f t="shared" si="5"/>
        <v>-0.42227535834215296</v>
      </c>
      <c r="AF30" s="361"/>
    </row>
    <row r="31" spans="1:32" ht="14.1" customHeight="1" thickBot="1" x14ac:dyDescent="0.25">
      <c r="B31" s="126" t="s">
        <v>38</v>
      </c>
      <c r="C31" s="75">
        <v>1347766</v>
      </c>
      <c r="D31" s="75">
        <v>1009527</v>
      </c>
      <c r="E31" s="154">
        <v>782514.23</v>
      </c>
      <c r="F31" s="154">
        <v>608092</v>
      </c>
      <c r="G31" s="156">
        <v>1027952.83</v>
      </c>
      <c r="H31" s="157">
        <v>238458</v>
      </c>
      <c r="I31" s="157">
        <v>342980.69</v>
      </c>
      <c r="J31" s="157">
        <v>436575.87</v>
      </c>
      <c r="K31" s="157">
        <v>391292.59</v>
      </c>
      <c r="L31" s="153">
        <f t="shared" si="0"/>
        <v>1409307.15</v>
      </c>
      <c r="M31" s="157">
        <v>347938.15</v>
      </c>
      <c r="N31" s="263">
        <v>384084.89</v>
      </c>
      <c r="O31" s="263">
        <v>372861</v>
      </c>
      <c r="P31" s="263">
        <v>393038.61</v>
      </c>
      <c r="Q31" s="304">
        <f t="shared" si="1"/>
        <v>1497922.65</v>
      </c>
      <c r="R31" s="263">
        <v>353974.61</v>
      </c>
      <c r="S31" s="263">
        <v>434665.31999999995</v>
      </c>
      <c r="T31" s="263">
        <v>458998.93000000005</v>
      </c>
      <c r="U31" s="262">
        <v>477910.79</v>
      </c>
      <c r="V31" s="304">
        <f t="shared" si="6"/>
        <v>1725549.65</v>
      </c>
      <c r="W31" s="262">
        <v>406674.74</v>
      </c>
      <c r="X31" s="262">
        <v>188053.65000000002</v>
      </c>
      <c r="Y31" s="262">
        <v>337698.3</v>
      </c>
      <c r="Z31" s="262">
        <v>269113.02000000008</v>
      </c>
      <c r="AA31" s="306">
        <f t="shared" si="7"/>
        <v>1201539.71</v>
      </c>
      <c r="AB31" s="275">
        <v>259086.66</v>
      </c>
      <c r="AC31" s="275">
        <v>363657.92</v>
      </c>
      <c r="AD31" s="331">
        <f t="shared" si="4"/>
        <v>104571.25999999998</v>
      </c>
      <c r="AE31" s="356">
        <f t="shared" si="5"/>
        <v>0.4036149912156804</v>
      </c>
    </row>
    <row r="32" spans="1:32" ht="14.1" customHeight="1" thickBot="1" x14ac:dyDescent="0.25">
      <c r="B32" s="88" t="s">
        <v>39</v>
      </c>
      <c r="C32" s="158">
        <f t="shared" ref="C32:L32" si="8">SUM(C8:C31)</f>
        <v>5882706.1699999999</v>
      </c>
      <c r="D32" s="158">
        <f t="shared" si="8"/>
        <v>7201859</v>
      </c>
      <c r="E32" s="158">
        <f t="shared" si="8"/>
        <v>6486411.8800000008</v>
      </c>
      <c r="F32" s="158">
        <f t="shared" si="8"/>
        <v>6073011</v>
      </c>
      <c r="G32" s="159">
        <f t="shared" si="8"/>
        <v>6531966.0600000005</v>
      </c>
      <c r="H32" s="158">
        <f t="shared" si="8"/>
        <v>1686177</v>
      </c>
      <c r="I32" s="158">
        <f t="shared" si="8"/>
        <v>1888626.84</v>
      </c>
      <c r="J32" s="158">
        <f t="shared" si="8"/>
        <v>2090949.8199999998</v>
      </c>
      <c r="K32" s="158">
        <f t="shared" si="8"/>
        <v>2102329.9899999998</v>
      </c>
      <c r="L32" s="158">
        <f t="shared" si="8"/>
        <v>7768083.6500000004</v>
      </c>
      <c r="M32" s="158">
        <v>1915939.3599999999</v>
      </c>
      <c r="N32" s="158">
        <f t="shared" ref="N32" si="9">SUM(N8:N31)</f>
        <v>2032796.3600000003</v>
      </c>
      <c r="O32" s="308">
        <f t="shared" ref="O32:Q32" si="10">SUM(O8:O31)</f>
        <v>2058064</v>
      </c>
      <c r="P32" s="308">
        <f t="shared" si="10"/>
        <v>2103777.98</v>
      </c>
      <c r="Q32" s="308">
        <f t="shared" si="10"/>
        <v>8044541.0499999989</v>
      </c>
      <c r="R32" s="308">
        <f t="shared" ref="R32" si="11">SUM(R8:R31)</f>
        <v>1915939.3599999999</v>
      </c>
      <c r="S32" s="308">
        <f t="shared" ref="S32:AB32" si="12">SUM(S8:S31)</f>
        <v>2063040.94</v>
      </c>
      <c r="T32" s="308">
        <f t="shared" si="12"/>
        <v>2147192.5699999998</v>
      </c>
      <c r="U32" s="307">
        <f t="shared" si="12"/>
        <v>1998147.8380952382</v>
      </c>
      <c r="V32" s="307">
        <f t="shared" si="12"/>
        <v>8124320.7080952376</v>
      </c>
      <c r="W32" s="307">
        <f t="shared" si="12"/>
        <v>1716641.4000000001</v>
      </c>
      <c r="X32" s="307">
        <f t="shared" si="12"/>
        <v>1174158.7000000002</v>
      </c>
      <c r="Y32" s="307">
        <f t="shared" si="12"/>
        <v>1653916.6</v>
      </c>
      <c r="Z32" s="307">
        <f t="shared" si="12"/>
        <v>1828326.75</v>
      </c>
      <c r="AA32" s="307">
        <f t="shared" si="12"/>
        <v>6373043.4499999993</v>
      </c>
      <c r="AB32" s="307">
        <f t="shared" si="12"/>
        <v>1994160.55</v>
      </c>
      <c r="AC32" s="307">
        <f t="shared" ref="AC32" si="13">SUM(AC8:AC31)</f>
        <v>2215105.9400000004</v>
      </c>
      <c r="AD32" s="307">
        <f t="shared" ref="AD32" si="14">R32-P32</f>
        <v>-187838.62000000011</v>
      </c>
      <c r="AE32" s="359">
        <f>AD32/P32</f>
        <v>-8.9286332391405723E-2</v>
      </c>
    </row>
    <row r="33" spans="2:29" ht="18.95" customHeight="1" thickBot="1" x14ac:dyDescent="0.25">
      <c r="B33" s="248"/>
      <c r="R33" s="110"/>
      <c r="S33" s="110"/>
      <c r="T33" s="110"/>
      <c r="U33" s="71"/>
      <c r="V33" s="71"/>
      <c r="W33" s="311"/>
      <c r="X33" s="311"/>
      <c r="Y33" s="311"/>
      <c r="Z33" s="71"/>
      <c r="AA33" s="71"/>
      <c r="AB33" s="311"/>
      <c r="AC33" s="311"/>
    </row>
    <row r="34" spans="2:29" ht="15.95" customHeight="1" thickBot="1" x14ac:dyDescent="0.25">
      <c r="B34" s="112" t="s">
        <v>46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</row>
    <row r="35" spans="2:29" ht="15.95" customHeight="1" thickBot="1" x14ac:dyDescent="0.25">
      <c r="B35" s="88" t="s">
        <v>7</v>
      </c>
      <c r="C35" s="83" t="s">
        <v>8</v>
      </c>
      <c r="D35" s="79" t="s">
        <v>9</v>
      </c>
      <c r="E35" s="80" t="s">
        <v>10</v>
      </c>
      <c r="F35" s="79" t="s">
        <v>11</v>
      </c>
      <c r="G35" s="80" t="s">
        <v>12</v>
      </c>
      <c r="H35" s="160" t="s">
        <v>13</v>
      </c>
      <c r="I35" s="160" t="s">
        <v>14</v>
      </c>
      <c r="J35" s="160" t="s">
        <v>106</v>
      </c>
      <c r="K35" s="160" t="s">
        <v>110</v>
      </c>
      <c r="L35" s="160" t="s">
        <v>113</v>
      </c>
      <c r="M35" s="160" t="s">
        <v>115</v>
      </c>
      <c r="N35" s="160" t="s">
        <v>121</v>
      </c>
      <c r="O35" s="303" t="s">
        <v>122</v>
      </c>
      <c r="P35" s="303" t="s">
        <v>124</v>
      </c>
      <c r="Q35" s="303" t="s">
        <v>126</v>
      </c>
      <c r="R35" s="303" t="s">
        <v>127</v>
      </c>
      <c r="S35" s="303" t="s">
        <v>134</v>
      </c>
      <c r="T35" s="303" t="s">
        <v>133</v>
      </c>
      <c r="U35" s="81" t="s">
        <v>143</v>
      </c>
      <c r="V35" s="84" t="s">
        <v>149</v>
      </c>
      <c r="W35" s="84" t="s">
        <v>150</v>
      </c>
      <c r="X35" s="84" t="s">
        <v>151</v>
      </c>
      <c r="Y35" s="84" t="s">
        <v>152</v>
      </c>
      <c r="Z35" s="84" t="s">
        <v>144</v>
      </c>
      <c r="AA35" s="84" t="s">
        <v>153</v>
      </c>
      <c r="AB35" s="84" t="s">
        <v>154</v>
      </c>
      <c r="AC35" s="84" t="s">
        <v>165</v>
      </c>
    </row>
    <row r="36" spans="2:29" ht="14.1" customHeight="1" x14ac:dyDescent="0.2">
      <c r="B36" s="161" t="s">
        <v>15</v>
      </c>
      <c r="C36" s="140">
        <f t="shared" ref="C36:M51" si="15">C8/C$32</f>
        <v>0.21417386719486622</v>
      </c>
      <c r="D36" s="140">
        <f t="shared" si="15"/>
        <v>0.16608017457714738</v>
      </c>
      <c r="E36" s="140">
        <f t="shared" si="15"/>
        <v>0.14670307831268956</v>
      </c>
      <c r="F36" s="140">
        <f t="shared" si="15"/>
        <v>0.13592977190392047</v>
      </c>
      <c r="G36" s="141">
        <f t="shared" si="15"/>
        <v>0.11459054335625253</v>
      </c>
      <c r="H36" s="140">
        <f t="shared" si="15"/>
        <v>0.13689725337257003</v>
      </c>
      <c r="I36" s="140">
        <f t="shared" si="15"/>
        <v>0.11706090124187792</v>
      </c>
      <c r="J36" s="140">
        <f t="shared" si="15"/>
        <v>0.1098582796214593</v>
      </c>
      <c r="K36" s="140">
        <f t="shared" si="15"/>
        <v>0.11856387968855452</v>
      </c>
      <c r="L36" s="142">
        <f t="shared" si="15"/>
        <v>0.11983469179042633</v>
      </c>
      <c r="M36" s="140">
        <f t="shared" si="15"/>
        <v>0.12788924071166846</v>
      </c>
      <c r="N36" s="140">
        <f t="shared" ref="N36:AB51" si="16">N8/N$32</f>
        <v>0.13662092547233801</v>
      </c>
      <c r="O36" s="300">
        <f t="shared" si="16"/>
        <v>0.11698664375840596</v>
      </c>
      <c r="P36" s="300">
        <f t="shared" si="16"/>
        <v>0.13212473114677242</v>
      </c>
      <c r="Q36" s="302">
        <f t="shared" si="16"/>
        <v>0.12946389900017977</v>
      </c>
      <c r="R36" s="300">
        <f t="shared" si="16"/>
        <v>0.14827208309974904</v>
      </c>
      <c r="S36" s="300">
        <f t="shared" si="16"/>
        <v>0.11301038941088586</v>
      </c>
      <c r="T36" s="300">
        <f t="shared" si="16"/>
        <v>0.12027708348487813</v>
      </c>
      <c r="U36" s="300">
        <f t="shared" si="16"/>
        <v>8.7778590795248038E-2</v>
      </c>
      <c r="V36" s="302">
        <f t="shared" si="16"/>
        <v>0.11704092878572571</v>
      </c>
      <c r="W36" s="300">
        <f t="shared" si="16"/>
        <v>9.7286008597951779E-2</v>
      </c>
      <c r="X36" s="300">
        <f t="shared" si="16"/>
        <v>7.4161482600265172E-2</v>
      </c>
      <c r="Y36" s="300">
        <f t="shared" si="16"/>
        <v>9.7610326905238146E-2</v>
      </c>
      <c r="Z36" s="300">
        <f t="shared" si="16"/>
        <v>8.4387054994409502E-2</v>
      </c>
      <c r="AA36" s="302">
        <f t="shared" si="16"/>
        <v>8.9409242926156429E-2</v>
      </c>
      <c r="AB36" s="300">
        <f t="shared" si="16"/>
        <v>9.7453562603071239E-2</v>
      </c>
      <c r="AC36" s="300">
        <f t="shared" ref="AC36" si="17">AC8/AC$32</f>
        <v>0.11779004122935988</v>
      </c>
    </row>
    <row r="37" spans="2:29" ht="14.1" customHeight="1" x14ac:dyDescent="0.2">
      <c r="B37" s="120" t="s">
        <v>16</v>
      </c>
      <c r="C37" s="140">
        <f t="shared" si="15"/>
        <v>2.0800143074288548E-2</v>
      </c>
      <c r="D37" s="140">
        <f t="shared" si="15"/>
        <v>1.8018542156962528E-2</v>
      </c>
      <c r="E37" s="140">
        <f t="shared" si="15"/>
        <v>1.6333441656190356E-2</v>
      </c>
      <c r="F37" s="140">
        <f t="shared" si="15"/>
        <v>1.4040152405454229E-2</v>
      </c>
      <c r="G37" s="141">
        <f t="shared" si="15"/>
        <v>1.7254939625329282E-2</v>
      </c>
      <c r="H37" s="140">
        <f t="shared" si="15"/>
        <v>1.6290697833027019E-2</v>
      </c>
      <c r="I37" s="140">
        <f t="shared" si="15"/>
        <v>1.1335934418892404E-2</v>
      </c>
      <c r="J37" s="140">
        <f t="shared" si="15"/>
        <v>1.2270122293035229E-2</v>
      </c>
      <c r="K37" s="140">
        <f t="shared" si="15"/>
        <v>1.4627870099498511E-2</v>
      </c>
      <c r="L37" s="142">
        <f t="shared" si="15"/>
        <v>1.3553815167785943E-2</v>
      </c>
      <c r="M37" s="140">
        <f t="shared" si="15"/>
        <v>1.6951830876317506E-2</v>
      </c>
      <c r="N37" s="140">
        <f t="shared" ref="N37" si="18">N9/N$32</f>
        <v>1.0429362437465206E-2</v>
      </c>
      <c r="O37" s="300">
        <f t="shared" si="16"/>
        <v>1.3041382580910992E-2</v>
      </c>
      <c r="P37" s="300">
        <f t="shared" si="16"/>
        <v>1.5031438821315166E-2</v>
      </c>
      <c r="Q37" s="302">
        <f t="shared" si="16"/>
        <v>1.3940168780666487E-2</v>
      </c>
      <c r="R37" s="300">
        <f t="shared" si="16"/>
        <v>1.4514968782728071E-2</v>
      </c>
      <c r="S37" s="300">
        <f t="shared" si="16"/>
        <v>1.255226180824119E-2</v>
      </c>
      <c r="T37" s="300">
        <f t="shared" si="16"/>
        <v>1.2472677287626792E-2</v>
      </c>
      <c r="U37" s="300">
        <f t="shared" si="16"/>
        <v>1.7560536764325309E-2</v>
      </c>
      <c r="V37" s="302">
        <f t="shared" si="16"/>
        <v>1.4225856256051892E-2</v>
      </c>
      <c r="W37" s="300">
        <f t="shared" si="16"/>
        <v>1.7003102686443419E-2</v>
      </c>
      <c r="X37" s="300">
        <f t="shared" si="16"/>
        <v>4.1175268726450689E-3</v>
      </c>
      <c r="Y37" s="300">
        <f t="shared" si="16"/>
        <v>7.9490283851072051E-3</v>
      </c>
      <c r="Z37" s="300">
        <f t="shared" si="16"/>
        <v>4.9807727201934774E-3</v>
      </c>
      <c r="AA37" s="302">
        <f t="shared" si="16"/>
        <v>8.8303760113231308E-3</v>
      </c>
      <c r="AB37" s="300">
        <f t="shared" si="16"/>
        <v>9.8965451904060604E-3</v>
      </c>
      <c r="AC37" s="300">
        <f t="shared" ref="AC37" si="19">AC9/AC$32</f>
        <v>1.5234639296755255E-2</v>
      </c>
    </row>
    <row r="38" spans="2:29" ht="14.1" customHeight="1" x14ac:dyDescent="0.2">
      <c r="B38" s="120" t="s">
        <v>17</v>
      </c>
      <c r="C38" s="140">
        <f t="shared" si="15"/>
        <v>1.2915542235895833E-2</v>
      </c>
      <c r="D38" s="140">
        <f t="shared" si="15"/>
        <v>1.125070624126354E-2</v>
      </c>
      <c r="E38" s="140">
        <f t="shared" si="15"/>
        <v>1.2305751080364634E-2</v>
      </c>
      <c r="F38" s="140">
        <f t="shared" si="15"/>
        <v>1.5286651053324289E-2</v>
      </c>
      <c r="G38" s="141">
        <f t="shared" si="15"/>
        <v>2.0959827216248578E-2</v>
      </c>
      <c r="H38" s="140">
        <f t="shared" si="15"/>
        <v>2.2033274086884116E-2</v>
      </c>
      <c r="I38" s="140">
        <f t="shared" si="15"/>
        <v>1.1746269580707642E-2</v>
      </c>
      <c r="J38" s="140">
        <f t="shared" si="15"/>
        <v>1.4657649699120949E-2</v>
      </c>
      <c r="K38" s="140">
        <f t="shared" si="15"/>
        <v>1.7480095976750064E-2</v>
      </c>
      <c r="L38" s="142">
        <f t="shared" si="15"/>
        <v>1.6314662111034297E-2</v>
      </c>
      <c r="M38" s="140">
        <f t="shared" si="15"/>
        <v>1.7258234101939426E-2</v>
      </c>
      <c r="N38" s="140">
        <f t="shared" ref="N38" si="20">N10/N$32</f>
        <v>2.0433291212701696E-2</v>
      </c>
      <c r="O38" s="300">
        <f t="shared" si="16"/>
        <v>1.5774533736560185E-2</v>
      </c>
      <c r="P38" s="300">
        <f t="shared" si="16"/>
        <v>2.1193657517035138E-2</v>
      </c>
      <c r="Q38" s="302">
        <f t="shared" si="16"/>
        <v>1.8851815045433828E-2</v>
      </c>
      <c r="R38" s="300">
        <f t="shared" si="16"/>
        <v>2.4051382294270528E-2</v>
      </c>
      <c r="S38" s="300">
        <f t="shared" si="16"/>
        <v>2.3805165010443274E-2</v>
      </c>
      <c r="T38" s="300">
        <f t="shared" si="16"/>
        <v>3.2960350640557592E-2</v>
      </c>
      <c r="U38" s="300">
        <f t="shared" si="16"/>
        <v>4.185921502171322E-2</v>
      </c>
      <c r="V38" s="302">
        <f t="shared" si="16"/>
        <v>3.0723201233462925E-2</v>
      </c>
      <c r="W38" s="300">
        <f t="shared" si="16"/>
        <v>3.3208519845787245E-2</v>
      </c>
      <c r="X38" s="300">
        <f t="shared" si="16"/>
        <v>3.9507351093169933E-3</v>
      </c>
      <c r="Y38" s="300">
        <f t="shared" si="16"/>
        <v>5.9312966566754327E-3</v>
      </c>
      <c r="Z38" s="300">
        <f t="shared" si="16"/>
        <v>1.2597693492150676E-2</v>
      </c>
      <c r="AA38" s="302">
        <f t="shared" si="16"/>
        <v>1.482627268138271E-2</v>
      </c>
      <c r="AB38" s="300">
        <f t="shared" si="16"/>
        <v>1.2470976822803962E-2</v>
      </c>
      <c r="AC38" s="300">
        <f t="shared" ref="AC38" si="21">AC10/AC$32</f>
        <v>1.2171548779287727E-2</v>
      </c>
    </row>
    <row r="39" spans="2:29" ht="14.1" customHeight="1" x14ac:dyDescent="0.2">
      <c r="B39" s="120" t="s">
        <v>18</v>
      </c>
      <c r="C39" s="140">
        <f t="shared" si="15"/>
        <v>7.0034196523536376E-3</v>
      </c>
      <c r="D39" s="140">
        <f t="shared" si="15"/>
        <v>6.9813918878445132E-3</v>
      </c>
      <c r="E39" s="140">
        <f t="shared" si="15"/>
        <v>6.2480136552783934E-3</v>
      </c>
      <c r="F39" s="140">
        <f t="shared" si="15"/>
        <v>8.6225761817325872E-3</v>
      </c>
      <c r="G39" s="141">
        <f t="shared" si="15"/>
        <v>1.2203485025456484E-2</v>
      </c>
      <c r="H39" s="140">
        <f t="shared" si="15"/>
        <v>3.9995801152548039E-3</v>
      </c>
      <c r="I39" s="140">
        <f t="shared" si="15"/>
        <v>1.62355523868336E-3</v>
      </c>
      <c r="J39" s="140">
        <f t="shared" si="15"/>
        <v>5.5390329740194347E-3</v>
      </c>
      <c r="K39" s="140">
        <f t="shared" si="15"/>
        <v>2.9674313878764584E-3</v>
      </c>
      <c r="L39" s="142">
        <f t="shared" si="15"/>
        <v>3.5569454765075809E-3</v>
      </c>
      <c r="M39" s="140">
        <f t="shared" si="15"/>
        <v>2.7109469685929937E-3</v>
      </c>
      <c r="N39" s="140">
        <f t="shared" ref="N39" si="22">N11/N$32</f>
        <v>1.8896728051992376E-3</v>
      </c>
      <c r="O39" s="300">
        <f t="shared" si="16"/>
        <v>2.9858157958158734E-3</v>
      </c>
      <c r="P39" s="300">
        <f t="shared" si="16"/>
        <v>4.843605217314805E-3</v>
      </c>
      <c r="Q39" s="302">
        <f t="shared" si="16"/>
        <v>3.1537162707374095E-3</v>
      </c>
      <c r="R39" s="300">
        <f t="shared" si="16"/>
        <v>3.902018068045745E-3</v>
      </c>
      <c r="S39" s="300">
        <f t="shared" si="16"/>
        <v>6.8266992316691495E-3</v>
      </c>
      <c r="T39" s="300">
        <f t="shared" si="16"/>
        <v>6.6704217405148718E-3</v>
      </c>
      <c r="U39" s="300">
        <f t="shared" si="16"/>
        <v>5.7148624252374896E-3</v>
      </c>
      <c r="V39" s="302">
        <f t="shared" si="16"/>
        <v>5.8222233832876287E-3</v>
      </c>
      <c r="W39" s="300">
        <f t="shared" si="16"/>
        <v>5.8220720996243003E-3</v>
      </c>
      <c r="X39" s="300">
        <f t="shared" si="16"/>
        <v>0</v>
      </c>
      <c r="Y39" s="300">
        <f t="shared" si="16"/>
        <v>2.0896942445586433E-3</v>
      </c>
      <c r="Z39" s="300">
        <f t="shared" si="16"/>
        <v>8.5840783109474277E-4</v>
      </c>
      <c r="AA39" s="302">
        <f t="shared" si="16"/>
        <v>2.356808033373757E-3</v>
      </c>
      <c r="AB39" s="300">
        <f t="shared" si="16"/>
        <v>2.3758919511270042E-3</v>
      </c>
      <c r="AC39" s="300">
        <f t="shared" ref="AC39" si="23">AC11/AC$32</f>
        <v>2.8510645409582525E-3</v>
      </c>
    </row>
    <row r="40" spans="2:29" ht="14.1" customHeight="1" x14ac:dyDescent="0.2">
      <c r="B40" s="126" t="s">
        <v>19</v>
      </c>
      <c r="C40" s="140">
        <f t="shared" si="15"/>
        <v>5.5891963749058029E-3</v>
      </c>
      <c r="D40" s="140">
        <f t="shared" si="15"/>
        <v>5.0910466311545393E-3</v>
      </c>
      <c r="E40" s="140">
        <f t="shared" si="15"/>
        <v>3.7541911384141083E-3</v>
      </c>
      <c r="F40" s="140">
        <f t="shared" si="15"/>
        <v>4.2464932139922029E-3</v>
      </c>
      <c r="G40" s="141">
        <f t="shared" si="15"/>
        <v>2.6222503060586936E-3</v>
      </c>
      <c r="H40" s="140">
        <f t="shared" si="15"/>
        <v>1.6575958514438282E-3</v>
      </c>
      <c r="I40" s="140">
        <f t="shared" si="15"/>
        <v>1.770979808801192E-3</v>
      </c>
      <c r="J40" s="140">
        <f t="shared" si="15"/>
        <v>1.9550158310351036E-3</v>
      </c>
      <c r="K40" s="140">
        <f t="shared" si="15"/>
        <v>2.0441510231226831E-3</v>
      </c>
      <c r="L40" s="142">
        <f t="shared" si="15"/>
        <v>1.8698356833477196E-3</v>
      </c>
      <c r="M40" s="140">
        <f t="shared" si="15"/>
        <v>3.1938275958796527E-3</v>
      </c>
      <c r="N40" s="140">
        <f t="shared" ref="N40" si="24">N12/N$32</f>
        <v>1.1296065091340481E-3</v>
      </c>
      <c r="O40" s="300">
        <f t="shared" si="16"/>
        <v>4.3871327616633888E-3</v>
      </c>
      <c r="P40" s="300">
        <f t="shared" si="16"/>
        <v>3.674565507145388E-3</v>
      </c>
      <c r="Q40" s="302">
        <f t="shared" si="16"/>
        <v>3.1294401810529645E-3</v>
      </c>
      <c r="R40" s="300">
        <f t="shared" si="16"/>
        <v>5.6901905287858393E-3</v>
      </c>
      <c r="S40" s="300">
        <f t="shared" si="16"/>
        <v>3.8855312294481179E-3</v>
      </c>
      <c r="T40" s="300">
        <f t="shared" si="16"/>
        <v>9.2577444043595962E-3</v>
      </c>
      <c r="U40" s="300">
        <f t="shared" si="16"/>
        <v>7.8426128944184183E-3</v>
      </c>
      <c r="V40" s="302">
        <f t="shared" si="16"/>
        <v>6.704182658093253E-3</v>
      </c>
      <c r="W40" s="300">
        <f t="shared" si="16"/>
        <v>1.8542894281822632E-3</v>
      </c>
      <c r="X40" s="300">
        <f t="shared" si="16"/>
        <v>7.7860003081355175E-5</v>
      </c>
      <c r="Y40" s="300">
        <f t="shared" si="16"/>
        <v>3.6682018911957229E-4</v>
      </c>
      <c r="Z40" s="300">
        <f t="shared" si="16"/>
        <v>1.5703976326988597E-3</v>
      </c>
      <c r="AA40" s="302">
        <f t="shared" si="16"/>
        <v>1.0595345933189896E-3</v>
      </c>
      <c r="AB40" s="300">
        <f t="shared" si="16"/>
        <v>1.7586347297864255E-3</v>
      </c>
      <c r="AC40" s="300">
        <f t="shared" ref="AC40" si="25">AC12/AC$32</f>
        <v>2.8117029924085699E-3</v>
      </c>
    </row>
    <row r="41" spans="2:29" ht="14.1" customHeight="1" x14ac:dyDescent="0.2">
      <c r="B41" s="126" t="s">
        <v>20</v>
      </c>
      <c r="C41" s="140">
        <f t="shared" si="15"/>
        <v>1.2429968094088917E-2</v>
      </c>
      <c r="D41" s="140">
        <f t="shared" si="15"/>
        <v>1.3471244021856024E-2</v>
      </c>
      <c r="E41" s="140">
        <f t="shared" si="15"/>
        <v>1.1687242716384516E-2</v>
      </c>
      <c r="F41" s="140">
        <f t="shared" si="15"/>
        <v>4.7236864876417971E-3</v>
      </c>
      <c r="G41" s="141">
        <f t="shared" si="15"/>
        <v>3.3618101806242389E-3</v>
      </c>
      <c r="H41" s="140">
        <f t="shared" si="15"/>
        <v>3.3661946521628514E-3</v>
      </c>
      <c r="I41" s="140">
        <f t="shared" si="15"/>
        <v>1.0486481278641576E-2</v>
      </c>
      <c r="J41" s="140">
        <f t="shared" si="15"/>
        <v>3.6235733289859632E-3</v>
      </c>
      <c r="K41" s="140">
        <f t="shared" si="15"/>
        <v>6.0617125097473402E-3</v>
      </c>
      <c r="L41" s="142">
        <f t="shared" si="15"/>
        <v>5.896110554885696E-3</v>
      </c>
      <c r="M41" s="140">
        <f t="shared" si="15"/>
        <v>1.0920867558146518E-2</v>
      </c>
      <c r="N41" s="140">
        <f t="shared" ref="N41" si="26">N13/N$32</f>
        <v>4.8636942659617899E-3</v>
      </c>
      <c r="O41" s="300">
        <f t="shared" si="16"/>
        <v>9.8670400920476721E-3</v>
      </c>
      <c r="P41" s="300">
        <f t="shared" si="16"/>
        <v>6.6400257692591684E-3</v>
      </c>
      <c r="Q41" s="302">
        <f t="shared" si="16"/>
        <v>8.0907984178910999E-3</v>
      </c>
      <c r="R41" s="300">
        <f t="shared" si="16"/>
        <v>2.4326657186060419E-3</v>
      </c>
      <c r="S41" s="300">
        <f t="shared" si="16"/>
        <v>2.2016771029274877E-3</v>
      </c>
      <c r="T41" s="300">
        <f t="shared" si="16"/>
        <v>2.8518820740889581E-3</v>
      </c>
      <c r="U41" s="300">
        <f t="shared" si="16"/>
        <v>4.4446611159993151E-3</v>
      </c>
      <c r="V41" s="302">
        <f t="shared" si="16"/>
        <v>2.9796484985974321E-3</v>
      </c>
      <c r="W41" s="300">
        <f t="shared" si="16"/>
        <v>2.4799180539395124E-3</v>
      </c>
      <c r="X41" s="300">
        <f t="shared" si="16"/>
        <v>2.2996039632461945E-3</v>
      </c>
      <c r="Y41" s="300">
        <f t="shared" si="16"/>
        <v>5.5221647814647969E-3</v>
      </c>
      <c r="Z41" s="300">
        <f t="shared" si="16"/>
        <v>9.3229177990203343E-3</v>
      </c>
      <c r="AA41" s="302">
        <f t="shared" si="16"/>
        <v>5.1993635787937406E-3</v>
      </c>
      <c r="AB41" s="300">
        <f t="shared" si="16"/>
        <v>2.9875929498254287E-3</v>
      </c>
      <c r="AC41" s="300">
        <f t="shared" ref="AC41" si="27">AC13/AC$32</f>
        <v>5.3607955202359297E-3</v>
      </c>
    </row>
    <row r="42" spans="2:29" ht="14.1" customHeight="1" x14ac:dyDescent="0.2">
      <c r="B42" s="126" t="s">
        <v>21</v>
      </c>
      <c r="C42" s="140">
        <f t="shared" si="15"/>
        <v>1.9920627788214012E-3</v>
      </c>
      <c r="D42" s="140">
        <f t="shared" si="15"/>
        <v>1.9982340670651843E-3</v>
      </c>
      <c r="E42" s="140">
        <f t="shared" si="15"/>
        <v>2.5552077645738399E-3</v>
      </c>
      <c r="F42" s="140">
        <f t="shared" si="15"/>
        <v>1.3036366968543281E-3</v>
      </c>
      <c r="G42" s="141">
        <f t="shared" si="15"/>
        <v>3.1955141542789945E-3</v>
      </c>
      <c r="H42" s="140">
        <f t="shared" si="15"/>
        <v>5.2829566528306343E-3</v>
      </c>
      <c r="I42" s="140">
        <f t="shared" si="15"/>
        <v>1.7227384103044941E-3</v>
      </c>
      <c r="J42" s="140">
        <f t="shared" si="15"/>
        <v>2.4280640077723151E-3</v>
      </c>
      <c r="K42" s="140">
        <f t="shared" si="15"/>
        <v>6.0376725159117395E-3</v>
      </c>
      <c r="L42" s="142">
        <f t="shared" si="15"/>
        <v>3.8531704019433414E-3</v>
      </c>
      <c r="M42" s="140">
        <f t="shared" si="15"/>
        <v>2.0545013491449957E-3</v>
      </c>
      <c r="N42" s="140">
        <f t="shared" ref="N42" si="28">N14/N$32</f>
        <v>2.1768191281098118E-3</v>
      </c>
      <c r="O42" s="300">
        <f t="shared" si="16"/>
        <v>1.7608781845462531E-3</v>
      </c>
      <c r="P42" s="300">
        <f t="shared" si="16"/>
        <v>1.3335104876418566E-3</v>
      </c>
      <c r="Q42" s="302">
        <f t="shared" si="16"/>
        <v>1.838605820775817E-3</v>
      </c>
      <c r="R42" s="300">
        <f t="shared" si="16"/>
        <v>1.6484498757831252E-3</v>
      </c>
      <c r="S42" s="300">
        <f t="shared" si="16"/>
        <v>5.4683597311452293E-3</v>
      </c>
      <c r="T42" s="300">
        <f t="shared" si="16"/>
        <v>1.5952039178302486E-3</v>
      </c>
      <c r="U42" s="300">
        <f t="shared" si="16"/>
        <v>1.3725980416635646E-3</v>
      </c>
      <c r="V42" s="302">
        <f t="shared" si="16"/>
        <v>2.5365374595552265E-3</v>
      </c>
      <c r="W42" s="300">
        <f t="shared" si="16"/>
        <v>1.8627303291182421E-3</v>
      </c>
      <c r="X42" s="300">
        <f t="shared" si="16"/>
        <v>5.0437815603631764E-4</v>
      </c>
      <c r="Y42" s="300">
        <f t="shared" si="16"/>
        <v>6.9494435209127234E-4</v>
      </c>
      <c r="Z42" s="300">
        <f t="shared" si="16"/>
        <v>1.1895576105310495E-3</v>
      </c>
      <c r="AA42" s="302">
        <f t="shared" si="16"/>
        <v>1.1162861285686043E-3</v>
      </c>
      <c r="AB42" s="300">
        <f t="shared" si="16"/>
        <v>1.0052701122785727E-3</v>
      </c>
      <c r="AC42" s="300">
        <f t="shared" ref="AC42" si="29">AC14/AC$32</f>
        <v>6.7308744610201346E-4</v>
      </c>
    </row>
    <row r="43" spans="2:29" ht="14.1" customHeight="1" x14ac:dyDescent="0.2">
      <c r="B43" s="126" t="s">
        <v>22</v>
      </c>
      <c r="C43" s="140">
        <f t="shared" si="15"/>
        <v>6.5119961617936808E-3</v>
      </c>
      <c r="D43" s="140">
        <f t="shared" si="15"/>
        <v>9.7054107835213097E-3</v>
      </c>
      <c r="E43" s="140">
        <f t="shared" si="15"/>
        <v>1.2312261613581033E-2</v>
      </c>
      <c r="F43" s="140">
        <f t="shared" si="15"/>
        <v>1.3698147426375483E-2</v>
      </c>
      <c r="G43" s="141">
        <f t="shared" si="15"/>
        <v>7.470491970070034E-3</v>
      </c>
      <c r="H43" s="140">
        <f t="shared" si="15"/>
        <v>7.9564600869303764E-3</v>
      </c>
      <c r="I43" s="140">
        <f t="shared" si="15"/>
        <v>1.1074326360838967E-2</v>
      </c>
      <c r="J43" s="140">
        <f t="shared" si="15"/>
        <v>7.1079180656760093E-3</v>
      </c>
      <c r="K43" s="140">
        <f t="shared" si="15"/>
        <v>1.2013580227716774E-2</v>
      </c>
      <c r="L43" s="142">
        <f t="shared" si="15"/>
        <v>9.5840986470324633E-3</v>
      </c>
      <c r="M43" s="140">
        <f t="shared" si="15"/>
        <v>1.0574880616263346E-2</v>
      </c>
      <c r="N43" s="140">
        <f t="shared" ref="N43" si="30">N15/N$32</f>
        <v>8.7275343212440595E-3</v>
      </c>
      <c r="O43" s="300">
        <f t="shared" si="16"/>
        <v>8.4321964720241935E-3</v>
      </c>
      <c r="P43" s="300">
        <f t="shared" si="16"/>
        <v>9.949899751303606E-3</v>
      </c>
      <c r="Q43" s="302">
        <f t="shared" si="16"/>
        <v>9.4832644306041547E-3</v>
      </c>
      <c r="R43" s="300">
        <f t="shared" si="16"/>
        <v>5.8871748425273762E-3</v>
      </c>
      <c r="S43" s="300">
        <f t="shared" si="16"/>
        <v>1.3114693690955061E-2</v>
      </c>
      <c r="T43" s="300">
        <f t="shared" si="16"/>
        <v>1.4113349879931823E-2</v>
      </c>
      <c r="U43" s="300">
        <f t="shared" si="16"/>
        <v>6.8509338050171354E-3</v>
      </c>
      <c r="V43" s="302">
        <f t="shared" si="16"/>
        <v>1.013363227886787E-2</v>
      </c>
      <c r="W43" s="300">
        <f t="shared" si="16"/>
        <v>1.1789847314645911E-2</v>
      </c>
      <c r="X43" s="300">
        <f t="shared" si="16"/>
        <v>3.3322241703783308E-3</v>
      </c>
      <c r="Y43" s="300">
        <f t="shared" si="16"/>
        <v>5.2874008278289237E-3</v>
      </c>
      <c r="Z43" s="300">
        <f t="shared" si="16"/>
        <v>3.6678126598541534E-3</v>
      </c>
      <c r="AA43" s="302">
        <f t="shared" si="16"/>
        <v>6.2140451906066959E-3</v>
      </c>
      <c r="AB43" s="300">
        <f t="shared" si="16"/>
        <v>2.9663559436074491E-3</v>
      </c>
      <c r="AC43" s="300">
        <f t="shared" ref="AC43" si="31">AC15/AC$32</f>
        <v>6.8617937072571796E-3</v>
      </c>
    </row>
    <row r="44" spans="2:29" ht="14.1" customHeight="1" x14ac:dyDescent="0.2">
      <c r="B44" s="126" t="s">
        <v>23</v>
      </c>
      <c r="C44" s="140">
        <f t="shared" si="15"/>
        <v>0</v>
      </c>
      <c r="D44" s="140">
        <f t="shared" si="15"/>
        <v>0</v>
      </c>
      <c r="E44" s="140">
        <f t="shared" si="15"/>
        <v>0</v>
      </c>
      <c r="F44" s="140">
        <f t="shared" si="15"/>
        <v>0</v>
      </c>
      <c r="G44" s="141">
        <f t="shared" si="15"/>
        <v>0</v>
      </c>
      <c r="H44" s="140">
        <f t="shared" si="15"/>
        <v>0</v>
      </c>
      <c r="I44" s="140">
        <f t="shared" si="15"/>
        <v>0</v>
      </c>
      <c r="J44" s="140">
        <f t="shared" si="15"/>
        <v>0</v>
      </c>
      <c r="K44" s="140">
        <f t="shared" si="15"/>
        <v>0</v>
      </c>
      <c r="L44" s="142">
        <f t="shared" si="15"/>
        <v>0</v>
      </c>
      <c r="M44" s="140">
        <f t="shared" si="15"/>
        <v>0</v>
      </c>
      <c r="N44" s="140">
        <f t="shared" ref="N44" si="32">N16/N$32</f>
        <v>0</v>
      </c>
      <c r="O44" s="300">
        <f t="shared" si="16"/>
        <v>0</v>
      </c>
      <c r="P44" s="300">
        <f t="shared" si="16"/>
        <v>0</v>
      </c>
      <c r="Q44" s="302">
        <f t="shared" si="16"/>
        <v>0</v>
      </c>
      <c r="R44" s="300">
        <f t="shared" si="16"/>
        <v>0</v>
      </c>
      <c r="S44" s="300">
        <f t="shared" si="16"/>
        <v>0</v>
      </c>
      <c r="T44" s="300">
        <f t="shared" si="16"/>
        <v>0</v>
      </c>
      <c r="U44" s="300">
        <f t="shared" si="16"/>
        <v>0</v>
      </c>
      <c r="V44" s="302">
        <f t="shared" si="16"/>
        <v>0</v>
      </c>
      <c r="W44" s="300">
        <f t="shared" si="16"/>
        <v>0</v>
      </c>
      <c r="X44" s="300">
        <f t="shared" si="16"/>
        <v>0</v>
      </c>
      <c r="Y44" s="300">
        <f t="shared" si="16"/>
        <v>0</v>
      </c>
      <c r="Z44" s="300">
        <f t="shared" si="16"/>
        <v>0</v>
      </c>
      <c r="AA44" s="302">
        <f t="shared" si="16"/>
        <v>0</v>
      </c>
      <c r="AB44" s="300">
        <f t="shared" si="16"/>
        <v>0</v>
      </c>
      <c r="AC44" s="300">
        <f t="shared" ref="AC44" si="33">AC16/AC$32</f>
        <v>0</v>
      </c>
    </row>
    <row r="45" spans="2:29" ht="14.1" customHeight="1" x14ac:dyDescent="0.2">
      <c r="B45" s="126" t="s">
        <v>24</v>
      </c>
      <c r="C45" s="140">
        <f t="shared" si="15"/>
        <v>7.8831569450969197E-2</v>
      </c>
      <c r="D45" s="140">
        <f t="shared" si="15"/>
        <v>9.2737583448940064E-2</v>
      </c>
      <c r="E45" s="140">
        <f t="shared" si="15"/>
        <v>8.4475893627649165E-2</v>
      </c>
      <c r="F45" s="140">
        <f t="shared" si="15"/>
        <v>7.3780699557435353E-2</v>
      </c>
      <c r="G45" s="141">
        <f t="shared" si="15"/>
        <v>7.7571410406256758E-2</v>
      </c>
      <c r="H45" s="140">
        <f t="shared" si="15"/>
        <v>6.2447773869528524E-2</v>
      </c>
      <c r="I45" s="140">
        <f t="shared" si="15"/>
        <v>5.8772102381008204E-2</v>
      </c>
      <c r="J45" s="140">
        <f t="shared" si="15"/>
        <v>7.1101075012885775E-2</v>
      </c>
      <c r="K45" s="140">
        <f t="shared" si="15"/>
        <v>7.5064452655218036E-2</v>
      </c>
      <c r="L45" s="142">
        <f t="shared" si="15"/>
        <v>6.7297884980937347E-2</v>
      </c>
      <c r="M45" s="140">
        <f t="shared" si="15"/>
        <v>5.1470626920050326E-2</v>
      </c>
      <c r="N45" s="140">
        <f t="shared" ref="N45" si="34">N17/N$32</f>
        <v>5.9401562486072132E-2</v>
      </c>
      <c r="O45" s="300">
        <f t="shared" si="16"/>
        <v>6.6227775229536101E-2</v>
      </c>
      <c r="P45" s="300">
        <f t="shared" si="16"/>
        <v>7.2321262721839114E-2</v>
      </c>
      <c r="Q45" s="302">
        <f t="shared" si="16"/>
        <v>6.3125386127528063E-2</v>
      </c>
      <c r="R45" s="300">
        <f t="shared" si="16"/>
        <v>5.688719709792904E-2</v>
      </c>
      <c r="S45" s="300">
        <f t="shared" si="16"/>
        <v>5.7455932018489177E-2</v>
      </c>
      <c r="T45" s="300">
        <f t="shared" si="16"/>
        <v>5.3785497217885773E-2</v>
      </c>
      <c r="U45" s="300">
        <f t="shared" si="16"/>
        <v>5.3520878713950726E-2</v>
      </c>
      <c r="V45" s="302">
        <f t="shared" si="16"/>
        <v>5.5383929840053213E-2</v>
      </c>
      <c r="W45" s="300">
        <f t="shared" si="16"/>
        <v>5.0267027231196908E-2</v>
      </c>
      <c r="X45" s="300">
        <f t="shared" si="16"/>
        <v>6.9492701455092898E-2</v>
      </c>
      <c r="Y45" s="300">
        <f t="shared" si="16"/>
        <v>5.9913287042405887E-2</v>
      </c>
      <c r="Z45" s="300">
        <f t="shared" si="16"/>
        <v>0.11392015130774628</v>
      </c>
      <c r="AA45" s="302">
        <f t="shared" si="16"/>
        <v>7.457359481834383E-2</v>
      </c>
      <c r="AB45" s="300">
        <f t="shared" si="16"/>
        <v>7.580761739570066E-2</v>
      </c>
      <c r="AC45" s="300">
        <f t="shared" ref="AC45" si="35">AC17/AC$32</f>
        <v>5.6405410569211861E-2</v>
      </c>
    </row>
    <row r="46" spans="2:29" ht="14.1" customHeight="1" x14ac:dyDescent="0.2">
      <c r="B46" s="126" t="s">
        <v>25</v>
      </c>
      <c r="C46" s="140">
        <f t="shared" si="15"/>
        <v>0.41064577257306734</v>
      </c>
      <c r="D46" s="140">
        <f t="shared" si="15"/>
        <v>0.42728592714742125</v>
      </c>
      <c r="E46" s="140">
        <f t="shared" si="15"/>
        <v>0.4658254757636513</v>
      </c>
      <c r="F46" s="140">
        <f t="shared" si="15"/>
        <v>0.53549054991008582</v>
      </c>
      <c r="G46" s="141">
        <f t="shared" si="15"/>
        <v>0.50691001600213459</v>
      </c>
      <c r="H46" s="140">
        <f t="shared" si="15"/>
        <v>0.51115808126904827</v>
      </c>
      <c r="I46" s="140">
        <f t="shared" si="15"/>
        <v>0.49690071650151918</v>
      </c>
      <c r="J46" s="140">
        <f t="shared" si="15"/>
        <v>0.49214232219116577</v>
      </c>
      <c r="K46" s="140">
        <f t="shared" si="15"/>
        <v>0.48647120807138378</v>
      </c>
      <c r="L46" s="142">
        <f t="shared" si="15"/>
        <v>0.49589205183185692</v>
      </c>
      <c r="M46" s="140">
        <f t="shared" si="15"/>
        <v>0.47052397837893989</v>
      </c>
      <c r="N46" s="140">
        <f t="shared" ref="N46" si="36">N18/N$32</f>
        <v>0.50116231514700271</v>
      </c>
      <c r="O46" s="300">
        <f t="shared" si="16"/>
        <v>0.49349874445109576</v>
      </c>
      <c r="P46" s="300">
        <f t="shared" si="16"/>
        <v>0.47659273912544708</v>
      </c>
      <c r="Q46" s="302">
        <f t="shared" si="16"/>
        <v>0.48959333111986547</v>
      </c>
      <c r="R46" s="300">
        <f t="shared" si="16"/>
        <v>0.47619352629198036</v>
      </c>
      <c r="S46" s="300">
        <f t="shared" si="16"/>
        <v>0.47173703203388689</v>
      </c>
      <c r="T46" s="300">
        <f t="shared" si="16"/>
        <v>0.45029014793954886</v>
      </c>
      <c r="U46" s="300">
        <f t="shared" si="16"/>
        <v>0.46418645590183061</v>
      </c>
      <c r="V46" s="302">
        <f t="shared" si="16"/>
        <v>0.46526272031173282</v>
      </c>
      <c r="W46" s="300">
        <f t="shared" si="16"/>
        <v>0.45853459551890097</v>
      </c>
      <c r="X46" s="300">
        <f t="shared" si="16"/>
        <v>0.6047545531962587</v>
      </c>
      <c r="Y46" s="300">
        <f t="shared" si="16"/>
        <v>0.54206661932046629</v>
      </c>
      <c r="Z46" s="300">
        <f t="shared" si="16"/>
        <v>0.54771228939247318</v>
      </c>
      <c r="AA46" s="302">
        <f t="shared" si="16"/>
        <v>0.53273562727710577</v>
      </c>
      <c r="AB46" s="300">
        <f t="shared" si="16"/>
        <v>0.56913612096077215</v>
      </c>
      <c r="AC46" s="300">
        <f t="shared" ref="AC46" si="37">AC18/AC$32</f>
        <v>0.5536340984214958</v>
      </c>
    </row>
    <row r="47" spans="2:29" ht="14.1" customHeight="1" x14ac:dyDescent="0.2">
      <c r="B47" s="126" t="s">
        <v>26</v>
      </c>
      <c r="C47" s="85" t="s">
        <v>27</v>
      </c>
      <c r="D47" s="140">
        <f t="shared" si="15"/>
        <v>9.5426194819976343E-2</v>
      </c>
      <c r="E47" s="140">
        <f t="shared" si="15"/>
        <v>0.10625031107336957</v>
      </c>
      <c r="F47" s="140">
        <f t="shared" si="15"/>
        <v>8.5253756332731814E-2</v>
      </c>
      <c r="G47" s="141">
        <f t="shared" si="15"/>
        <v>7.0394193076992184E-2</v>
      </c>
      <c r="H47" s="140">
        <f t="shared" si="15"/>
        <v>7.2502471567338425E-2</v>
      </c>
      <c r="I47" s="140">
        <f t="shared" si="15"/>
        <v>8.0688522884700714E-2</v>
      </c>
      <c r="J47" s="140">
        <f t="shared" si="15"/>
        <v>5.9693685045009839E-2</v>
      </c>
      <c r="K47" s="140">
        <f t="shared" si="15"/>
        <v>5.4515157251788057E-2</v>
      </c>
      <c r="L47" s="142">
        <f t="shared" si="15"/>
        <v>6.617692125393114E-2</v>
      </c>
      <c r="M47" s="140">
        <f t="shared" si="15"/>
        <v>5.1945360107848094E-2</v>
      </c>
      <c r="N47" s="140">
        <f t="shared" ref="N47" si="38">N19/N$32</f>
        <v>5.5633482145747239E-2</v>
      </c>
      <c r="O47" s="300">
        <f t="shared" si="16"/>
        <v>7.3281005838496768E-2</v>
      </c>
      <c r="P47" s="300">
        <f t="shared" si="16"/>
        <v>5.8987094256020306E-2</v>
      </c>
      <c r="Q47" s="302">
        <f t="shared" si="16"/>
        <v>6.0603637543747764E-2</v>
      </c>
      <c r="R47" s="300">
        <f t="shared" si="16"/>
        <v>6.2027338902834586E-2</v>
      </c>
      <c r="S47" s="300">
        <f t="shared" si="16"/>
        <v>6.6832013522717601E-2</v>
      </c>
      <c r="T47" s="300">
        <f t="shared" si="16"/>
        <v>6.366729836439404E-2</v>
      </c>
      <c r="U47" s="300">
        <f t="shared" si="16"/>
        <v>5.6924595831540629E-2</v>
      </c>
      <c r="V47" s="302">
        <f t="shared" si="16"/>
        <v>6.2425835502762241E-2</v>
      </c>
      <c r="W47" s="300">
        <f t="shared" si="16"/>
        <v>6.3287172265564601E-2</v>
      </c>
      <c r="X47" s="300">
        <f t="shared" si="16"/>
        <v>6.7255227083016955E-2</v>
      </c>
      <c r="Y47" s="300">
        <f t="shared" si="16"/>
        <v>5.7532858670140914E-2</v>
      </c>
      <c r="Z47" s="300">
        <f t="shared" si="16"/>
        <v>6.557223428470868E-2</v>
      </c>
      <c r="AA47" s="302">
        <f t="shared" si="16"/>
        <v>6.3180443246468057E-2</v>
      </c>
      <c r="AB47" s="300">
        <f t="shared" si="16"/>
        <v>8.1318011230339507E-2</v>
      </c>
      <c r="AC47" s="300">
        <f t="shared" ref="AC47" si="39">AC19/AC$32</f>
        <v>5.6033563794244519E-2</v>
      </c>
    </row>
    <row r="48" spans="2:29" ht="14.1" customHeight="1" x14ac:dyDescent="0.2">
      <c r="B48" s="126" t="s">
        <v>28</v>
      </c>
      <c r="C48" s="85" t="s">
        <v>27</v>
      </c>
      <c r="D48" s="140">
        <f t="shared" si="15"/>
        <v>2.761370362846593E-3</v>
      </c>
      <c r="E48" s="140">
        <f t="shared" si="15"/>
        <v>4.0199929456221943E-3</v>
      </c>
      <c r="F48" s="140">
        <f t="shared" si="15"/>
        <v>2.8944456053183504E-3</v>
      </c>
      <c r="G48" s="141">
        <f t="shared" si="15"/>
        <v>1.4640094440417223E-3</v>
      </c>
      <c r="H48" s="140">
        <f t="shared" si="15"/>
        <v>2.6450366717135866E-4</v>
      </c>
      <c r="I48" s="140">
        <f t="shared" si="15"/>
        <v>3.4991560323266399E-3</v>
      </c>
      <c r="J48" s="140">
        <f t="shared" si="15"/>
        <v>1.2567350851107465E-3</v>
      </c>
      <c r="K48" s="140">
        <f t="shared" si="15"/>
        <v>3.6069123477613526E-3</v>
      </c>
      <c r="L48" s="142">
        <f t="shared" si="15"/>
        <v>2.2225932131922912E-3</v>
      </c>
      <c r="M48" s="140">
        <f t="shared" si="15"/>
        <v>2.6248638683428896E-3</v>
      </c>
      <c r="N48" s="140">
        <f t="shared" ref="N48" si="40">N20/N$32</f>
        <v>9.0646069437078276E-4</v>
      </c>
      <c r="O48" s="300">
        <f t="shared" si="16"/>
        <v>2.7540445778168219E-3</v>
      </c>
      <c r="P48" s="300">
        <f t="shared" si="16"/>
        <v>1.5036330021859056E-3</v>
      </c>
      <c r="Q48" s="302">
        <f t="shared" si="16"/>
        <v>1.952011917448044E-3</v>
      </c>
      <c r="R48" s="300">
        <f t="shared" si="16"/>
        <v>1.3900596519923261E-3</v>
      </c>
      <c r="S48" s="300">
        <f t="shared" si="16"/>
        <v>1.7057005179935982E-3</v>
      </c>
      <c r="T48" s="300">
        <f t="shared" si="16"/>
        <v>1.4111449724325379E-3</v>
      </c>
      <c r="U48" s="300">
        <f t="shared" si="16"/>
        <v>2.3600656118094661E-3</v>
      </c>
      <c r="V48" s="302">
        <f t="shared" si="16"/>
        <v>1.7143537903571309E-3</v>
      </c>
      <c r="W48" s="300">
        <f t="shared" si="16"/>
        <v>0</v>
      </c>
      <c r="X48" s="300">
        <f t="shared" si="16"/>
        <v>3.5081373582634095E-3</v>
      </c>
      <c r="Y48" s="300">
        <f t="shared" si="16"/>
        <v>3.5385097410594945E-4</v>
      </c>
      <c r="Z48" s="300">
        <f t="shared" si="16"/>
        <v>5.4694818636767195E-5</v>
      </c>
      <c r="AA48" s="302">
        <f t="shared" si="16"/>
        <v>7.538548948697345E-4</v>
      </c>
      <c r="AB48" s="300">
        <f t="shared" si="16"/>
        <v>3.8073614484049442E-3</v>
      </c>
      <c r="AC48" s="300">
        <f t="shared" ref="AC48" si="41">AC20/AC$32</f>
        <v>1.4723855600333043E-3</v>
      </c>
    </row>
    <row r="49" spans="2:29" ht="14.1" customHeight="1" x14ac:dyDescent="0.2">
      <c r="B49" s="126" t="s">
        <v>29</v>
      </c>
      <c r="C49" s="85" t="s">
        <v>27</v>
      </c>
      <c r="D49" s="140">
        <f t="shared" si="15"/>
        <v>7.2978379610042351E-3</v>
      </c>
      <c r="E49" s="140">
        <f t="shared" si="15"/>
        <v>4.2496962126308876E-3</v>
      </c>
      <c r="F49" s="140">
        <f t="shared" si="15"/>
        <v>2.970355232355087E-3</v>
      </c>
      <c r="G49" s="141">
        <f t="shared" si="15"/>
        <v>2.6264297521472421E-3</v>
      </c>
      <c r="H49" s="140">
        <f t="shared" si="15"/>
        <v>4.1514028479809652E-3</v>
      </c>
      <c r="I49" s="140">
        <f t="shared" si="15"/>
        <v>1.7919315390011081E-3</v>
      </c>
      <c r="J49" s="140">
        <f t="shared" si="15"/>
        <v>5.6770276773069573E-3</v>
      </c>
      <c r="K49" s="140">
        <f t="shared" si="15"/>
        <v>7.4970390352467938E-3</v>
      </c>
      <c r="L49" s="142">
        <f t="shared" si="15"/>
        <v>4.8938607915222435E-3</v>
      </c>
      <c r="M49" s="140">
        <f t="shared" si="15"/>
        <v>1.7479519811107174E-3</v>
      </c>
      <c r="N49" s="140">
        <f t="shared" ref="N49" si="42">N21/N$32</f>
        <v>1.4107266504550409E-3</v>
      </c>
      <c r="O49" s="300">
        <f t="shared" si="16"/>
        <v>1.0402980665324304E-3</v>
      </c>
      <c r="P49" s="300">
        <f t="shared" si="16"/>
        <v>2.2795418744709934E-3</v>
      </c>
      <c r="Q49" s="302">
        <f t="shared" si="16"/>
        <v>1.6350640662092216E-3</v>
      </c>
      <c r="R49" s="300">
        <f t="shared" si="16"/>
        <v>3.5629363551464392E-3</v>
      </c>
      <c r="S49" s="300">
        <f t="shared" si="16"/>
        <v>3.5218544911668113E-3</v>
      </c>
      <c r="T49" s="300">
        <f t="shared" si="16"/>
        <v>2.9175957888118069E-3</v>
      </c>
      <c r="U49" s="300">
        <f t="shared" si="16"/>
        <v>2.6350953115757583E-3</v>
      </c>
      <c r="V49" s="302">
        <f t="shared" si="16"/>
        <v>3.1537467464165555E-3</v>
      </c>
      <c r="W49" s="300">
        <f t="shared" si="16"/>
        <v>4.7839344897542364E-3</v>
      </c>
      <c r="X49" s="300">
        <f t="shared" si="16"/>
        <v>0</v>
      </c>
      <c r="Y49" s="300">
        <f t="shared" si="16"/>
        <v>2.0463970190516259E-3</v>
      </c>
      <c r="Z49" s="300">
        <f t="shared" si="16"/>
        <v>5.8185441962165679E-4</v>
      </c>
      <c r="AA49" s="302">
        <f t="shared" si="16"/>
        <v>1.9866002953424083E-3</v>
      </c>
      <c r="AB49" s="300">
        <f t="shared" si="16"/>
        <v>6.5971468546000469E-3</v>
      </c>
      <c r="AC49" s="300">
        <f t="shared" ref="AC49" si="43">AC21/AC$32</f>
        <v>2.2024183637916655E-3</v>
      </c>
    </row>
    <row r="50" spans="2:29" ht="14.1" customHeight="1" x14ac:dyDescent="0.2">
      <c r="B50" s="126" t="s">
        <v>30</v>
      </c>
      <c r="C50" s="85" t="s">
        <v>27</v>
      </c>
      <c r="D50" s="140">
        <f t="shared" si="15"/>
        <v>1.7184451958862288E-3</v>
      </c>
      <c r="E50" s="140">
        <f t="shared" si="15"/>
        <v>2.6404444116182148E-3</v>
      </c>
      <c r="F50" s="140">
        <f t="shared" si="15"/>
        <v>1.628846053465077E-3</v>
      </c>
      <c r="G50" s="141">
        <f t="shared" si="15"/>
        <v>2.0024262036658527E-3</v>
      </c>
      <c r="H50" s="140">
        <f t="shared" si="15"/>
        <v>3.20666217129044E-3</v>
      </c>
      <c r="I50" s="140">
        <f t="shared" si="15"/>
        <v>2.5500272991990309E-3</v>
      </c>
      <c r="J50" s="140">
        <f t="shared" si="15"/>
        <v>1.7939454902844109E-3</v>
      </c>
      <c r="K50" s="140">
        <f t="shared" si="15"/>
        <v>3.0399984923394452E-3</v>
      </c>
      <c r="L50" s="142">
        <f t="shared" si="15"/>
        <v>2.6216478757923778E-3</v>
      </c>
      <c r="M50" s="140">
        <f t="shared" si="15"/>
        <v>5.6181892938406992E-3</v>
      </c>
      <c r="N50" s="140">
        <f t="shared" ref="N50" si="44">N22/N$32</f>
        <v>3.340049270847769E-3</v>
      </c>
      <c r="O50" s="300">
        <f t="shared" si="16"/>
        <v>4.7607848929868074E-3</v>
      </c>
      <c r="P50" s="300">
        <f t="shared" si="16"/>
        <v>2.8187147390904815E-3</v>
      </c>
      <c r="Q50" s="302">
        <f t="shared" si="16"/>
        <v>4.1371782172707049E-3</v>
      </c>
      <c r="R50" s="300">
        <f t="shared" si="16"/>
        <v>5.0463340342880164E-3</v>
      </c>
      <c r="S50" s="300">
        <f t="shared" si="16"/>
        <v>5.6598343608246582E-3</v>
      </c>
      <c r="T50" s="300">
        <f t="shared" si="16"/>
        <v>7.0074432122313093E-3</v>
      </c>
      <c r="U50" s="300">
        <f t="shared" si="16"/>
        <v>2.2337317116289642E-3</v>
      </c>
      <c r="V50" s="302">
        <f t="shared" si="16"/>
        <v>5.0286784161250363E-3</v>
      </c>
      <c r="W50" s="300">
        <f t="shared" si="16"/>
        <v>5.2827515403042237E-3</v>
      </c>
      <c r="X50" s="300">
        <f t="shared" si="16"/>
        <v>4.0740233837214665E-3</v>
      </c>
      <c r="Y50" s="300">
        <f t="shared" si="16"/>
        <v>2.7783323536386289E-3</v>
      </c>
      <c r="Z50" s="300">
        <f t="shared" si="16"/>
        <v>1.4846361570764089E-3</v>
      </c>
      <c r="AA50" s="302">
        <f t="shared" si="16"/>
        <v>3.3204967400622385E-3</v>
      </c>
      <c r="AB50" s="300">
        <f t="shared" si="16"/>
        <v>2.9009700347346653E-4</v>
      </c>
      <c r="AC50" s="300">
        <f t="shared" ref="AC50" si="45">AC22/AC$32</f>
        <v>1.0941237420003485E-4</v>
      </c>
    </row>
    <row r="51" spans="2:29" ht="14.1" customHeight="1" x14ac:dyDescent="0.2">
      <c r="B51" s="126" t="s">
        <v>31</v>
      </c>
      <c r="C51" s="127" t="s">
        <v>27</v>
      </c>
      <c r="D51" s="127" t="s">
        <v>27</v>
      </c>
      <c r="E51" s="128" t="s">
        <v>27</v>
      </c>
      <c r="F51" s="128" t="s">
        <v>27</v>
      </c>
      <c r="G51" s="129" t="s">
        <v>27</v>
      </c>
      <c r="H51" s="140">
        <f t="shared" si="15"/>
        <v>1.4796785865303582E-3</v>
      </c>
      <c r="I51" s="140">
        <f t="shared" si="15"/>
        <v>6.0323192272328393E-4</v>
      </c>
      <c r="J51" s="140">
        <f t="shared" si="15"/>
        <v>2.0540617277941178E-3</v>
      </c>
      <c r="K51" s="140">
        <f t="shared" si="15"/>
        <v>4.3668215949295387E-4</v>
      </c>
      <c r="L51" s="142">
        <f t="shared" si="15"/>
        <v>1.1389256860023641E-3</v>
      </c>
      <c r="M51" s="140">
        <f t="shared" si="15"/>
        <v>1.0542661433710512E-3</v>
      </c>
      <c r="N51" s="140">
        <f t="shared" ref="N51" si="46">N23/N$32</f>
        <v>7.7295986500093875E-4</v>
      </c>
      <c r="O51" s="300">
        <f t="shared" si="16"/>
        <v>1.4105489430843744E-3</v>
      </c>
      <c r="P51" s="300">
        <f t="shared" si="16"/>
        <v>6.0667048145451169E-4</v>
      </c>
      <c r="Q51" s="302">
        <f t="shared" si="16"/>
        <v>9.6593204655223946E-4</v>
      </c>
      <c r="R51" s="300">
        <f t="shared" si="16"/>
        <v>1.8474018927196112E-3</v>
      </c>
      <c r="S51" s="300">
        <f t="shared" si="16"/>
        <v>8.6450538397943755E-4</v>
      </c>
      <c r="T51" s="300">
        <f t="shared" si="16"/>
        <v>7.684406247735852E-4</v>
      </c>
      <c r="U51" s="300">
        <f t="shared" si="16"/>
        <v>2.1422088588201747E-3</v>
      </c>
      <c r="V51" s="302">
        <f t="shared" si="16"/>
        <v>1.3851570370414874E-3</v>
      </c>
      <c r="W51" s="300">
        <f t="shared" si="16"/>
        <v>2.4401543618836172E-3</v>
      </c>
      <c r="X51" s="300">
        <f t="shared" si="16"/>
        <v>5.6144028911934984E-4</v>
      </c>
      <c r="Y51" s="300">
        <f t="shared" si="16"/>
        <v>7.6053411641191569E-4</v>
      </c>
      <c r="Z51" s="300">
        <f t="shared" si="16"/>
        <v>1.1130067423670304E-3</v>
      </c>
      <c r="AA51" s="302">
        <f t="shared" si="16"/>
        <v>1.2773943978053376E-3</v>
      </c>
      <c r="AB51" s="300">
        <f t="shared" si="16"/>
        <v>4.6038419524446007E-4</v>
      </c>
      <c r="AC51" s="300">
        <f t="shared" ref="AC51" si="47">AC23/AC$32</f>
        <v>1.1879206102440407E-3</v>
      </c>
    </row>
    <row r="52" spans="2:29" ht="14.1" customHeight="1" x14ac:dyDescent="0.2">
      <c r="B52" s="126" t="s">
        <v>32</v>
      </c>
      <c r="C52" s="127" t="s">
        <v>27</v>
      </c>
      <c r="D52" s="127" t="s">
        <v>27</v>
      </c>
      <c r="E52" s="128" t="s">
        <v>27</v>
      </c>
      <c r="F52" s="128" t="s">
        <v>27</v>
      </c>
      <c r="G52" s="129" t="s">
        <v>27</v>
      </c>
      <c r="H52" s="140">
        <f t="shared" ref="H52:M59" si="48">H24/H$32</f>
        <v>3.6235816287376712E-4</v>
      </c>
      <c r="I52" s="140">
        <f t="shared" si="48"/>
        <v>2.9151973716523057E-3</v>
      </c>
      <c r="J52" s="140">
        <f t="shared" si="48"/>
        <v>0</v>
      </c>
      <c r="K52" s="140">
        <f t="shared" si="48"/>
        <v>1.5099913025547432E-4</v>
      </c>
      <c r="L52" s="142">
        <f t="shared" si="48"/>
        <v>8.282827901833935E-4</v>
      </c>
      <c r="M52" s="140">
        <f t="shared" si="48"/>
        <v>1.0323917558643402E-4</v>
      </c>
      <c r="N52" s="140">
        <f t="shared" ref="N52:AB59" si="49">N24/N$32</f>
        <v>1.8633937341367533E-4</v>
      </c>
      <c r="O52" s="300">
        <f t="shared" si="49"/>
        <v>3.6782140885803358E-4</v>
      </c>
      <c r="P52" s="300">
        <f t="shared" si="49"/>
        <v>5.6412796943525374E-4</v>
      </c>
      <c r="Q52" s="302">
        <f t="shared" si="49"/>
        <v>3.133043867058147E-4</v>
      </c>
      <c r="R52" s="300">
        <f t="shared" si="49"/>
        <v>0</v>
      </c>
      <c r="S52" s="300">
        <f t="shared" si="49"/>
        <v>3.3557259411439501E-4</v>
      </c>
      <c r="T52" s="300">
        <f t="shared" si="49"/>
        <v>6.2457369624746789E-4</v>
      </c>
      <c r="U52" s="300">
        <f t="shared" si="49"/>
        <v>1.2720480194413184E-3</v>
      </c>
      <c r="V52" s="302">
        <f t="shared" si="49"/>
        <v>5.6313877361355985E-4</v>
      </c>
      <c r="W52" s="300">
        <f t="shared" si="49"/>
        <v>5.8253284582324529E-5</v>
      </c>
      <c r="X52" s="300">
        <f t="shared" si="49"/>
        <v>0</v>
      </c>
      <c r="Y52" s="300">
        <f t="shared" si="49"/>
        <v>2.9384794856040505E-4</v>
      </c>
      <c r="Z52" s="300">
        <f t="shared" si="49"/>
        <v>0</v>
      </c>
      <c r="AA52" s="302">
        <f t="shared" si="49"/>
        <v>9.1949788919138794E-5</v>
      </c>
      <c r="AB52" s="300">
        <f t="shared" si="49"/>
        <v>0</v>
      </c>
      <c r="AC52" s="300">
        <f t="shared" ref="AC52" si="50">AC24/AC$32</f>
        <v>2.1497391677799388E-4</v>
      </c>
    </row>
    <row r="53" spans="2:29" ht="14.1" customHeight="1" x14ac:dyDescent="0.2">
      <c r="B53" s="126" t="s">
        <v>33</v>
      </c>
      <c r="C53" s="127" t="s">
        <v>27</v>
      </c>
      <c r="D53" s="127" t="s">
        <v>27</v>
      </c>
      <c r="E53" s="128" t="s">
        <v>27</v>
      </c>
      <c r="F53" s="128" t="s">
        <v>27</v>
      </c>
      <c r="G53" s="129" t="s">
        <v>27</v>
      </c>
      <c r="H53" s="140">
        <f t="shared" si="48"/>
        <v>0</v>
      </c>
      <c r="I53" s="140">
        <f t="shared" si="48"/>
        <v>0</v>
      </c>
      <c r="J53" s="140">
        <f t="shared" si="48"/>
        <v>0</v>
      </c>
      <c r="K53" s="140">
        <f t="shared" si="48"/>
        <v>0</v>
      </c>
      <c r="L53" s="142">
        <f t="shared" si="48"/>
        <v>0</v>
      </c>
      <c r="M53" s="140">
        <f t="shared" si="48"/>
        <v>0</v>
      </c>
      <c r="N53" s="140">
        <f t="shared" ref="N53" si="51">N25/N$32</f>
        <v>0</v>
      </c>
      <c r="O53" s="300">
        <f t="shared" si="49"/>
        <v>0</v>
      </c>
      <c r="P53" s="300">
        <f t="shared" si="49"/>
        <v>0</v>
      </c>
      <c r="Q53" s="302">
        <f t="shared" si="49"/>
        <v>0</v>
      </c>
      <c r="R53" s="300">
        <f t="shared" si="49"/>
        <v>0</v>
      </c>
      <c r="S53" s="300">
        <f t="shared" si="49"/>
        <v>0</v>
      </c>
      <c r="T53" s="300">
        <f t="shared" si="49"/>
        <v>0</v>
      </c>
      <c r="U53" s="300">
        <f t="shared" si="49"/>
        <v>0</v>
      </c>
      <c r="V53" s="302">
        <f t="shared" si="49"/>
        <v>0</v>
      </c>
      <c r="W53" s="300">
        <f t="shared" si="49"/>
        <v>0</v>
      </c>
      <c r="X53" s="300">
        <f t="shared" si="49"/>
        <v>0</v>
      </c>
      <c r="Y53" s="300">
        <f t="shared" si="49"/>
        <v>0</v>
      </c>
      <c r="Z53" s="300">
        <f t="shared" si="49"/>
        <v>0</v>
      </c>
      <c r="AA53" s="302">
        <f t="shared" si="49"/>
        <v>0</v>
      </c>
      <c r="AB53" s="300">
        <f t="shared" si="49"/>
        <v>0</v>
      </c>
      <c r="AC53" s="300">
        <f t="shared" ref="AC53" si="52">AC25/AC$32</f>
        <v>0</v>
      </c>
    </row>
    <row r="54" spans="2:29" ht="14.1" customHeight="1" x14ac:dyDescent="0.2">
      <c r="B54" s="126" t="s">
        <v>34</v>
      </c>
      <c r="C54" s="127" t="s">
        <v>27</v>
      </c>
      <c r="D54" s="127" t="s">
        <v>27</v>
      </c>
      <c r="E54" s="128" t="s">
        <v>27</v>
      </c>
      <c r="F54" s="128" t="s">
        <v>27</v>
      </c>
      <c r="G54" s="129" t="s">
        <v>27</v>
      </c>
      <c r="H54" s="140">
        <f t="shared" si="48"/>
        <v>3.712540261194406E-4</v>
      </c>
      <c r="I54" s="140">
        <f t="shared" si="48"/>
        <v>1.8000326628843208E-3</v>
      </c>
      <c r="J54" s="140">
        <f t="shared" si="48"/>
        <v>4.8403839743987736E-5</v>
      </c>
      <c r="K54" s="140">
        <f t="shared" si="48"/>
        <v>1.9132058331147151E-3</v>
      </c>
      <c r="L54" s="142">
        <f t="shared" si="48"/>
        <v>1.0490347899381851E-3</v>
      </c>
      <c r="M54" s="140">
        <f t="shared" si="48"/>
        <v>1.8979932642544596E-3</v>
      </c>
      <c r="N54" s="140">
        <f t="shared" ref="N54" si="53">N26/N$32</f>
        <v>7.3789978647934997E-5</v>
      </c>
      <c r="O54" s="300">
        <f t="shared" si="49"/>
        <v>5.4177129574201771E-4</v>
      </c>
      <c r="P54" s="300">
        <f t="shared" si="49"/>
        <v>5.5385597295775485E-4</v>
      </c>
      <c r="Q54" s="302">
        <f t="shared" si="49"/>
        <v>7.541300320669011E-4</v>
      </c>
      <c r="R54" s="300">
        <f t="shared" si="49"/>
        <v>2.7858919292727511E-4</v>
      </c>
      <c r="S54" s="300">
        <f t="shared" si="49"/>
        <v>9.8539004272014111E-5</v>
      </c>
      <c r="T54" s="300">
        <f t="shared" si="49"/>
        <v>4.1443744377338268E-3</v>
      </c>
      <c r="U54" s="300">
        <f t="shared" si="49"/>
        <v>1.3757240318216027E-4</v>
      </c>
      <c r="V54" s="302">
        <f t="shared" si="49"/>
        <v>1.2198816807077503E-3</v>
      </c>
      <c r="W54" s="300">
        <f t="shared" si="49"/>
        <v>1.3963312314383189E-4</v>
      </c>
      <c r="X54" s="300">
        <f t="shared" si="49"/>
        <v>0</v>
      </c>
      <c r="Y54" s="300">
        <f t="shared" si="49"/>
        <v>1.986551196112307E-3</v>
      </c>
      <c r="Z54" s="300">
        <f t="shared" si="49"/>
        <v>1.7011455966500517E-3</v>
      </c>
      <c r="AA54" s="302">
        <f t="shared" si="49"/>
        <v>1.0411885705878877E-3</v>
      </c>
      <c r="AB54" s="300">
        <f t="shared" si="49"/>
        <v>0</v>
      </c>
      <c r="AC54" s="300">
        <f t="shared" ref="AC54" si="54">AC26/AC$32</f>
        <v>0</v>
      </c>
    </row>
    <row r="55" spans="2:29" ht="14.1" customHeight="1" x14ac:dyDescent="0.2">
      <c r="B55" s="126" t="s">
        <v>35</v>
      </c>
      <c r="C55" s="127" t="s">
        <v>27</v>
      </c>
      <c r="D55" s="127" t="s">
        <v>27</v>
      </c>
      <c r="E55" s="128" t="s">
        <v>27</v>
      </c>
      <c r="F55" s="128" t="s">
        <v>27</v>
      </c>
      <c r="G55" s="129" t="s">
        <v>27</v>
      </c>
      <c r="H55" s="140">
        <f t="shared" si="48"/>
        <v>3.3217153359344836E-3</v>
      </c>
      <c r="I55" s="140">
        <f t="shared" si="48"/>
        <v>2.143938608857216E-4</v>
      </c>
      <c r="J55" s="140">
        <f t="shared" si="48"/>
        <v>0</v>
      </c>
      <c r="K55" s="140">
        <f t="shared" si="48"/>
        <v>1.146822816336269E-3</v>
      </c>
      <c r="L55" s="142">
        <f t="shared" si="48"/>
        <v>1.0835246348048788E-3</v>
      </c>
      <c r="M55" s="140">
        <f t="shared" si="48"/>
        <v>1.7739862079977312E-3</v>
      </c>
      <c r="N55" s="140">
        <f t="shared" ref="N55" si="55">N27/N$32</f>
        <v>0</v>
      </c>
      <c r="O55" s="300">
        <f t="shared" si="49"/>
        <v>1.2249376112696204E-3</v>
      </c>
      <c r="P55" s="300">
        <f t="shared" si="49"/>
        <v>0</v>
      </c>
      <c r="Q55" s="302">
        <f t="shared" si="49"/>
        <v>7.3588411858498766E-4</v>
      </c>
      <c r="R55" s="300">
        <f t="shared" si="49"/>
        <v>1.1898967407820257E-3</v>
      </c>
      <c r="S55" s="300">
        <f t="shared" si="49"/>
        <v>0</v>
      </c>
      <c r="T55" s="300">
        <f t="shared" si="49"/>
        <v>0</v>
      </c>
      <c r="U55" s="300">
        <f t="shared" si="49"/>
        <v>2.7672627092853035E-4</v>
      </c>
      <c r="V55" s="302">
        <f t="shared" si="49"/>
        <v>3.4867038141138748E-4</v>
      </c>
      <c r="W55" s="300">
        <f t="shared" si="49"/>
        <v>0</v>
      </c>
      <c r="X55" s="300">
        <f t="shared" si="49"/>
        <v>5.9695507941132651E-4</v>
      </c>
      <c r="Y55" s="300">
        <f t="shared" si="49"/>
        <v>3.5989118193746893E-4</v>
      </c>
      <c r="Z55" s="300">
        <f t="shared" si="49"/>
        <v>0</v>
      </c>
      <c r="AA55" s="302">
        <f t="shared" si="49"/>
        <v>2.0338006639512244E-4</v>
      </c>
      <c r="AB55" s="300">
        <f t="shared" si="49"/>
        <v>0</v>
      </c>
      <c r="AC55" s="300">
        <f t="shared" ref="AC55" si="56">AC27/AC$32</f>
        <v>2.2572283833973191E-5</v>
      </c>
    </row>
    <row r="56" spans="2:29" ht="14.1" customHeight="1" x14ac:dyDescent="0.2">
      <c r="B56" s="126" t="s">
        <v>36</v>
      </c>
      <c r="C56" s="127" t="s">
        <v>27</v>
      </c>
      <c r="D56" s="127" t="s">
        <v>27</v>
      </c>
      <c r="E56" s="128" t="s">
        <v>27</v>
      </c>
      <c r="F56" s="128" t="s">
        <v>27</v>
      </c>
      <c r="G56" s="129" t="s">
        <v>27</v>
      </c>
      <c r="H56" s="140">
        <f t="shared" si="48"/>
        <v>0</v>
      </c>
      <c r="I56" s="140">
        <f t="shared" si="48"/>
        <v>0</v>
      </c>
      <c r="J56" s="140">
        <f t="shared" si="48"/>
        <v>0</v>
      </c>
      <c r="K56" s="140">
        <f t="shared" si="48"/>
        <v>0</v>
      </c>
      <c r="L56" s="142">
        <f t="shared" si="48"/>
        <v>0</v>
      </c>
      <c r="M56" s="140">
        <f t="shared" si="48"/>
        <v>0</v>
      </c>
      <c r="N56" s="140">
        <f t="shared" ref="N56" si="57">N28/N$32</f>
        <v>0</v>
      </c>
      <c r="O56" s="300">
        <f t="shared" si="49"/>
        <v>0</v>
      </c>
      <c r="P56" s="300">
        <f t="shared" si="49"/>
        <v>0</v>
      </c>
      <c r="Q56" s="302">
        <f t="shared" si="49"/>
        <v>0</v>
      </c>
      <c r="R56" s="300">
        <f t="shared" si="49"/>
        <v>0</v>
      </c>
      <c r="S56" s="300">
        <f t="shared" si="49"/>
        <v>7.0526957162566053E-5</v>
      </c>
      <c r="T56" s="300">
        <f t="shared" si="49"/>
        <v>7.6367626402507537E-4</v>
      </c>
      <c r="U56" s="300">
        <f t="shared" si="49"/>
        <v>1.4217166246858048E-3</v>
      </c>
      <c r="V56" s="302">
        <f t="shared" si="49"/>
        <v>5.694088362846755E-4</v>
      </c>
      <c r="W56" s="300">
        <f t="shared" si="49"/>
        <v>5.6321197892582565E-3</v>
      </c>
      <c r="X56" s="300">
        <f t="shared" si="49"/>
        <v>1.2391851288927124E-4</v>
      </c>
      <c r="Y56" s="300">
        <f t="shared" si="49"/>
        <v>1.9713327745788391E-3</v>
      </c>
      <c r="Z56" s="300">
        <f t="shared" si="49"/>
        <v>9.602769308057217E-4</v>
      </c>
      <c r="AA56" s="302">
        <f t="shared" si="49"/>
        <v>2.3269808398999701E-3</v>
      </c>
      <c r="AB56" s="300">
        <f t="shared" si="49"/>
        <v>1.3619765971200262E-3</v>
      </c>
      <c r="AC56" s="300">
        <f t="shared" ref="AC56" si="58">AC28/AC$32</f>
        <v>5.911681136117579E-4</v>
      </c>
    </row>
    <row r="57" spans="2:29" ht="14.1" customHeight="1" x14ac:dyDescent="0.2">
      <c r="B57" s="126" t="s">
        <v>37</v>
      </c>
      <c r="C57" s="127" t="s">
        <v>27</v>
      </c>
      <c r="D57" s="127" t="s">
        <v>27</v>
      </c>
      <c r="E57" s="128" t="s">
        <v>27</v>
      </c>
      <c r="F57" s="128" t="s">
        <v>27</v>
      </c>
      <c r="G57" s="129" t="s">
        <v>27</v>
      </c>
      <c r="H57" s="140">
        <f t="shared" si="48"/>
        <v>1.37055599738343E-3</v>
      </c>
      <c r="I57" s="140">
        <f t="shared" si="48"/>
        <v>1.5115902938242685E-3</v>
      </c>
      <c r="J57" s="140">
        <f t="shared" si="48"/>
        <v>0</v>
      </c>
      <c r="K57" s="140">
        <f t="shared" si="48"/>
        <v>2.3783135967156139E-4</v>
      </c>
      <c r="L57" s="142">
        <f t="shared" si="48"/>
        <v>7.2937293871700262E-4</v>
      </c>
      <c r="M57" s="140">
        <f t="shared" si="48"/>
        <v>3.6163722843503775E-3</v>
      </c>
      <c r="N57" s="140">
        <f t="shared" ref="N57" si="59">N29/N$32</f>
        <v>1.3728822300724699E-3</v>
      </c>
      <c r="O57" s="300">
        <f t="shared" si="49"/>
        <v>4.8589353878207868E-4</v>
      </c>
      <c r="P57" s="300">
        <f t="shared" si="49"/>
        <v>2.1557883213512864E-3</v>
      </c>
      <c r="Q57" s="302">
        <f t="shared" si="49"/>
        <v>1.8962971169125928E-3</v>
      </c>
      <c r="R57" s="300">
        <f t="shared" si="49"/>
        <v>4.0502325710350251E-4</v>
      </c>
      <c r="S57" s="300">
        <f t="shared" si="49"/>
        <v>1.4541640652075474E-4</v>
      </c>
      <c r="T57" s="300">
        <f t="shared" si="49"/>
        <v>0</v>
      </c>
      <c r="U57" s="300">
        <f t="shared" si="49"/>
        <v>0</v>
      </c>
      <c r="V57" s="302">
        <f t="shared" si="49"/>
        <v>1.324418420518348E-4</v>
      </c>
      <c r="W57" s="300">
        <f t="shared" si="49"/>
        <v>1.7475985374697359E-4</v>
      </c>
      <c r="X57" s="300">
        <f t="shared" si="49"/>
        <v>0</v>
      </c>
      <c r="Y57" s="300">
        <f t="shared" si="49"/>
        <v>0</v>
      </c>
      <c r="Z57" s="300">
        <f t="shared" si="49"/>
        <v>0</v>
      </c>
      <c r="AA57" s="302">
        <f t="shared" si="49"/>
        <v>4.7073270777716108E-5</v>
      </c>
      <c r="AB57" s="300">
        <f t="shared" si="49"/>
        <v>0</v>
      </c>
      <c r="AC57" s="300">
        <f t="shared" ref="AC57" si="60">AC29/AC$32</f>
        <v>0</v>
      </c>
    </row>
    <row r="58" spans="2:29" ht="14.1" customHeight="1" x14ac:dyDescent="0.2">
      <c r="B58" s="126" t="s">
        <v>109</v>
      </c>
      <c r="C58" s="127" t="s">
        <v>27</v>
      </c>
      <c r="D58" s="127" t="s">
        <v>27</v>
      </c>
      <c r="E58" s="128" t="s">
        <v>27</v>
      </c>
      <c r="F58" s="128" t="s">
        <v>27</v>
      </c>
      <c r="G58" s="129" t="s">
        <v>27</v>
      </c>
      <c r="H58" s="140">
        <f t="shared" si="48"/>
        <v>4.6021265857617557E-4</v>
      </c>
      <c r="I58" s="140">
        <f t="shared" si="48"/>
        <v>3.2870442527439667E-4</v>
      </c>
      <c r="J58" s="140">
        <f t="shared" si="48"/>
        <v>0</v>
      </c>
      <c r="K58" s="140">
        <f t="shared" si="48"/>
        <v>0</v>
      </c>
      <c r="L58" s="142">
        <f t="shared" si="48"/>
        <v>1.7981268777917962E-4</v>
      </c>
      <c r="M58" s="140">
        <f t="shared" si="48"/>
        <v>0</v>
      </c>
      <c r="N58" s="140">
        <f t="shared" ref="N58" si="61">N30/N$32</f>
        <v>5.2442045891896408E-4</v>
      </c>
      <c r="O58" s="300">
        <f t="shared" si="49"/>
        <v>0</v>
      </c>
      <c r="P58" s="300">
        <f t="shared" si="49"/>
        <v>0</v>
      </c>
      <c r="Q58" s="302">
        <f t="shared" si="49"/>
        <v>1.3251719313434296E-4</v>
      </c>
      <c r="R58" s="300">
        <f t="shared" si="49"/>
        <v>2.0251162855175126E-5</v>
      </c>
      <c r="S58" s="300">
        <f t="shared" si="49"/>
        <v>1.6732581176988183E-5</v>
      </c>
      <c r="T58" s="300">
        <f t="shared" si="49"/>
        <v>6.5408665232108182E-4</v>
      </c>
      <c r="U58" s="300">
        <f t="shared" si="49"/>
        <v>2.8800171290057031E-4</v>
      </c>
      <c r="V58" s="302">
        <f t="shared" si="49"/>
        <v>2.52727590868503E-4</v>
      </c>
      <c r="W58" s="300">
        <f t="shared" si="49"/>
        <v>1.191716569342904E-3</v>
      </c>
      <c r="X58" s="300">
        <f t="shared" si="49"/>
        <v>1.0288983933773178E-3</v>
      </c>
      <c r="Y58" s="300">
        <f t="shared" si="49"/>
        <v>3.0384845281799573E-4</v>
      </c>
      <c r="Z58" s="300">
        <f t="shared" si="49"/>
        <v>1.1342173930343688E-3</v>
      </c>
      <c r="AA58" s="302">
        <f t="shared" si="49"/>
        <v>9.1480625320387561E-4</v>
      </c>
      <c r="AB58" s="300">
        <f t="shared" si="49"/>
        <v>3.8378554825989309E-4</v>
      </c>
      <c r="AC58" s="300">
        <f t="shared" ref="AC58" si="62">AC30/AC$32</f>
        <v>1.9960670594382495E-4</v>
      </c>
    </row>
    <row r="59" spans="2:29" ht="14.1" customHeight="1" thickBot="1" x14ac:dyDescent="0.25">
      <c r="B59" s="126" t="s">
        <v>38</v>
      </c>
      <c r="C59" s="162">
        <f t="shared" ref="C59:G59" si="63">C31/C$32</f>
        <v>0.22910646240894944</v>
      </c>
      <c r="D59" s="140">
        <f t="shared" si="63"/>
        <v>0.14017589069711028</v>
      </c>
      <c r="E59" s="140">
        <f t="shared" si="63"/>
        <v>0.12063899802798213</v>
      </c>
      <c r="F59" s="140">
        <f t="shared" si="63"/>
        <v>0.10013023193931314</v>
      </c>
      <c r="G59" s="141">
        <f t="shared" si="63"/>
        <v>0.15737265328044278</v>
      </c>
      <c r="H59" s="140">
        <f t="shared" si="48"/>
        <v>0.14141931718912071</v>
      </c>
      <c r="I59" s="140">
        <f t="shared" si="48"/>
        <v>0.18160320648625325</v>
      </c>
      <c r="J59" s="140">
        <f t="shared" si="48"/>
        <v>0.20879308810959415</v>
      </c>
      <c r="K59" s="140">
        <f t="shared" si="48"/>
        <v>0.18612329741821362</v>
      </c>
      <c r="L59" s="142">
        <f t="shared" si="48"/>
        <v>0.18142275669237931</v>
      </c>
      <c r="M59" s="140">
        <f t="shared" si="48"/>
        <v>0.18160185925717401</v>
      </c>
      <c r="N59" s="140">
        <f t="shared" ref="N59" si="64">N31/N$32</f>
        <v>0.1889441055472964</v>
      </c>
      <c r="O59" s="300">
        <f t="shared" si="49"/>
        <v>0.18117075076382463</v>
      </c>
      <c r="P59" s="300">
        <f t="shared" si="49"/>
        <v>0.18682513731795974</v>
      </c>
      <c r="Q59" s="302">
        <f t="shared" si="49"/>
        <v>0.18620361816663242</v>
      </c>
      <c r="R59" s="300">
        <f t="shared" si="49"/>
        <v>0.1847525122089459</v>
      </c>
      <c r="S59" s="300">
        <f t="shared" si="49"/>
        <v>0.2106915629119798</v>
      </c>
      <c r="T59" s="300">
        <f t="shared" si="49"/>
        <v>0.21376700739980675</v>
      </c>
      <c r="U59" s="300">
        <f t="shared" si="49"/>
        <v>0.2391768921640828</v>
      </c>
      <c r="V59" s="302">
        <f t="shared" si="49"/>
        <v>0.21239309869693196</v>
      </c>
      <c r="W59" s="300">
        <f t="shared" si="49"/>
        <v>0.23690139361662835</v>
      </c>
      <c r="X59" s="300">
        <f t="shared" si="49"/>
        <v>0.16016033437387978</v>
      </c>
      <c r="Y59" s="300">
        <f t="shared" si="49"/>
        <v>0.20418097260768769</v>
      </c>
      <c r="Z59" s="300">
        <f t="shared" si="49"/>
        <v>0.14719087821692708</v>
      </c>
      <c r="AA59" s="302">
        <f t="shared" si="49"/>
        <v>0.18853468039669494</v>
      </c>
      <c r="AB59" s="300">
        <f t="shared" si="49"/>
        <v>0.12992266846317865</v>
      </c>
      <c r="AC59" s="300">
        <f t="shared" ref="AC59" si="65">AC31/AC$32</f>
        <v>0.16417179577424632</v>
      </c>
    </row>
    <row r="60" spans="2:29" ht="14.1" customHeight="1" thickBot="1" x14ac:dyDescent="0.25">
      <c r="B60" s="88" t="s">
        <v>39</v>
      </c>
      <c r="C60" s="145">
        <f>SUM(C36:C59)</f>
        <v>1</v>
      </c>
      <c r="D60" s="145">
        <f>SUM(D36:D59)</f>
        <v>1</v>
      </c>
      <c r="E60" s="145">
        <f>SUM(E36:E59)</f>
        <v>1</v>
      </c>
      <c r="F60" s="145">
        <f>SUM(F36:F59)</f>
        <v>1</v>
      </c>
      <c r="G60" s="145">
        <f t="shared" ref="G60:H60" si="66">SUM(G36:G59)</f>
        <v>1</v>
      </c>
      <c r="H60" s="145">
        <f t="shared" si="66"/>
        <v>1</v>
      </c>
      <c r="I60" s="145">
        <f t="shared" ref="I60:N60" si="67">SUM(I36:I59)</f>
        <v>1.0000000000000002</v>
      </c>
      <c r="J60" s="145">
        <f t="shared" si="67"/>
        <v>1</v>
      </c>
      <c r="K60" s="145">
        <f t="shared" si="67"/>
        <v>1.0000000000000002</v>
      </c>
      <c r="L60" s="145">
        <f t="shared" si="67"/>
        <v>1</v>
      </c>
      <c r="M60" s="145">
        <f t="shared" si="67"/>
        <v>0.96553301666081959</v>
      </c>
      <c r="N60" s="145">
        <f t="shared" si="67"/>
        <v>1</v>
      </c>
      <c r="O60" s="301">
        <f t="shared" ref="O60:Q60" si="68">SUM(O36:O59)</f>
        <v>0.99999999999999978</v>
      </c>
      <c r="P60" s="301">
        <f t="shared" si="68"/>
        <v>1</v>
      </c>
      <c r="Q60" s="301">
        <f t="shared" si="68"/>
        <v>1</v>
      </c>
      <c r="R60" s="301">
        <f t="shared" ref="R60" si="69">SUM(R36:R59)</f>
        <v>1</v>
      </c>
      <c r="S60" s="301">
        <f t="shared" ref="S60:AB60" si="70">SUM(S36:S59)</f>
        <v>1</v>
      </c>
      <c r="T60" s="301">
        <f t="shared" si="70"/>
        <v>1</v>
      </c>
      <c r="U60" s="301">
        <f t="shared" si="70"/>
        <v>1.0000000000000002</v>
      </c>
      <c r="V60" s="301">
        <f t="shared" si="70"/>
        <v>1.0000000000000002</v>
      </c>
      <c r="W60" s="301">
        <f t="shared" si="70"/>
        <v>0.99999999999999967</v>
      </c>
      <c r="X60" s="301">
        <f t="shared" si="70"/>
        <v>0.99999999999999978</v>
      </c>
      <c r="Y60" s="301">
        <f t="shared" si="70"/>
        <v>1</v>
      </c>
      <c r="Z60" s="301">
        <f t="shared" si="70"/>
        <v>1</v>
      </c>
      <c r="AA60" s="301">
        <f t="shared" si="70"/>
        <v>1</v>
      </c>
      <c r="AB60" s="301">
        <f t="shared" si="70"/>
        <v>1</v>
      </c>
      <c r="AC60" s="301">
        <f t="shared" ref="AC60" si="71">SUM(AC36:AC59)</f>
        <v>0.99999999999999989</v>
      </c>
    </row>
    <row r="61" spans="2:29" ht="15.95" customHeight="1" x14ac:dyDescent="0.2">
      <c r="B61" s="245" t="s">
        <v>41</v>
      </c>
      <c r="S61" s="68"/>
      <c r="T61" s="68"/>
      <c r="V61" s="110"/>
      <c r="X61" s="110"/>
    </row>
    <row r="62" spans="2:29" s="2" customFormat="1" ht="15.95" customHeight="1" x14ac:dyDescent="0.2">
      <c r="B62" s="109" t="s">
        <v>42</v>
      </c>
      <c r="D62" s="246"/>
      <c r="H62" s="246"/>
      <c r="V62" s="68"/>
      <c r="W62" s="68"/>
      <c r="X62" s="68"/>
      <c r="Y62" s="68"/>
      <c r="Z62" s="68"/>
      <c r="AA62" s="68"/>
      <c r="AB62" s="68"/>
      <c r="AC62" s="68"/>
    </row>
    <row r="63" spans="2:29" ht="15.95" customHeight="1" x14ac:dyDescent="0.2">
      <c r="B63" s="109" t="s">
        <v>43</v>
      </c>
      <c r="U63" s="2"/>
      <c r="V63" s="2"/>
      <c r="W63" s="2"/>
      <c r="Z63" s="2"/>
      <c r="AA63" s="2"/>
      <c r="AB63" s="2"/>
      <c r="AC63" s="2"/>
    </row>
    <row r="64" spans="2:29" ht="15.95" customHeight="1" x14ac:dyDescent="0.2">
      <c r="B64" s="2" t="s">
        <v>155</v>
      </c>
    </row>
    <row r="65" spans="4:8" ht="15.95" customHeight="1" x14ac:dyDescent="0.2">
      <c r="D65" s="68"/>
      <c r="H65" s="68"/>
    </row>
    <row r="66" spans="4:8" ht="15.95" customHeight="1" x14ac:dyDescent="0.2">
      <c r="D66" s="68"/>
      <c r="H66" s="68"/>
    </row>
    <row r="67" spans="4:8" ht="15.95" customHeight="1" x14ac:dyDescent="0.2">
      <c r="D67" s="68"/>
      <c r="H67" s="68"/>
    </row>
  </sheetData>
  <sheetProtection algorithmName="SHA-512" hashValue="nya5pOCvqQ6DGjZN7t0NeJG/Z4gHSjvbm78b9aQQfWzVkF2Oq4gvU77z/1hKKT3oSB6Pi6CSYarNDeigpI6jhw==" saltValue="1YcPbPL3BYLJoq4aDTvm2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F68"/>
  <sheetViews>
    <sheetView workbookViewId="0">
      <pane xSplit="2" topLeftCell="C1" activePane="topRight" state="frozen"/>
      <selection pane="topRight" activeCell="S2" sqref="S2"/>
    </sheetView>
  </sheetViews>
  <sheetFormatPr defaultRowHeight="15.95" customHeight="1" x14ac:dyDescent="0.2"/>
  <cols>
    <col min="1" max="1" width="4.7109375" style="68" customWidth="1"/>
    <col min="2" max="2" width="30.7109375" style="68" customWidth="1"/>
    <col min="3" max="3" width="15.85546875" style="68" customWidth="1"/>
    <col min="4" max="4" width="16.5703125" style="68" customWidth="1"/>
    <col min="5" max="7" width="15.7109375" style="68" customWidth="1"/>
    <col min="8" max="8" width="14.7109375" style="68" hidden="1" customWidth="1"/>
    <col min="9" max="9" width="14.28515625" style="68" hidden="1" customWidth="1"/>
    <col min="10" max="11" width="14.7109375" style="68" hidden="1" customWidth="1"/>
    <col min="12" max="12" width="15.7109375" style="68" customWidth="1"/>
    <col min="13" max="15" width="14.7109375" style="68" hidden="1" customWidth="1"/>
    <col min="16" max="16" width="16.85546875" style="68" hidden="1" customWidth="1"/>
    <col min="17" max="17" width="15.7109375" style="68" customWidth="1"/>
    <col min="18" max="20" width="14.7109375" style="68" customWidth="1"/>
    <col min="21" max="21" width="16.85546875" style="68" customWidth="1"/>
    <col min="22" max="22" width="15.7109375" style="68" customWidth="1"/>
    <col min="23" max="25" width="14.7109375" style="68" customWidth="1"/>
    <col min="26" max="26" width="16.85546875" style="68" customWidth="1"/>
    <col min="27" max="27" width="15.7109375" style="68" customWidth="1"/>
    <col min="28" max="29" width="14.7109375" style="68" customWidth="1"/>
    <col min="30" max="261" width="9.140625" style="68"/>
    <col min="262" max="262" width="4.7109375" style="68" customWidth="1"/>
    <col min="263" max="263" width="30.7109375" style="68" customWidth="1"/>
    <col min="264" max="264" width="15.85546875" style="68" customWidth="1"/>
    <col min="265" max="265" width="16.5703125" style="68" customWidth="1"/>
    <col min="266" max="267" width="15.7109375" style="68" customWidth="1"/>
    <col min="268" max="271" width="14.7109375" style="68" customWidth="1"/>
    <col min="272" max="272" width="15.7109375" style="68" customWidth="1"/>
    <col min="273" max="273" width="14.7109375" style="68" customWidth="1"/>
    <col min="274" max="274" width="14.28515625" style="68" customWidth="1"/>
    <col min="275" max="276" width="14.7109375" style="68" customWidth="1"/>
    <col min="277" max="277" width="15.7109375" style="68" customWidth="1"/>
    <col min="278" max="517" width="9.140625" style="68"/>
    <col min="518" max="518" width="4.7109375" style="68" customWidth="1"/>
    <col min="519" max="519" width="30.7109375" style="68" customWidth="1"/>
    <col min="520" max="520" width="15.85546875" style="68" customWidth="1"/>
    <col min="521" max="521" width="16.5703125" style="68" customWidth="1"/>
    <col min="522" max="523" width="15.7109375" style="68" customWidth="1"/>
    <col min="524" max="527" width="14.7109375" style="68" customWidth="1"/>
    <col min="528" max="528" width="15.7109375" style="68" customWidth="1"/>
    <col min="529" max="529" width="14.7109375" style="68" customWidth="1"/>
    <col min="530" max="530" width="14.28515625" style="68" customWidth="1"/>
    <col min="531" max="532" width="14.7109375" style="68" customWidth="1"/>
    <col min="533" max="533" width="15.7109375" style="68" customWidth="1"/>
    <col min="534" max="773" width="9.140625" style="68"/>
    <col min="774" max="774" width="4.7109375" style="68" customWidth="1"/>
    <col min="775" max="775" width="30.7109375" style="68" customWidth="1"/>
    <col min="776" max="776" width="15.85546875" style="68" customWidth="1"/>
    <col min="777" max="777" width="16.5703125" style="68" customWidth="1"/>
    <col min="778" max="779" width="15.7109375" style="68" customWidth="1"/>
    <col min="780" max="783" width="14.7109375" style="68" customWidth="1"/>
    <col min="784" max="784" width="15.7109375" style="68" customWidth="1"/>
    <col min="785" max="785" width="14.7109375" style="68" customWidth="1"/>
    <col min="786" max="786" width="14.28515625" style="68" customWidth="1"/>
    <col min="787" max="788" width="14.7109375" style="68" customWidth="1"/>
    <col min="789" max="789" width="15.7109375" style="68" customWidth="1"/>
    <col min="790" max="1029" width="9.140625" style="68"/>
    <col min="1030" max="1030" width="4.7109375" style="68" customWidth="1"/>
    <col min="1031" max="1031" width="30.7109375" style="68" customWidth="1"/>
    <col min="1032" max="1032" width="15.85546875" style="68" customWidth="1"/>
    <col min="1033" max="1033" width="16.5703125" style="68" customWidth="1"/>
    <col min="1034" max="1035" width="15.7109375" style="68" customWidth="1"/>
    <col min="1036" max="1039" width="14.7109375" style="68" customWidth="1"/>
    <col min="1040" max="1040" width="15.7109375" style="68" customWidth="1"/>
    <col min="1041" max="1041" width="14.7109375" style="68" customWidth="1"/>
    <col min="1042" max="1042" width="14.28515625" style="68" customWidth="1"/>
    <col min="1043" max="1044" width="14.7109375" style="68" customWidth="1"/>
    <col min="1045" max="1045" width="15.7109375" style="68" customWidth="1"/>
    <col min="1046" max="1285" width="9.140625" style="68"/>
    <col min="1286" max="1286" width="4.7109375" style="68" customWidth="1"/>
    <col min="1287" max="1287" width="30.7109375" style="68" customWidth="1"/>
    <col min="1288" max="1288" width="15.85546875" style="68" customWidth="1"/>
    <col min="1289" max="1289" width="16.5703125" style="68" customWidth="1"/>
    <col min="1290" max="1291" width="15.7109375" style="68" customWidth="1"/>
    <col min="1292" max="1295" width="14.7109375" style="68" customWidth="1"/>
    <col min="1296" max="1296" width="15.7109375" style="68" customWidth="1"/>
    <col min="1297" max="1297" width="14.7109375" style="68" customWidth="1"/>
    <col min="1298" max="1298" width="14.28515625" style="68" customWidth="1"/>
    <col min="1299" max="1300" width="14.7109375" style="68" customWidth="1"/>
    <col min="1301" max="1301" width="15.7109375" style="68" customWidth="1"/>
    <col min="1302" max="1541" width="9.140625" style="68"/>
    <col min="1542" max="1542" width="4.7109375" style="68" customWidth="1"/>
    <col min="1543" max="1543" width="30.7109375" style="68" customWidth="1"/>
    <col min="1544" max="1544" width="15.85546875" style="68" customWidth="1"/>
    <col min="1545" max="1545" width="16.5703125" style="68" customWidth="1"/>
    <col min="1546" max="1547" width="15.7109375" style="68" customWidth="1"/>
    <col min="1548" max="1551" width="14.7109375" style="68" customWidth="1"/>
    <col min="1552" max="1552" width="15.7109375" style="68" customWidth="1"/>
    <col min="1553" max="1553" width="14.7109375" style="68" customWidth="1"/>
    <col min="1554" max="1554" width="14.28515625" style="68" customWidth="1"/>
    <col min="1555" max="1556" width="14.7109375" style="68" customWidth="1"/>
    <col min="1557" max="1557" width="15.7109375" style="68" customWidth="1"/>
    <col min="1558" max="1797" width="9.140625" style="68"/>
    <col min="1798" max="1798" width="4.7109375" style="68" customWidth="1"/>
    <col min="1799" max="1799" width="30.7109375" style="68" customWidth="1"/>
    <col min="1800" max="1800" width="15.85546875" style="68" customWidth="1"/>
    <col min="1801" max="1801" width="16.5703125" style="68" customWidth="1"/>
    <col min="1802" max="1803" width="15.7109375" style="68" customWidth="1"/>
    <col min="1804" max="1807" width="14.7109375" style="68" customWidth="1"/>
    <col min="1808" max="1808" width="15.7109375" style="68" customWidth="1"/>
    <col min="1809" max="1809" width="14.7109375" style="68" customWidth="1"/>
    <col min="1810" max="1810" width="14.28515625" style="68" customWidth="1"/>
    <col min="1811" max="1812" width="14.7109375" style="68" customWidth="1"/>
    <col min="1813" max="1813" width="15.7109375" style="68" customWidth="1"/>
    <col min="1814" max="2053" width="9.140625" style="68"/>
    <col min="2054" max="2054" width="4.7109375" style="68" customWidth="1"/>
    <col min="2055" max="2055" width="30.7109375" style="68" customWidth="1"/>
    <col min="2056" max="2056" width="15.85546875" style="68" customWidth="1"/>
    <col min="2057" max="2057" width="16.5703125" style="68" customWidth="1"/>
    <col min="2058" max="2059" width="15.7109375" style="68" customWidth="1"/>
    <col min="2060" max="2063" width="14.7109375" style="68" customWidth="1"/>
    <col min="2064" max="2064" width="15.7109375" style="68" customWidth="1"/>
    <col min="2065" max="2065" width="14.7109375" style="68" customWidth="1"/>
    <col min="2066" max="2066" width="14.28515625" style="68" customWidth="1"/>
    <col min="2067" max="2068" width="14.7109375" style="68" customWidth="1"/>
    <col min="2069" max="2069" width="15.7109375" style="68" customWidth="1"/>
    <col min="2070" max="2309" width="9.140625" style="68"/>
    <col min="2310" max="2310" width="4.7109375" style="68" customWidth="1"/>
    <col min="2311" max="2311" width="30.7109375" style="68" customWidth="1"/>
    <col min="2312" max="2312" width="15.85546875" style="68" customWidth="1"/>
    <col min="2313" max="2313" width="16.5703125" style="68" customWidth="1"/>
    <col min="2314" max="2315" width="15.7109375" style="68" customWidth="1"/>
    <col min="2316" max="2319" width="14.7109375" style="68" customWidth="1"/>
    <col min="2320" max="2320" width="15.7109375" style="68" customWidth="1"/>
    <col min="2321" max="2321" width="14.7109375" style="68" customWidth="1"/>
    <col min="2322" max="2322" width="14.28515625" style="68" customWidth="1"/>
    <col min="2323" max="2324" width="14.7109375" style="68" customWidth="1"/>
    <col min="2325" max="2325" width="15.7109375" style="68" customWidth="1"/>
    <col min="2326" max="2565" width="9.140625" style="68"/>
    <col min="2566" max="2566" width="4.7109375" style="68" customWidth="1"/>
    <col min="2567" max="2567" width="30.7109375" style="68" customWidth="1"/>
    <col min="2568" max="2568" width="15.85546875" style="68" customWidth="1"/>
    <col min="2569" max="2569" width="16.5703125" style="68" customWidth="1"/>
    <col min="2570" max="2571" width="15.7109375" style="68" customWidth="1"/>
    <col min="2572" max="2575" width="14.7109375" style="68" customWidth="1"/>
    <col min="2576" max="2576" width="15.7109375" style="68" customWidth="1"/>
    <col min="2577" max="2577" width="14.7109375" style="68" customWidth="1"/>
    <col min="2578" max="2578" width="14.28515625" style="68" customWidth="1"/>
    <col min="2579" max="2580" width="14.7109375" style="68" customWidth="1"/>
    <col min="2581" max="2581" width="15.7109375" style="68" customWidth="1"/>
    <col min="2582" max="2821" width="9.140625" style="68"/>
    <col min="2822" max="2822" width="4.7109375" style="68" customWidth="1"/>
    <col min="2823" max="2823" width="30.7109375" style="68" customWidth="1"/>
    <col min="2824" max="2824" width="15.85546875" style="68" customWidth="1"/>
    <col min="2825" max="2825" width="16.5703125" style="68" customWidth="1"/>
    <col min="2826" max="2827" width="15.7109375" style="68" customWidth="1"/>
    <col min="2828" max="2831" width="14.7109375" style="68" customWidth="1"/>
    <col min="2832" max="2832" width="15.7109375" style="68" customWidth="1"/>
    <col min="2833" max="2833" width="14.7109375" style="68" customWidth="1"/>
    <col min="2834" max="2834" width="14.28515625" style="68" customWidth="1"/>
    <col min="2835" max="2836" width="14.7109375" style="68" customWidth="1"/>
    <col min="2837" max="2837" width="15.7109375" style="68" customWidth="1"/>
    <col min="2838" max="3077" width="9.140625" style="68"/>
    <col min="3078" max="3078" width="4.7109375" style="68" customWidth="1"/>
    <col min="3079" max="3079" width="30.7109375" style="68" customWidth="1"/>
    <col min="3080" max="3080" width="15.85546875" style="68" customWidth="1"/>
    <col min="3081" max="3081" width="16.5703125" style="68" customWidth="1"/>
    <col min="3082" max="3083" width="15.7109375" style="68" customWidth="1"/>
    <col min="3084" max="3087" width="14.7109375" style="68" customWidth="1"/>
    <col min="3088" max="3088" width="15.7109375" style="68" customWidth="1"/>
    <col min="3089" max="3089" width="14.7109375" style="68" customWidth="1"/>
    <col min="3090" max="3090" width="14.28515625" style="68" customWidth="1"/>
    <col min="3091" max="3092" width="14.7109375" style="68" customWidth="1"/>
    <col min="3093" max="3093" width="15.7109375" style="68" customWidth="1"/>
    <col min="3094" max="3333" width="9.140625" style="68"/>
    <col min="3334" max="3334" width="4.7109375" style="68" customWidth="1"/>
    <col min="3335" max="3335" width="30.7109375" style="68" customWidth="1"/>
    <col min="3336" max="3336" width="15.85546875" style="68" customWidth="1"/>
    <col min="3337" max="3337" width="16.5703125" style="68" customWidth="1"/>
    <col min="3338" max="3339" width="15.7109375" style="68" customWidth="1"/>
    <col min="3340" max="3343" width="14.7109375" style="68" customWidth="1"/>
    <col min="3344" max="3344" width="15.7109375" style="68" customWidth="1"/>
    <col min="3345" max="3345" width="14.7109375" style="68" customWidth="1"/>
    <col min="3346" max="3346" width="14.28515625" style="68" customWidth="1"/>
    <col min="3347" max="3348" width="14.7109375" style="68" customWidth="1"/>
    <col min="3349" max="3349" width="15.7109375" style="68" customWidth="1"/>
    <col min="3350" max="3589" width="9.140625" style="68"/>
    <col min="3590" max="3590" width="4.7109375" style="68" customWidth="1"/>
    <col min="3591" max="3591" width="30.7109375" style="68" customWidth="1"/>
    <col min="3592" max="3592" width="15.85546875" style="68" customWidth="1"/>
    <col min="3593" max="3593" width="16.5703125" style="68" customWidth="1"/>
    <col min="3594" max="3595" width="15.7109375" style="68" customWidth="1"/>
    <col min="3596" max="3599" width="14.7109375" style="68" customWidth="1"/>
    <col min="3600" max="3600" width="15.7109375" style="68" customWidth="1"/>
    <col min="3601" max="3601" width="14.7109375" style="68" customWidth="1"/>
    <col min="3602" max="3602" width="14.28515625" style="68" customWidth="1"/>
    <col min="3603" max="3604" width="14.7109375" style="68" customWidth="1"/>
    <col min="3605" max="3605" width="15.7109375" style="68" customWidth="1"/>
    <col min="3606" max="3845" width="9.140625" style="68"/>
    <col min="3846" max="3846" width="4.7109375" style="68" customWidth="1"/>
    <col min="3847" max="3847" width="30.7109375" style="68" customWidth="1"/>
    <col min="3848" max="3848" width="15.85546875" style="68" customWidth="1"/>
    <col min="3849" max="3849" width="16.5703125" style="68" customWidth="1"/>
    <col min="3850" max="3851" width="15.7109375" style="68" customWidth="1"/>
    <col min="3852" max="3855" width="14.7109375" style="68" customWidth="1"/>
    <col min="3856" max="3856" width="15.7109375" style="68" customWidth="1"/>
    <col min="3857" max="3857" width="14.7109375" style="68" customWidth="1"/>
    <col min="3858" max="3858" width="14.28515625" style="68" customWidth="1"/>
    <col min="3859" max="3860" width="14.7109375" style="68" customWidth="1"/>
    <col min="3861" max="3861" width="15.7109375" style="68" customWidth="1"/>
    <col min="3862" max="4101" width="9.140625" style="68"/>
    <col min="4102" max="4102" width="4.7109375" style="68" customWidth="1"/>
    <col min="4103" max="4103" width="30.7109375" style="68" customWidth="1"/>
    <col min="4104" max="4104" width="15.85546875" style="68" customWidth="1"/>
    <col min="4105" max="4105" width="16.5703125" style="68" customWidth="1"/>
    <col min="4106" max="4107" width="15.7109375" style="68" customWidth="1"/>
    <col min="4108" max="4111" width="14.7109375" style="68" customWidth="1"/>
    <col min="4112" max="4112" width="15.7109375" style="68" customWidth="1"/>
    <col min="4113" max="4113" width="14.7109375" style="68" customWidth="1"/>
    <col min="4114" max="4114" width="14.28515625" style="68" customWidth="1"/>
    <col min="4115" max="4116" width="14.7109375" style="68" customWidth="1"/>
    <col min="4117" max="4117" width="15.7109375" style="68" customWidth="1"/>
    <col min="4118" max="4357" width="9.140625" style="68"/>
    <col min="4358" max="4358" width="4.7109375" style="68" customWidth="1"/>
    <col min="4359" max="4359" width="30.7109375" style="68" customWidth="1"/>
    <col min="4360" max="4360" width="15.85546875" style="68" customWidth="1"/>
    <col min="4361" max="4361" width="16.5703125" style="68" customWidth="1"/>
    <col min="4362" max="4363" width="15.7109375" style="68" customWidth="1"/>
    <col min="4364" max="4367" width="14.7109375" style="68" customWidth="1"/>
    <col min="4368" max="4368" width="15.7109375" style="68" customWidth="1"/>
    <col min="4369" max="4369" width="14.7109375" style="68" customWidth="1"/>
    <col min="4370" max="4370" width="14.28515625" style="68" customWidth="1"/>
    <col min="4371" max="4372" width="14.7109375" style="68" customWidth="1"/>
    <col min="4373" max="4373" width="15.7109375" style="68" customWidth="1"/>
    <col min="4374" max="4613" width="9.140625" style="68"/>
    <col min="4614" max="4614" width="4.7109375" style="68" customWidth="1"/>
    <col min="4615" max="4615" width="30.7109375" style="68" customWidth="1"/>
    <col min="4616" max="4616" width="15.85546875" style="68" customWidth="1"/>
    <col min="4617" max="4617" width="16.5703125" style="68" customWidth="1"/>
    <col min="4618" max="4619" width="15.7109375" style="68" customWidth="1"/>
    <col min="4620" max="4623" width="14.7109375" style="68" customWidth="1"/>
    <col min="4624" max="4624" width="15.7109375" style="68" customWidth="1"/>
    <col min="4625" max="4625" width="14.7109375" style="68" customWidth="1"/>
    <col min="4626" max="4626" width="14.28515625" style="68" customWidth="1"/>
    <col min="4627" max="4628" width="14.7109375" style="68" customWidth="1"/>
    <col min="4629" max="4629" width="15.7109375" style="68" customWidth="1"/>
    <col min="4630" max="4869" width="9.140625" style="68"/>
    <col min="4870" max="4870" width="4.7109375" style="68" customWidth="1"/>
    <col min="4871" max="4871" width="30.7109375" style="68" customWidth="1"/>
    <col min="4872" max="4872" width="15.85546875" style="68" customWidth="1"/>
    <col min="4873" max="4873" width="16.5703125" style="68" customWidth="1"/>
    <col min="4874" max="4875" width="15.7109375" style="68" customWidth="1"/>
    <col min="4876" max="4879" width="14.7109375" style="68" customWidth="1"/>
    <col min="4880" max="4880" width="15.7109375" style="68" customWidth="1"/>
    <col min="4881" max="4881" width="14.7109375" style="68" customWidth="1"/>
    <col min="4882" max="4882" width="14.28515625" style="68" customWidth="1"/>
    <col min="4883" max="4884" width="14.7109375" style="68" customWidth="1"/>
    <col min="4885" max="4885" width="15.7109375" style="68" customWidth="1"/>
    <col min="4886" max="5125" width="9.140625" style="68"/>
    <col min="5126" max="5126" width="4.7109375" style="68" customWidth="1"/>
    <col min="5127" max="5127" width="30.7109375" style="68" customWidth="1"/>
    <col min="5128" max="5128" width="15.85546875" style="68" customWidth="1"/>
    <col min="5129" max="5129" width="16.5703125" style="68" customWidth="1"/>
    <col min="5130" max="5131" width="15.7109375" style="68" customWidth="1"/>
    <col min="5132" max="5135" width="14.7109375" style="68" customWidth="1"/>
    <col min="5136" max="5136" width="15.7109375" style="68" customWidth="1"/>
    <col min="5137" max="5137" width="14.7109375" style="68" customWidth="1"/>
    <col min="5138" max="5138" width="14.28515625" style="68" customWidth="1"/>
    <col min="5139" max="5140" width="14.7109375" style="68" customWidth="1"/>
    <col min="5141" max="5141" width="15.7109375" style="68" customWidth="1"/>
    <col min="5142" max="5381" width="9.140625" style="68"/>
    <col min="5382" max="5382" width="4.7109375" style="68" customWidth="1"/>
    <col min="5383" max="5383" width="30.7109375" style="68" customWidth="1"/>
    <col min="5384" max="5384" width="15.85546875" style="68" customWidth="1"/>
    <col min="5385" max="5385" width="16.5703125" style="68" customWidth="1"/>
    <col min="5386" max="5387" width="15.7109375" style="68" customWidth="1"/>
    <col min="5388" max="5391" width="14.7109375" style="68" customWidth="1"/>
    <col min="5392" max="5392" width="15.7109375" style="68" customWidth="1"/>
    <col min="5393" max="5393" width="14.7109375" style="68" customWidth="1"/>
    <col min="5394" max="5394" width="14.28515625" style="68" customWidth="1"/>
    <col min="5395" max="5396" width="14.7109375" style="68" customWidth="1"/>
    <col min="5397" max="5397" width="15.7109375" style="68" customWidth="1"/>
    <col min="5398" max="5637" width="9.140625" style="68"/>
    <col min="5638" max="5638" width="4.7109375" style="68" customWidth="1"/>
    <col min="5639" max="5639" width="30.7109375" style="68" customWidth="1"/>
    <col min="5640" max="5640" width="15.85546875" style="68" customWidth="1"/>
    <col min="5641" max="5641" width="16.5703125" style="68" customWidth="1"/>
    <col min="5642" max="5643" width="15.7109375" style="68" customWidth="1"/>
    <col min="5644" max="5647" width="14.7109375" style="68" customWidth="1"/>
    <col min="5648" max="5648" width="15.7109375" style="68" customWidth="1"/>
    <col min="5649" max="5649" width="14.7109375" style="68" customWidth="1"/>
    <col min="5650" max="5650" width="14.28515625" style="68" customWidth="1"/>
    <col min="5651" max="5652" width="14.7109375" style="68" customWidth="1"/>
    <col min="5653" max="5653" width="15.7109375" style="68" customWidth="1"/>
    <col min="5654" max="5893" width="9.140625" style="68"/>
    <col min="5894" max="5894" width="4.7109375" style="68" customWidth="1"/>
    <col min="5895" max="5895" width="30.7109375" style="68" customWidth="1"/>
    <col min="5896" max="5896" width="15.85546875" style="68" customWidth="1"/>
    <col min="5897" max="5897" width="16.5703125" style="68" customWidth="1"/>
    <col min="5898" max="5899" width="15.7109375" style="68" customWidth="1"/>
    <col min="5900" max="5903" width="14.7109375" style="68" customWidth="1"/>
    <col min="5904" max="5904" width="15.7109375" style="68" customWidth="1"/>
    <col min="5905" max="5905" width="14.7109375" style="68" customWidth="1"/>
    <col min="5906" max="5906" width="14.28515625" style="68" customWidth="1"/>
    <col min="5907" max="5908" width="14.7109375" style="68" customWidth="1"/>
    <col min="5909" max="5909" width="15.7109375" style="68" customWidth="1"/>
    <col min="5910" max="6149" width="9.140625" style="68"/>
    <col min="6150" max="6150" width="4.7109375" style="68" customWidth="1"/>
    <col min="6151" max="6151" width="30.7109375" style="68" customWidth="1"/>
    <col min="6152" max="6152" width="15.85546875" style="68" customWidth="1"/>
    <col min="6153" max="6153" width="16.5703125" style="68" customWidth="1"/>
    <col min="6154" max="6155" width="15.7109375" style="68" customWidth="1"/>
    <col min="6156" max="6159" width="14.7109375" style="68" customWidth="1"/>
    <col min="6160" max="6160" width="15.7109375" style="68" customWidth="1"/>
    <col min="6161" max="6161" width="14.7109375" style="68" customWidth="1"/>
    <col min="6162" max="6162" width="14.28515625" style="68" customWidth="1"/>
    <col min="6163" max="6164" width="14.7109375" style="68" customWidth="1"/>
    <col min="6165" max="6165" width="15.7109375" style="68" customWidth="1"/>
    <col min="6166" max="6405" width="9.140625" style="68"/>
    <col min="6406" max="6406" width="4.7109375" style="68" customWidth="1"/>
    <col min="6407" max="6407" width="30.7109375" style="68" customWidth="1"/>
    <col min="6408" max="6408" width="15.85546875" style="68" customWidth="1"/>
    <col min="6409" max="6409" width="16.5703125" style="68" customWidth="1"/>
    <col min="6410" max="6411" width="15.7109375" style="68" customWidth="1"/>
    <col min="6412" max="6415" width="14.7109375" style="68" customWidth="1"/>
    <col min="6416" max="6416" width="15.7109375" style="68" customWidth="1"/>
    <col min="6417" max="6417" width="14.7109375" style="68" customWidth="1"/>
    <col min="6418" max="6418" width="14.28515625" style="68" customWidth="1"/>
    <col min="6419" max="6420" width="14.7109375" style="68" customWidth="1"/>
    <col min="6421" max="6421" width="15.7109375" style="68" customWidth="1"/>
    <col min="6422" max="6661" width="9.140625" style="68"/>
    <col min="6662" max="6662" width="4.7109375" style="68" customWidth="1"/>
    <col min="6663" max="6663" width="30.7109375" style="68" customWidth="1"/>
    <col min="6664" max="6664" width="15.85546875" style="68" customWidth="1"/>
    <col min="6665" max="6665" width="16.5703125" style="68" customWidth="1"/>
    <col min="6666" max="6667" width="15.7109375" style="68" customWidth="1"/>
    <col min="6668" max="6671" width="14.7109375" style="68" customWidth="1"/>
    <col min="6672" max="6672" width="15.7109375" style="68" customWidth="1"/>
    <col min="6673" max="6673" width="14.7109375" style="68" customWidth="1"/>
    <col min="6674" max="6674" width="14.28515625" style="68" customWidth="1"/>
    <col min="6675" max="6676" width="14.7109375" style="68" customWidth="1"/>
    <col min="6677" max="6677" width="15.7109375" style="68" customWidth="1"/>
    <col min="6678" max="6917" width="9.140625" style="68"/>
    <col min="6918" max="6918" width="4.7109375" style="68" customWidth="1"/>
    <col min="6919" max="6919" width="30.7109375" style="68" customWidth="1"/>
    <col min="6920" max="6920" width="15.85546875" style="68" customWidth="1"/>
    <col min="6921" max="6921" width="16.5703125" style="68" customWidth="1"/>
    <col min="6922" max="6923" width="15.7109375" style="68" customWidth="1"/>
    <col min="6924" max="6927" width="14.7109375" style="68" customWidth="1"/>
    <col min="6928" max="6928" width="15.7109375" style="68" customWidth="1"/>
    <col min="6929" max="6929" width="14.7109375" style="68" customWidth="1"/>
    <col min="6930" max="6930" width="14.28515625" style="68" customWidth="1"/>
    <col min="6931" max="6932" width="14.7109375" style="68" customWidth="1"/>
    <col min="6933" max="6933" width="15.7109375" style="68" customWidth="1"/>
    <col min="6934" max="7173" width="9.140625" style="68"/>
    <col min="7174" max="7174" width="4.7109375" style="68" customWidth="1"/>
    <col min="7175" max="7175" width="30.7109375" style="68" customWidth="1"/>
    <col min="7176" max="7176" width="15.85546875" style="68" customWidth="1"/>
    <col min="7177" max="7177" width="16.5703125" style="68" customWidth="1"/>
    <col min="7178" max="7179" width="15.7109375" style="68" customWidth="1"/>
    <col min="7180" max="7183" width="14.7109375" style="68" customWidth="1"/>
    <col min="7184" max="7184" width="15.7109375" style="68" customWidth="1"/>
    <col min="7185" max="7185" width="14.7109375" style="68" customWidth="1"/>
    <col min="7186" max="7186" width="14.28515625" style="68" customWidth="1"/>
    <col min="7187" max="7188" width="14.7109375" style="68" customWidth="1"/>
    <col min="7189" max="7189" width="15.7109375" style="68" customWidth="1"/>
    <col min="7190" max="7429" width="9.140625" style="68"/>
    <col min="7430" max="7430" width="4.7109375" style="68" customWidth="1"/>
    <col min="7431" max="7431" width="30.7109375" style="68" customWidth="1"/>
    <col min="7432" max="7432" width="15.85546875" style="68" customWidth="1"/>
    <col min="7433" max="7433" width="16.5703125" style="68" customWidth="1"/>
    <col min="7434" max="7435" width="15.7109375" style="68" customWidth="1"/>
    <col min="7436" max="7439" width="14.7109375" style="68" customWidth="1"/>
    <col min="7440" max="7440" width="15.7109375" style="68" customWidth="1"/>
    <col min="7441" max="7441" width="14.7109375" style="68" customWidth="1"/>
    <col min="7442" max="7442" width="14.28515625" style="68" customWidth="1"/>
    <col min="7443" max="7444" width="14.7109375" style="68" customWidth="1"/>
    <col min="7445" max="7445" width="15.7109375" style="68" customWidth="1"/>
    <col min="7446" max="7685" width="9.140625" style="68"/>
    <col min="7686" max="7686" width="4.7109375" style="68" customWidth="1"/>
    <col min="7687" max="7687" width="30.7109375" style="68" customWidth="1"/>
    <col min="7688" max="7688" width="15.85546875" style="68" customWidth="1"/>
    <col min="7689" max="7689" width="16.5703125" style="68" customWidth="1"/>
    <col min="7690" max="7691" width="15.7109375" style="68" customWidth="1"/>
    <col min="7692" max="7695" width="14.7109375" style="68" customWidth="1"/>
    <col min="7696" max="7696" width="15.7109375" style="68" customWidth="1"/>
    <col min="7697" max="7697" width="14.7109375" style="68" customWidth="1"/>
    <col min="7698" max="7698" width="14.28515625" style="68" customWidth="1"/>
    <col min="7699" max="7700" width="14.7109375" style="68" customWidth="1"/>
    <col min="7701" max="7701" width="15.7109375" style="68" customWidth="1"/>
    <col min="7702" max="7941" width="9.140625" style="68"/>
    <col min="7942" max="7942" width="4.7109375" style="68" customWidth="1"/>
    <col min="7943" max="7943" width="30.7109375" style="68" customWidth="1"/>
    <col min="7944" max="7944" width="15.85546875" style="68" customWidth="1"/>
    <col min="7945" max="7945" width="16.5703125" style="68" customWidth="1"/>
    <col min="7946" max="7947" width="15.7109375" style="68" customWidth="1"/>
    <col min="7948" max="7951" width="14.7109375" style="68" customWidth="1"/>
    <col min="7952" max="7952" width="15.7109375" style="68" customWidth="1"/>
    <col min="7953" max="7953" width="14.7109375" style="68" customWidth="1"/>
    <col min="7954" max="7954" width="14.28515625" style="68" customWidth="1"/>
    <col min="7955" max="7956" width="14.7109375" style="68" customWidth="1"/>
    <col min="7957" max="7957" width="15.7109375" style="68" customWidth="1"/>
    <col min="7958" max="8197" width="9.140625" style="68"/>
    <col min="8198" max="8198" width="4.7109375" style="68" customWidth="1"/>
    <col min="8199" max="8199" width="30.7109375" style="68" customWidth="1"/>
    <col min="8200" max="8200" width="15.85546875" style="68" customWidth="1"/>
    <col min="8201" max="8201" width="16.5703125" style="68" customWidth="1"/>
    <col min="8202" max="8203" width="15.7109375" style="68" customWidth="1"/>
    <col min="8204" max="8207" width="14.7109375" style="68" customWidth="1"/>
    <col min="8208" max="8208" width="15.7109375" style="68" customWidth="1"/>
    <col min="8209" max="8209" width="14.7109375" style="68" customWidth="1"/>
    <col min="8210" max="8210" width="14.28515625" style="68" customWidth="1"/>
    <col min="8211" max="8212" width="14.7109375" style="68" customWidth="1"/>
    <col min="8213" max="8213" width="15.7109375" style="68" customWidth="1"/>
    <col min="8214" max="8453" width="9.140625" style="68"/>
    <col min="8454" max="8454" width="4.7109375" style="68" customWidth="1"/>
    <col min="8455" max="8455" width="30.7109375" style="68" customWidth="1"/>
    <col min="8456" max="8456" width="15.85546875" style="68" customWidth="1"/>
    <col min="8457" max="8457" width="16.5703125" style="68" customWidth="1"/>
    <col min="8458" max="8459" width="15.7109375" style="68" customWidth="1"/>
    <col min="8460" max="8463" width="14.7109375" style="68" customWidth="1"/>
    <col min="8464" max="8464" width="15.7109375" style="68" customWidth="1"/>
    <col min="8465" max="8465" width="14.7109375" style="68" customWidth="1"/>
    <col min="8466" max="8466" width="14.28515625" style="68" customWidth="1"/>
    <col min="8467" max="8468" width="14.7109375" style="68" customWidth="1"/>
    <col min="8469" max="8469" width="15.7109375" style="68" customWidth="1"/>
    <col min="8470" max="8709" width="9.140625" style="68"/>
    <col min="8710" max="8710" width="4.7109375" style="68" customWidth="1"/>
    <col min="8711" max="8711" width="30.7109375" style="68" customWidth="1"/>
    <col min="8712" max="8712" width="15.85546875" style="68" customWidth="1"/>
    <col min="8713" max="8713" width="16.5703125" style="68" customWidth="1"/>
    <col min="8714" max="8715" width="15.7109375" style="68" customWidth="1"/>
    <col min="8716" max="8719" width="14.7109375" style="68" customWidth="1"/>
    <col min="8720" max="8720" width="15.7109375" style="68" customWidth="1"/>
    <col min="8721" max="8721" width="14.7109375" style="68" customWidth="1"/>
    <col min="8722" max="8722" width="14.28515625" style="68" customWidth="1"/>
    <col min="8723" max="8724" width="14.7109375" style="68" customWidth="1"/>
    <col min="8725" max="8725" width="15.7109375" style="68" customWidth="1"/>
    <col min="8726" max="8965" width="9.140625" style="68"/>
    <col min="8966" max="8966" width="4.7109375" style="68" customWidth="1"/>
    <col min="8967" max="8967" width="30.7109375" style="68" customWidth="1"/>
    <col min="8968" max="8968" width="15.85546875" style="68" customWidth="1"/>
    <col min="8969" max="8969" width="16.5703125" style="68" customWidth="1"/>
    <col min="8970" max="8971" width="15.7109375" style="68" customWidth="1"/>
    <col min="8972" max="8975" width="14.7109375" style="68" customWidth="1"/>
    <col min="8976" max="8976" width="15.7109375" style="68" customWidth="1"/>
    <col min="8977" max="8977" width="14.7109375" style="68" customWidth="1"/>
    <col min="8978" max="8978" width="14.28515625" style="68" customWidth="1"/>
    <col min="8979" max="8980" width="14.7109375" style="68" customWidth="1"/>
    <col min="8981" max="8981" width="15.7109375" style="68" customWidth="1"/>
    <col min="8982" max="9221" width="9.140625" style="68"/>
    <col min="9222" max="9222" width="4.7109375" style="68" customWidth="1"/>
    <col min="9223" max="9223" width="30.7109375" style="68" customWidth="1"/>
    <col min="9224" max="9224" width="15.85546875" style="68" customWidth="1"/>
    <col min="9225" max="9225" width="16.5703125" style="68" customWidth="1"/>
    <col min="9226" max="9227" width="15.7109375" style="68" customWidth="1"/>
    <col min="9228" max="9231" width="14.7109375" style="68" customWidth="1"/>
    <col min="9232" max="9232" width="15.7109375" style="68" customWidth="1"/>
    <col min="9233" max="9233" width="14.7109375" style="68" customWidth="1"/>
    <col min="9234" max="9234" width="14.28515625" style="68" customWidth="1"/>
    <col min="9235" max="9236" width="14.7109375" style="68" customWidth="1"/>
    <col min="9237" max="9237" width="15.7109375" style="68" customWidth="1"/>
    <col min="9238" max="9477" width="9.140625" style="68"/>
    <col min="9478" max="9478" width="4.7109375" style="68" customWidth="1"/>
    <col min="9479" max="9479" width="30.7109375" style="68" customWidth="1"/>
    <col min="9480" max="9480" width="15.85546875" style="68" customWidth="1"/>
    <col min="9481" max="9481" width="16.5703125" style="68" customWidth="1"/>
    <col min="9482" max="9483" width="15.7109375" style="68" customWidth="1"/>
    <col min="9484" max="9487" width="14.7109375" style="68" customWidth="1"/>
    <col min="9488" max="9488" width="15.7109375" style="68" customWidth="1"/>
    <col min="9489" max="9489" width="14.7109375" style="68" customWidth="1"/>
    <col min="9490" max="9490" width="14.28515625" style="68" customWidth="1"/>
    <col min="9491" max="9492" width="14.7109375" style="68" customWidth="1"/>
    <col min="9493" max="9493" width="15.7109375" style="68" customWidth="1"/>
    <col min="9494" max="9733" width="9.140625" style="68"/>
    <col min="9734" max="9734" width="4.7109375" style="68" customWidth="1"/>
    <col min="9735" max="9735" width="30.7109375" style="68" customWidth="1"/>
    <col min="9736" max="9736" width="15.85546875" style="68" customWidth="1"/>
    <col min="9737" max="9737" width="16.5703125" style="68" customWidth="1"/>
    <col min="9738" max="9739" width="15.7109375" style="68" customWidth="1"/>
    <col min="9740" max="9743" width="14.7109375" style="68" customWidth="1"/>
    <col min="9744" max="9744" width="15.7109375" style="68" customWidth="1"/>
    <col min="9745" max="9745" width="14.7109375" style="68" customWidth="1"/>
    <col min="9746" max="9746" width="14.28515625" style="68" customWidth="1"/>
    <col min="9747" max="9748" width="14.7109375" style="68" customWidth="1"/>
    <col min="9749" max="9749" width="15.7109375" style="68" customWidth="1"/>
    <col min="9750" max="9989" width="9.140625" style="68"/>
    <col min="9990" max="9990" width="4.7109375" style="68" customWidth="1"/>
    <col min="9991" max="9991" width="30.7109375" style="68" customWidth="1"/>
    <col min="9992" max="9992" width="15.85546875" style="68" customWidth="1"/>
    <col min="9993" max="9993" width="16.5703125" style="68" customWidth="1"/>
    <col min="9994" max="9995" width="15.7109375" style="68" customWidth="1"/>
    <col min="9996" max="9999" width="14.7109375" style="68" customWidth="1"/>
    <col min="10000" max="10000" width="15.7109375" style="68" customWidth="1"/>
    <col min="10001" max="10001" width="14.7109375" style="68" customWidth="1"/>
    <col min="10002" max="10002" width="14.28515625" style="68" customWidth="1"/>
    <col min="10003" max="10004" width="14.7109375" style="68" customWidth="1"/>
    <col min="10005" max="10005" width="15.7109375" style="68" customWidth="1"/>
    <col min="10006" max="10245" width="9.140625" style="68"/>
    <col min="10246" max="10246" width="4.7109375" style="68" customWidth="1"/>
    <col min="10247" max="10247" width="30.7109375" style="68" customWidth="1"/>
    <col min="10248" max="10248" width="15.85546875" style="68" customWidth="1"/>
    <col min="10249" max="10249" width="16.5703125" style="68" customWidth="1"/>
    <col min="10250" max="10251" width="15.7109375" style="68" customWidth="1"/>
    <col min="10252" max="10255" width="14.7109375" style="68" customWidth="1"/>
    <col min="10256" max="10256" width="15.7109375" style="68" customWidth="1"/>
    <col min="10257" max="10257" width="14.7109375" style="68" customWidth="1"/>
    <col min="10258" max="10258" width="14.28515625" style="68" customWidth="1"/>
    <col min="10259" max="10260" width="14.7109375" style="68" customWidth="1"/>
    <col min="10261" max="10261" width="15.7109375" style="68" customWidth="1"/>
    <col min="10262" max="10501" width="9.140625" style="68"/>
    <col min="10502" max="10502" width="4.7109375" style="68" customWidth="1"/>
    <col min="10503" max="10503" width="30.7109375" style="68" customWidth="1"/>
    <col min="10504" max="10504" width="15.85546875" style="68" customWidth="1"/>
    <col min="10505" max="10505" width="16.5703125" style="68" customWidth="1"/>
    <col min="10506" max="10507" width="15.7109375" style="68" customWidth="1"/>
    <col min="10508" max="10511" width="14.7109375" style="68" customWidth="1"/>
    <col min="10512" max="10512" width="15.7109375" style="68" customWidth="1"/>
    <col min="10513" max="10513" width="14.7109375" style="68" customWidth="1"/>
    <col min="10514" max="10514" width="14.28515625" style="68" customWidth="1"/>
    <col min="10515" max="10516" width="14.7109375" style="68" customWidth="1"/>
    <col min="10517" max="10517" width="15.7109375" style="68" customWidth="1"/>
    <col min="10518" max="10757" width="9.140625" style="68"/>
    <col min="10758" max="10758" width="4.7109375" style="68" customWidth="1"/>
    <col min="10759" max="10759" width="30.7109375" style="68" customWidth="1"/>
    <col min="10760" max="10760" width="15.85546875" style="68" customWidth="1"/>
    <col min="10761" max="10761" width="16.5703125" style="68" customWidth="1"/>
    <col min="10762" max="10763" width="15.7109375" style="68" customWidth="1"/>
    <col min="10764" max="10767" width="14.7109375" style="68" customWidth="1"/>
    <col min="10768" max="10768" width="15.7109375" style="68" customWidth="1"/>
    <col min="10769" max="10769" width="14.7109375" style="68" customWidth="1"/>
    <col min="10770" max="10770" width="14.28515625" style="68" customWidth="1"/>
    <col min="10771" max="10772" width="14.7109375" style="68" customWidth="1"/>
    <col min="10773" max="10773" width="15.7109375" style="68" customWidth="1"/>
    <col min="10774" max="11013" width="9.140625" style="68"/>
    <col min="11014" max="11014" width="4.7109375" style="68" customWidth="1"/>
    <col min="11015" max="11015" width="30.7109375" style="68" customWidth="1"/>
    <col min="11016" max="11016" width="15.85546875" style="68" customWidth="1"/>
    <col min="11017" max="11017" width="16.5703125" style="68" customWidth="1"/>
    <col min="11018" max="11019" width="15.7109375" style="68" customWidth="1"/>
    <col min="11020" max="11023" width="14.7109375" style="68" customWidth="1"/>
    <col min="11024" max="11024" width="15.7109375" style="68" customWidth="1"/>
    <col min="11025" max="11025" width="14.7109375" style="68" customWidth="1"/>
    <col min="11026" max="11026" width="14.28515625" style="68" customWidth="1"/>
    <col min="11027" max="11028" width="14.7109375" style="68" customWidth="1"/>
    <col min="11029" max="11029" width="15.7109375" style="68" customWidth="1"/>
    <col min="11030" max="11269" width="9.140625" style="68"/>
    <col min="11270" max="11270" width="4.7109375" style="68" customWidth="1"/>
    <col min="11271" max="11271" width="30.7109375" style="68" customWidth="1"/>
    <col min="11272" max="11272" width="15.85546875" style="68" customWidth="1"/>
    <col min="11273" max="11273" width="16.5703125" style="68" customWidth="1"/>
    <col min="11274" max="11275" width="15.7109375" style="68" customWidth="1"/>
    <col min="11276" max="11279" width="14.7109375" style="68" customWidth="1"/>
    <col min="11280" max="11280" width="15.7109375" style="68" customWidth="1"/>
    <col min="11281" max="11281" width="14.7109375" style="68" customWidth="1"/>
    <col min="11282" max="11282" width="14.28515625" style="68" customWidth="1"/>
    <col min="11283" max="11284" width="14.7109375" style="68" customWidth="1"/>
    <col min="11285" max="11285" width="15.7109375" style="68" customWidth="1"/>
    <col min="11286" max="11525" width="9.140625" style="68"/>
    <col min="11526" max="11526" width="4.7109375" style="68" customWidth="1"/>
    <col min="11527" max="11527" width="30.7109375" style="68" customWidth="1"/>
    <col min="11528" max="11528" width="15.85546875" style="68" customWidth="1"/>
    <col min="11529" max="11529" width="16.5703125" style="68" customWidth="1"/>
    <col min="11530" max="11531" width="15.7109375" style="68" customWidth="1"/>
    <col min="11532" max="11535" width="14.7109375" style="68" customWidth="1"/>
    <col min="11536" max="11536" width="15.7109375" style="68" customWidth="1"/>
    <col min="11537" max="11537" width="14.7109375" style="68" customWidth="1"/>
    <col min="11538" max="11538" width="14.28515625" style="68" customWidth="1"/>
    <col min="11539" max="11540" width="14.7109375" style="68" customWidth="1"/>
    <col min="11541" max="11541" width="15.7109375" style="68" customWidth="1"/>
    <col min="11542" max="11781" width="9.140625" style="68"/>
    <col min="11782" max="11782" width="4.7109375" style="68" customWidth="1"/>
    <col min="11783" max="11783" width="30.7109375" style="68" customWidth="1"/>
    <col min="11784" max="11784" width="15.85546875" style="68" customWidth="1"/>
    <col min="11785" max="11785" width="16.5703125" style="68" customWidth="1"/>
    <col min="11786" max="11787" width="15.7109375" style="68" customWidth="1"/>
    <col min="11788" max="11791" width="14.7109375" style="68" customWidth="1"/>
    <col min="11792" max="11792" width="15.7109375" style="68" customWidth="1"/>
    <col min="11793" max="11793" width="14.7109375" style="68" customWidth="1"/>
    <col min="11794" max="11794" width="14.28515625" style="68" customWidth="1"/>
    <col min="11795" max="11796" width="14.7109375" style="68" customWidth="1"/>
    <col min="11797" max="11797" width="15.7109375" style="68" customWidth="1"/>
    <col min="11798" max="12037" width="9.140625" style="68"/>
    <col min="12038" max="12038" width="4.7109375" style="68" customWidth="1"/>
    <col min="12039" max="12039" width="30.7109375" style="68" customWidth="1"/>
    <col min="12040" max="12040" width="15.85546875" style="68" customWidth="1"/>
    <col min="12041" max="12041" width="16.5703125" style="68" customWidth="1"/>
    <col min="12042" max="12043" width="15.7109375" style="68" customWidth="1"/>
    <col min="12044" max="12047" width="14.7109375" style="68" customWidth="1"/>
    <col min="12048" max="12048" width="15.7109375" style="68" customWidth="1"/>
    <col min="12049" max="12049" width="14.7109375" style="68" customWidth="1"/>
    <col min="12050" max="12050" width="14.28515625" style="68" customWidth="1"/>
    <col min="12051" max="12052" width="14.7109375" style="68" customWidth="1"/>
    <col min="12053" max="12053" width="15.7109375" style="68" customWidth="1"/>
    <col min="12054" max="12293" width="9.140625" style="68"/>
    <col min="12294" max="12294" width="4.7109375" style="68" customWidth="1"/>
    <col min="12295" max="12295" width="30.7109375" style="68" customWidth="1"/>
    <col min="12296" max="12296" width="15.85546875" style="68" customWidth="1"/>
    <col min="12297" max="12297" width="16.5703125" style="68" customWidth="1"/>
    <col min="12298" max="12299" width="15.7109375" style="68" customWidth="1"/>
    <col min="12300" max="12303" width="14.7109375" style="68" customWidth="1"/>
    <col min="12304" max="12304" width="15.7109375" style="68" customWidth="1"/>
    <col min="12305" max="12305" width="14.7109375" style="68" customWidth="1"/>
    <col min="12306" max="12306" width="14.28515625" style="68" customWidth="1"/>
    <col min="12307" max="12308" width="14.7109375" style="68" customWidth="1"/>
    <col min="12309" max="12309" width="15.7109375" style="68" customWidth="1"/>
    <col min="12310" max="12549" width="9.140625" style="68"/>
    <col min="12550" max="12550" width="4.7109375" style="68" customWidth="1"/>
    <col min="12551" max="12551" width="30.7109375" style="68" customWidth="1"/>
    <col min="12552" max="12552" width="15.85546875" style="68" customWidth="1"/>
    <col min="12553" max="12553" width="16.5703125" style="68" customWidth="1"/>
    <col min="12554" max="12555" width="15.7109375" style="68" customWidth="1"/>
    <col min="12556" max="12559" width="14.7109375" style="68" customWidth="1"/>
    <col min="12560" max="12560" width="15.7109375" style="68" customWidth="1"/>
    <col min="12561" max="12561" width="14.7109375" style="68" customWidth="1"/>
    <col min="12562" max="12562" width="14.28515625" style="68" customWidth="1"/>
    <col min="12563" max="12564" width="14.7109375" style="68" customWidth="1"/>
    <col min="12565" max="12565" width="15.7109375" style="68" customWidth="1"/>
    <col min="12566" max="12805" width="9.140625" style="68"/>
    <col min="12806" max="12806" width="4.7109375" style="68" customWidth="1"/>
    <col min="12807" max="12807" width="30.7109375" style="68" customWidth="1"/>
    <col min="12808" max="12808" width="15.85546875" style="68" customWidth="1"/>
    <col min="12809" max="12809" width="16.5703125" style="68" customWidth="1"/>
    <col min="12810" max="12811" width="15.7109375" style="68" customWidth="1"/>
    <col min="12812" max="12815" width="14.7109375" style="68" customWidth="1"/>
    <col min="12816" max="12816" width="15.7109375" style="68" customWidth="1"/>
    <col min="12817" max="12817" width="14.7109375" style="68" customWidth="1"/>
    <col min="12818" max="12818" width="14.28515625" style="68" customWidth="1"/>
    <col min="12819" max="12820" width="14.7109375" style="68" customWidth="1"/>
    <col min="12821" max="12821" width="15.7109375" style="68" customWidth="1"/>
    <col min="12822" max="13061" width="9.140625" style="68"/>
    <col min="13062" max="13062" width="4.7109375" style="68" customWidth="1"/>
    <col min="13063" max="13063" width="30.7109375" style="68" customWidth="1"/>
    <col min="13064" max="13064" width="15.85546875" style="68" customWidth="1"/>
    <col min="13065" max="13065" width="16.5703125" style="68" customWidth="1"/>
    <col min="13066" max="13067" width="15.7109375" style="68" customWidth="1"/>
    <col min="13068" max="13071" width="14.7109375" style="68" customWidth="1"/>
    <col min="13072" max="13072" width="15.7109375" style="68" customWidth="1"/>
    <col min="13073" max="13073" width="14.7109375" style="68" customWidth="1"/>
    <col min="13074" max="13074" width="14.28515625" style="68" customWidth="1"/>
    <col min="13075" max="13076" width="14.7109375" style="68" customWidth="1"/>
    <col min="13077" max="13077" width="15.7109375" style="68" customWidth="1"/>
    <col min="13078" max="13317" width="9.140625" style="68"/>
    <col min="13318" max="13318" width="4.7109375" style="68" customWidth="1"/>
    <col min="13319" max="13319" width="30.7109375" style="68" customWidth="1"/>
    <col min="13320" max="13320" width="15.85546875" style="68" customWidth="1"/>
    <col min="13321" max="13321" width="16.5703125" style="68" customWidth="1"/>
    <col min="13322" max="13323" width="15.7109375" style="68" customWidth="1"/>
    <col min="13324" max="13327" width="14.7109375" style="68" customWidth="1"/>
    <col min="13328" max="13328" width="15.7109375" style="68" customWidth="1"/>
    <col min="13329" max="13329" width="14.7109375" style="68" customWidth="1"/>
    <col min="13330" max="13330" width="14.28515625" style="68" customWidth="1"/>
    <col min="13331" max="13332" width="14.7109375" style="68" customWidth="1"/>
    <col min="13333" max="13333" width="15.7109375" style="68" customWidth="1"/>
    <col min="13334" max="13573" width="9.140625" style="68"/>
    <col min="13574" max="13574" width="4.7109375" style="68" customWidth="1"/>
    <col min="13575" max="13575" width="30.7109375" style="68" customWidth="1"/>
    <col min="13576" max="13576" width="15.85546875" style="68" customWidth="1"/>
    <col min="13577" max="13577" width="16.5703125" style="68" customWidth="1"/>
    <col min="13578" max="13579" width="15.7109375" style="68" customWidth="1"/>
    <col min="13580" max="13583" width="14.7109375" style="68" customWidth="1"/>
    <col min="13584" max="13584" width="15.7109375" style="68" customWidth="1"/>
    <col min="13585" max="13585" width="14.7109375" style="68" customWidth="1"/>
    <col min="13586" max="13586" width="14.28515625" style="68" customWidth="1"/>
    <col min="13587" max="13588" width="14.7109375" style="68" customWidth="1"/>
    <col min="13589" max="13589" width="15.7109375" style="68" customWidth="1"/>
    <col min="13590" max="13829" width="9.140625" style="68"/>
    <col min="13830" max="13830" width="4.7109375" style="68" customWidth="1"/>
    <col min="13831" max="13831" width="30.7109375" style="68" customWidth="1"/>
    <col min="13832" max="13832" width="15.85546875" style="68" customWidth="1"/>
    <col min="13833" max="13833" width="16.5703125" style="68" customWidth="1"/>
    <col min="13834" max="13835" width="15.7109375" style="68" customWidth="1"/>
    <col min="13836" max="13839" width="14.7109375" style="68" customWidth="1"/>
    <col min="13840" max="13840" width="15.7109375" style="68" customWidth="1"/>
    <col min="13841" max="13841" width="14.7109375" style="68" customWidth="1"/>
    <col min="13842" max="13842" width="14.28515625" style="68" customWidth="1"/>
    <col min="13843" max="13844" width="14.7109375" style="68" customWidth="1"/>
    <col min="13845" max="13845" width="15.7109375" style="68" customWidth="1"/>
    <col min="13846" max="14085" width="9.140625" style="68"/>
    <col min="14086" max="14086" width="4.7109375" style="68" customWidth="1"/>
    <col min="14087" max="14087" width="30.7109375" style="68" customWidth="1"/>
    <col min="14088" max="14088" width="15.85546875" style="68" customWidth="1"/>
    <col min="14089" max="14089" width="16.5703125" style="68" customWidth="1"/>
    <col min="14090" max="14091" width="15.7109375" style="68" customWidth="1"/>
    <col min="14092" max="14095" width="14.7109375" style="68" customWidth="1"/>
    <col min="14096" max="14096" width="15.7109375" style="68" customWidth="1"/>
    <col min="14097" max="14097" width="14.7109375" style="68" customWidth="1"/>
    <col min="14098" max="14098" width="14.28515625" style="68" customWidth="1"/>
    <col min="14099" max="14100" width="14.7109375" style="68" customWidth="1"/>
    <col min="14101" max="14101" width="15.7109375" style="68" customWidth="1"/>
    <col min="14102" max="14341" width="9.140625" style="68"/>
    <col min="14342" max="14342" width="4.7109375" style="68" customWidth="1"/>
    <col min="14343" max="14343" width="30.7109375" style="68" customWidth="1"/>
    <col min="14344" max="14344" width="15.85546875" style="68" customWidth="1"/>
    <col min="14345" max="14345" width="16.5703125" style="68" customWidth="1"/>
    <col min="14346" max="14347" width="15.7109375" style="68" customWidth="1"/>
    <col min="14348" max="14351" width="14.7109375" style="68" customWidth="1"/>
    <col min="14352" max="14352" width="15.7109375" style="68" customWidth="1"/>
    <col min="14353" max="14353" width="14.7109375" style="68" customWidth="1"/>
    <col min="14354" max="14354" width="14.28515625" style="68" customWidth="1"/>
    <col min="14355" max="14356" width="14.7109375" style="68" customWidth="1"/>
    <col min="14357" max="14357" width="15.7109375" style="68" customWidth="1"/>
    <col min="14358" max="14597" width="9.140625" style="68"/>
    <col min="14598" max="14598" width="4.7109375" style="68" customWidth="1"/>
    <col min="14599" max="14599" width="30.7109375" style="68" customWidth="1"/>
    <col min="14600" max="14600" width="15.85546875" style="68" customWidth="1"/>
    <col min="14601" max="14601" width="16.5703125" style="68" customWidth="1"/>
    <col min="14602" max="14603" width="15.7109375" style="68" customWidth="1"/>
    <col min="14604" max="14607" width="14.7109375" style="68" customWidth="1"/>
    <col min="14608" max="14608" width="15.7109375" style="68" customWidth="1"/>
    <col min="14609" max="14609" width="14.7109375" style="68" customWidth="1"/>
    <col min="14610" max="14610" width="14.28515625" style="68" customWidth="1"/>
    <col min="14611" max="14612" width="14.7109375" style="68" customWidth="1"/>
    <col min="14613" max="14613" width="15.7109375" style="68" customWidth="1"/>
    <col min="14614" max="14853" width="9.140625" style="68"/>
    <col min="14854" max="14854" width="4.7109375" style="68" customWidth="1"/>
    <col min="14855" max="14855" width="30.7109375" style="68" customWidth="1"/>
    <col min="14856" max="14856" width="15.85546875" style="68" customWidth="1"/>
    <col min="14857" max="14857" width="16.5703125" style="68" customWidth="1"/>
    <col min="14858" max="14859" width="15.7109375" style="68" customWidth="1"/>
    <col min="14860" max="14863" width="14.7109375" style="68" customWidth="1"/>
    <col min="14864" max="14864" width="15.7109375" style="68" customWidth="1"/>
    <col min="14865" max="14865" width="14.7109375" style="68" customWidth="1"/>
    <col min="14866" max="14866" width="14.28515625" style="68" customWidth="1"/>
    <col min="14867" max="14868" width="14.7109375" style="68" customWidth="1"/>
    <col min="14869" max="14869" width="15.7109375" style="68" customWidth="1"/>
    <col min="14870" max="15109" width="9.140625" style="68"/>
    <col min="15110" max="15110" width="4.7109375" style="68" customWidth="1"/>
    <col min="15111" max="15111" width="30.7109375" style="68" customWidth="1"/>
    <col min="15112" max="15112" width="15.85546875" style="68" customWidth="1"/>
    <col min="15113" max="15113" width="16.5703125" style="68" customWidth="1"/>
    <col min="15114" max="15115" width="15.7109375" style="68" customWidth="1"/>
    <col min="15116" max="15119" width="14.7109375" style="68" customWidth="1"/>
    <col min="15120" max="15120" width="15.7109375" style="68" customWidth="1"/>
    <col min="15121" max="15121" width="14.7109375" style="68" customWidth="1"/>
    <col min="15122" max="15122" width="14.28515625" style="68" customWidth="1"/>
    <col min="15123" max="15124" width="14.7109375" style="68" customWidth="1"/>
    <col min="15125" max="15125" width="15.7109375" style="68" customWidth="1"/>
    <col min="15126" max="15365" width="9.140625" style="68"/>
    <col min="15366" max="15366" width="4.7109375" style="68" customWidth="1"/>
    <col min="15367" max="15367" width="30.7109375" style="68" customWidth="1"/>
    <col min="15368" max="15368" width="15.85546875" style="68" customWidth="1"/>
    <col min="15369" max="15369" width="16.5703125" style="68" customWidth="1"/>
    <col min="15370" max="15371" width="15.7109375" style="68" customWidth="1"/>
    <col min="15372" max="15375" width="14.7109375" style="68" customWidth="1"/>
    <col min="15376" max="15376" width="15.7109375" style="68" customWidth="1"/>
    <col min="15377" max="15377" width="14.7109375" style="68" customWidth="1"/>
    <col min="15378" max="15378" width="14.28515625" style="68" customWidth="1"/>
    <col min="15379" max="15380" width="14.7109375" style="68" customWidth="1"/>
    <col min="15381" max="15381" width="15.7109375" style="68" customWidth="1"/>
    <col min="15382" max="15621" width="9.140625" style="68"/>
    <col min="15622" max="15622" width="4.7109375" style="68" customWidth="1"/>
    <col min="15623" max="15623" width="30.7109375" style="68" customWidth="1"/>
    <col min="15624" max="15624" width="15.85546875" style="68" customWidth="1"/>
    <col min="15625" max="15625" width="16.5703125" style="68" customWidth="1"/>
    <col min="15626" max="15627" width="15.7109375" style="68" customWidth="1"/>
    <col min="15628" max="15631" width="14.7109375" style="68" customWidth="1"/>
    <col min="15632" max="15632" width="15.7109375" style="68" customWidth="1"/>
    <col min="15633" max="15633" width="14.7109375" style="68" customWidth="1"/>
    <col min="15634" max="15634" width="14.28515625" style="68" customWidth="1"/>
    <col min="15635" max="15636" width="14.7109375" style="68" customWidth="1"/>
    <col min="15637" max="15637" width="15.7109375" style="68" customWidth="1"/>
    <col min="15638" max="15877" width="9.140625" style="68"/>
    <col min="15878" max="15878" width="4.7109375" style="68" customWidth="1"/>
    <col min="15879" max="15879" width="30.7109375" style="68" customWidth="1"/>
    <col min="15880" max="15880" width="15.85546875" style="68" customWidth="1"/>
    <col min="15881" max="15881" width="16.5703125" style="68" customWidth="1"/>
    <col min="15882" max="15883" width="15.7109375" style="68" customWidth="1"/>
    <col min="15884" max="15887" width="14.7109375" style="68" customWidth="1"/>
    <col min="15888" max="15888" width="15.7109375" style="68" customWidth="1"/>
    <col min="15889" max="15889" width="14.7109375" style="68" customWidth="1"/>
    <col min="15890" max="15890" width="14.28515625" style="68" customWidth="1"/>
    <col min="15891" max="15892" width="14.7109375" style="68" customWidth="1"/>
    <col min="15893" max="15893" width="15.7109375" style="68" customWidth="1"/>
    <col min="15894" max="16133" width="9.140625" style="68"/>
    <col min="16134" max="16134" width="4.7109375" style="68" customWidth="1"/>
    <col min="16135" max="16135" width="30.7109375" style="68" customWidth="1"/>
    <col min="16136" max="16136" width="15.85546875" style="68" customWidth="1"/>
    <col min="16137" max="16137" width="16.5703125" style="68" customWidth="1"/>
    <col min="16138" max="16139" width="15.7109375" style="68" customWidth="1"/>
    <col min="16140" max="16143" width="14.7109375" style="68" customWidth="1"/>
    <col min="16144" max="16144" width="15.7109375" style="68" customWidth="1"/>
    <col min="16145" max="16145" width="14.7109375" style="68" customWidth="1"/>
    <col min="16146" max="16146" width="14.28515625" style="68" customWidth="1"/>
    <col min="16147" max="16148" width="14.7109375" style="68" customWidth="1"/>
    <col min="16149" max="16149" width="15.7109375" style="68" customWidth="1"/>
    <col min="16150" max="16384" width="9.140625" style="68"/>
  </cols>
  <sheetData>
    <row r="1" spans="2:32" ht="16.5" customHeight="1" x14ac:dyDescent="0.2"/>
    <row r="2" spans="2:32" ht="17.25" customHeight="1" x14ac:dyDescent="0.2">
      <c r="B2" s="19" t="s">
        <v>75</v>
      </c>
    </row>
    <row r="3" spans="2:32" ht="30" customHeight="1" thickBot="1" x14ac:dyDescent="0.25">
      <c r="B3" s="20" t="s">
        <v>5</v>
      </c>
      <c r="C3" s="20"/>
      <c r="D3" s="20"/>
    </row>
    <row r="4" spans="2:32" ht="15.95" customHeight="1" thickBot="1" x14ac:dyDescent="0.25">
      <c r="B4" s="76" t="s">
        <v>76</v>
      </c>
      <c r="C4" s="78"/>
      <c r="D4" s="78"/>
      <c r="E4" s="78"/>
      <c r="F4" s="78"/>
      <c r="G4" s="78"/>
      <c r="H4" s="77"/>
      <c r="I4" s="77"/>
      <c r="J4" s="77"/>
      <c r="K4" s="77"/>
      <c r="L4" s="77"/>
      <c r="M4" s="77"/>
      <c r="N4" s="77"/>
      <c r="O4" s="77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</row>
    <row r="5" spans="2:32" ht="15.95" customHeight="1" thickBot="1" x14ac:dyDescent="0.25">
      <c r="B5" s="252" t="s">
        <v>77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8"/>
      <c r="Q5" s="258"/>
      <c r="R5" s="310"/>
      <c r="S5" s="310"/>
      <c r="T5" s="310"/>
      <c r="U5" s="258"/>
      <c r="V5" s="258"/>
      <c r="W5" s="310"/>
      <c r="X5" s="310"/>
      <c r="Y5" s="310"/>
      <c r="Z5" s="258"/>
      <c r="AA5" s="258"/>
      <c r="AB5" s="310"/>
      <c r="AC5" s="310"/>
    </row>
    <row r="6" spans="2:32" ht="15.95" customHeight="1" thickBot="1" x14ac:dyDescent="0.25">
      <c r="B6" s="163" t="s">
        <v>78</v>
      </c>
      <c r="C6" s="90" t="s">
        <v>8</v>
      </c>
      <c r="D6" s="90" t="s">
        <v>9</v>
      </c>
      <c r="E6" s="91" t="s">
        <v>10</v>
      </c>
      <c r="F6" s="96" t="s">
        <v>11</v>
      </c>
      <c r="G6" s="92" t="s">
        <v>12</v>
      </c>
      <c r="H6" s="93" t="s">
        <v>13</v>
      </c>
      <c r="I6" s="93" t="s">
        <v>14</v>
      </c>
      <c r="J6" s="93" t="s">
        <v>106</v>
      </c>
      <c r="K6" s="93" t="s">
        <v>110</v>
      </c>
      <c r="L6" s="94" t="s">
        <v>113</v>
      </c>
      <c r="M6" s="93" t="s">
        <v>115</v>
      </c>
      <c r="N6" s="254" t="s">
        <v>121</v>
      </c>
      <c r="O6" s="93" t="s">
        <v>122</v>
      </c>
      <c r="P6" s="93" t="s">
        <v>124</v>
      </c>
      <c r="Q6" s="94" t="s">
        <v>126</v>
      </c>
      <c r="R6" s="93" t="s">
        <v>127</v>
      </c>
      <c r="S6" s="93" t="s">
        <v>134</v>
      </c>
      <c r="T6" s="93" t="s">
        <v>133</v>
      </c>
      <c r="U6" s="93" t="s">
        <v>143</v>
      </c>
      <c r="V6" s="94" t="s">
        <v>149</v>
      </c>
      <c r="W6" s="93" t="s">
        <v>150</v>
      </c>
      <c r="X6" s="93" t="s">
        <v>151</v>
      </c>
      <c r="Y6" s="93" t="s">
        <v>152</v>
      </c>
      <c r="Z6" s="93" t="s">
        <v>144</v>
      </c>
      <c r="AA6" s="94" t="s">
        <v>153</v>
      </c>
      <c r="AB6" s="93" t="s">
        <v>154</v>
      </c>
      <c r="AC6" s="93" t="s">
        <v>165</v>
      </c>
    </row>
    <row r="7" spans="2:32" s="69" customFormat="1" ht="14.1" customHeight="1" x14ac:dyDescent="0.2">
      <c r="B7" s="164" t="s">
        <v>15</v>
      </c>
      <c r="C7" s="221">
        <v>39235</v>
      </c>
      <c r="D7" s="165">
        <v>35978</v>
      </c>
      <c r="E7" s="166">
        <v>33756</v>
      </c>
      <c r="F7" s="312">
        <v>33069</v>
      </c>
      <c r="G7" s="167">
        <v>40565</v>
      </c>
      <c r="H7" s="165">
        <v>10156</v>
      </c>
      <c r="I7" s="165">
        <v>10830</v>
      </c>
      <c r="J7" s="165">
        <v>11424</v>
      </c>
      <c r="K7" s="165">
        <v>12447</v>
      </c>
      <c r="L7" s="168">
        <f>SUM(H7:K7)</f>
        <v>44857</v>
      </c>
      <c r="M7" s="165">
        <v>11296</v>
      </c>
      <c r="N7" s="266">
        <v>12035</v>
      </c>
      <c r="O7" s="165">
        <v>12647</v>
      </c>
      <c r="P7" s="165">
        <v>10825</v>
      </c>
      <c r="Q7" s="168">
        <f>SUM(M7:P7)</f>
        <v>46803</v>
      </c>
      <c r="R7" s="165">
        <v>12644</v>
      </c>
      <c r="S7" s="165">
        <v>13363</v>
      </c>
      <c r="T7" s="165">
        <v>13916</v>
      </c>
      <c r="U7" s="165">
        <v>16461</v>
      </c>
      <c r="V7" s="168">
        <f>SUM(R7:U7)</f>
        <v>56384</v>
      </c>
      <c r="W7" s="165">
        <v>12980</v>
      </c>
      <c r="X7" s="165">
        <v>11069</v>
      </c>
      <c r="Y7" s="165">
        <v>24063</v>
      </c>
      <c r="Z7" s="165">
        <v>18067</v>
      </c>
      <c r="AA7" s="168">
        <f t="shared" ref="AA7:AA30" si="0">SUM(W7:Z7)</f>
        <v>66179</v>
      </c>
      <c r="AB7" s="165">
        <v>16860</v>
      </c>
      <c r="AC7" s="165">
        <v>16860</v>
      </c>
      <c r="AD7" s="68"/>
      <c r="AE7" s="68"/>
      <c r="AF7" s="68"/>
    </row>
    <row r="8" spans="2:32" s="69" customFormat="1" ht="14.1" customHeight="1" x14ac:dyDescent="0.15">
      <c r="B8" s="169" t="s">
        <v>16</v>
      </c>
      <c r="C8" s="222">
        <v>3444</v>
      </c>
      <c r="D8" s="165">
        <v>3293</v>
      </c>
      <c r="E8" s="166">
        <v>3712</v>
      </c>
      <c r="F8" s="312">
        <v>5374</v>
      </c>
      <c r="G8" s="167">
        <v>4321</v>
      </c>
      <c r="H8" s="165">
        <v>1149</v>
      </c>
      <c r="I8" s="165">
        <v>1161</v>
      </c>
      <c r="J8" s="165">
        <v>1154</v>
      </c>
      <c r="K8" s="165">
        <v>1244</v>
      </c>
      <c r="L8" s="168">
        <f t="shared" ref="L8:L30" si="1">SUM(H8:K8)</f>
        <v>4708</v>
      </c>
      <c r="M8" s="165">
        <v>1245</v>
      </c>
      <c r="N8" s="266">
        <v>1346</v>
      </c>
      <c r="O8" s="165">
        <v>1421</v>
      </c>
      <c r="P8" s="165">
        <v>1414</v>
      </c>
      <c r="Q8" s="168">
        <f t="shared" ref="Q8:Q30" si="2">SUM(M8:P8)</f>
        <v>5426</v>
      </c>
      <c r="R8" s="165">
        <v>1160</v>
      </c>
      <c r="S8" s="165">
        <v>1155</v>
      </c>
      <c r="T8" s="165">
        <v>1193</v>
      </c>
      <c r="U8" s="165">
        <v>1345</v>
      </c>
      <c r="V8" s="168">
        <f t="shared" ref="V8:V30" si="3">SUM(R8:U8)</f>
        <v>4853</v>
      </c>
      <c r="W8" s="165">
        <v>1065</v>
      </c>
      <c r="X8" s="165">
        <v>792</v>
      </c>
      <c r="Y8" s="165">
        <v>1952</v>
      </c>
      <c r="Z8" s="165">
        <v>1638</v>
      </c>
      <c r="AA8" s="168">
        <f t="shared" si="0"/>
        <v>5447</v>
      </c>
      <c r="AB8" s="165">
        <v>1624</v>
      </c>
      <c r="AC8" s="165">
        <v>1624</v>
      </c>
    </row>
    <row r="9" spans="2:32" s="69" customFormat="1" ht="14.1" customHeight="1" x14ac:dyDescent="0.15">
      <c r="B9" s="169" t="s">
        <v>17</v>
      </c>
      <c r="C9" s="222">
        <v>7916</v>
      </c>
      <c r="D9" s="165">
        <v>8121</v>
      </c>
      <c r="E9" s="166">
        <v>9527</v>
      </c>
      <c r="F9" s="312">
        <v>11827</v>
      </c>
      <c r="G9" s="167">
        <v>13200</v>
      </c>
      <c r="H9" s="165">
        <v>3565</v>
      </c>
      <c r="I9" s="165">
        <v>3810</v>
      </c>
      <c r="J9" s="165">
        <v>3719</v>
      </c>
      <c r="K9" s="165">
        <v>4191</v>
      </c>
      <c r="L9" s="168">
        <f t="shared" si="1"/>
        <v>15285</v>
      </c>
      <c r="M9" s="165">
        <v>4552</v>
      </c>
      <c r="N9" s="266">
        <v>4687</v>
      </c>
      <c r="O9" s="165">
        <v>4330</v>
      </c>
      <c r="P9" s="165">
        <v>4933</v>
      </c>
      <c r="Q9" s="168">
        <f t="shared" si="2"/>
        <v>18502</v>
      </c>
      <c r="R9" s="165">
        <v>5196</v>
      </c>
      <c r="S9" s="165">
        <v>5447</v>
      </c>
      <c r="T9" s="165">
        <v>5255</v>
      </c>
      <c r="U9" s="165">
        <v>6134</v>
      </c>
      <c r="V9" s="168">
        <f t="shared" si="3"/>
        <v>22032</v>
      </c>
      <c r="W9" s="165">
        <v>5962</v>
      </c>
      <c r="X9" s="165">
        <v>3356</v>
      </c>
      <c r="Y9" s="165">
        <v>7016</v>
      </c>
      <c r="Z9" s="165">
        <v>6070</v>
      </c>
      <c r="AA9" s="168">
        <f t="shared" si="0"/>
        <v>22404</v>
      </c>
      <c r="AB9" s="165">
        <v>6016</v>
      </c>
      <c r="AC9" s="165">
        <v>6016</v>
      </c>
    </row>
    <row r="10" spans="2:32" s="69" customFormat="1" ht="14.1" customHeight="1" x14ac:dyDescent="0.15">
      <c r="B10" s="169" t="s">
        <v>18</v>
      </c>
      <c r="C10" s="222">
        <v>8993</v>
      </c>
      <c r="D10" s="165">
        <v>1011</v>
      </c>
      <c r="E10" s="166">
        <v>1218</v>
      </c>
      <c r="F10" s="312">
        <v>1098</v>
      </c>
      <c r="G10" s="167">
        <v>1610</v>
      </c>
      <c r="H10" s="165">
        <v>483</v>
      </c>
      <c r="I10" s="165">
        <v>528</v>
      </c>
      <c r="J10" s="165">
        <v>506</v>
      </c>
      <c r="K10" s="165">
        <v>517</v>
      </c>
      <c r="L10" s="168">
        <f t="shared" si="1"/>
        <v>2034</v>
      </c>
      <c r="M10" s="165">
        <v>567</v>
      </c>
      <c r="N10" s="266">
        <v>627</v>
      </c>
      <c r="O10" s="165">
        <v>536</v>
      </c>
      <c r="P10" s="165">
        <v>609</v>
      </c>
      <c r="Q10" s="168">
        <f t="shared" si="2"/>
        <v>2339</v>
      </c>
      <c r="R10" s="165">
        <v>593</v>
      </c>
      <c r="S10" s="165">
        <v>561</v>
      </c>
      <c r="T10" s="165">
        <v>579</v>
      </c>
      <c r="U10" s="165">
        <v>665</v>
      </c>
      <c r="V10" s="168">
        <f t="shared" si="3"/>
        <v>2398</v>
      </c>
      <c r="W10" s="165">
        <v>528</v>
      </c>
      <c r="X10" s="165">
        <v>246</v>
      </c>
      <c r="Y10" s="165">
        <v>732</v>
      </c>
      <c r="Z10" s="165">
        <v>653</v>
      </c>
      <c r="AA10" s="168">
        <f t="shared" si="0"/>
        <v>2159</v>
      </c>
      <c r="AB10" s="165">
        <v>606</v>
      </c>
      <c r="AC10" s="165">
        <v>606</v>
      </c>
    </row>
    <row r="11" spans="2:32" s="69" customFormat="1" ht="14.1" customHeight="1" x14ac:dyDescent="0.15">
      <c r="B11" s="170" t="s">
        <v>19</v>
      </c>
      <c r="C11" s="222">
        <v>954</v>
      </c>
      <c r="D11" s="165">
        <v>983</v>
      </c>
      <c r="E11" s="166">
        <v>952</v>
      </c>
      <c r="F11" s="312">
        <v>2661</v>
      </c>
      <c r="G11" s="167">
        <v>1279</v>
      </c>
      <c r="H11" s="165">
        <v>303</v>
      </c>
      <c r="I11" s="165">
        <v>331</v>
      </c>
      <c r="J11" s="165">
        <v>321</v>
      </c>
      <c r="K11" s="165">
        <v>328</v>
      </c>
      <c r="L11" s="168">
        <f t="shared" si="1"/>
        <v>1283</v>
      </c>
      <c r="M11" s="165">
        <v>357</v>
      </c>
      <c r="N11" s="266">
        <v>386</v>
      </c>
      <c r="O11" s="165">
        <v>351</v>
      </c>
      <c r="P11" s="165">
        <v>381</v>
      </c>
      <c r="Q11" s="168">
        <f t="shared" si="2"/>
        <v>1475</v>
      </c>
      <c r="R11" s="165">
        <v>394</v>
      </c>
      <c r="S11" s="165">
        <v>406</v>
      </c>
      <c r="T11" s="165">
        <v>328</v>
      </c>
      <c r="U11" s="165">
        <v>397</v>
      </c>
      <c r="V11" s="168">
        <f t="shared" si="3"/>
        <v>1525</v>
      </c>
      <c r="W11" s="165">
        <v>408</v>
      </c>
      <c r="X11" s="165">
        <v>312</v>
      </c>
      <c r="Y11" s="165">
        <v>663</v>
      </c>
      <c r="Z11" s="165">
        <v>539</v>
      </c>
      <c r="AA11" s="168">
        <f t="shared" si="0"/>
        <v>1922</v>
      </c>
      <c r="AB11" s="165">
        <v>399</v>
      </c>
      <c r="AC11" s="165">
        <v>399</v>
      </c>
    </row>
    <row r="12" spans="2:32" s="69" customFormat="1" ht="14.1" customHeight="1" x14ac:dyDescent="0.15">
      <c r="B12" s="170" t="s">
        <v>79</v>
      </c>
      <c r="C12" s="222">
        <v>1268</v>
      </c>
      <c r="D12" s="165">
        <v>1178</v>
      </c>
      <c r="E12" s="166">
        <v>913</v>
      </c>
      <c r="F12" s="312">
        <v>1546</v>
      </c>
      <c r="G12" s="167">
        <v>990</v>
      </c>
      <c r="H12" s="165">
        <v>236</v>
      </c>
      <c r="I12" s="165">
        <v>350</v>
      </c>
      <c r="J12" s="165">
        <v>233</v>
      </c>
      <c r="K12" s="165">
        <v>323</v>
      </c>
      <c r="L12" s="168">
        <f t="shared" si="1"/>
        <v>1142</v>
      </c>
      <c r="M12" s="165">
        <v>341</v>
      </c>
      <c r="N12" s="266">
        <v>300</v>
      </c>
      <c r="O12" s="165">
        <v>280</v>
      </c>
      <c r="P12" s="165">
        <v>428</v>
      </c>
      <c r="Q12" s="168">
        <f t="shared" si="2"/>
        <v>1349</v>
      </c>
      <c r="R12" s="165">
        <v>400</v>
      </c>
      <c r="S12" s="165">
        <v>323</v>
      </c>
      <c r="T12" s="165">
        <v>272</v>
      </c>
      <c r="U12" s="165">
        <v>299</v>
      </c>
      <c r="V12" s="168">
        <f t="shared" si="3"/>
        <v>1294</v>
      </c>
      <c r="W12" s="165">
        <v>339</v>
      </c>
      <c r="X12" s="165">
        <v>185</v>
      </c>
      <c r="Y12" s="165">
        <v>404</v>
      </c>
      <c r="Z12" s="165">
        <v>343</v>
      </c>
      <c r="AA12" s="168">
        <f t="shared" si="0"/>
        <v>1271</v>
      </c>
      <c r="AB12" s="165">
        <v>246</v>
      </c>
      <c r="AC12" s="165">
        <v>246</v>
      </c>
    </row>
    <row r="13" spans="2:32" s="69" customFormat="1" ht="14.1" customHeight="1" x14ac:dyDescent="0.15">
      <c r="B13" s="170" t="s">
        <v>21</v>
      </c>
      <c r="C13" s="222">
        <v>503</v>
      </c>
      <c r="D13" s="165">
        <v>517</v>
      </c>
      <c r="E13" s="166">
        <v>555</v>
      </c>
      <c r="F13" s="312">
        <v>1068</v>
      </c>
      <c r="G13" s="167">
        <v>435</v>
      </c>
      <c r="H13" s="165">
        <v>97</v>
      </c>
      <c r="I13" s="165">
        <v>73</v>
      </c>
      <c r="J13" s="165">
        <v>84</v>
      </c>
      <c r="K13" s="165">
        <v>110</v>
      </c>
      <c r="L13" s="168">
        <f t="shared" si="1"/>
        <v>364</v>
      </c>
      <c r="M13" s="165">
        <v>98</v>
      </c>
      <c r="N13" s="266">
        <v>110</v>
      </c>
      <c r="O13" s="165">
        <v>101</v>
      </c>
      <c r="P13" s="165">
        <v>131</v>
      </c>
      <c r="Q13" s="168">
        <f t="shared" si="2"/>
        <v>440</v>
      </c>
      <c r="R13" s="165">
        <v>99</v>
      </c>
      <c r="S13" s="165">
        <v>92</v>
      </c>
      <c r="T13" s="165">
        <v>70</v>
      </c>
      <c r="U13" s="165">
        <v>156</v>
      </c>
      <c r="V13" s="168">
        <f t="shared" si="3"/>
        <v>417</v>
      </c>
      <c r="W13" s="165">
        <v>131</v>
      </c>
      <c r="X13" s="165">
        <v>142</v>
      </c>
      <c r="Y13" s="165">
        <v>268</v>
      </c>
      <c r="Z13" s="165">
        <v>234</v>
      </c>
      <c r="AA13" s="168">
        <f t="shared" si="0"/>
        <v>775</v>
      </c>
      <c r="AB13" s="165">
        <v>199</v>
      </c>
      <c r="AC13" s="165">
        <v>199</v>
      </c>
    </row>
    <row r="14" spans="2:32" s="69" customFormat="1" ht="14.1" customHeight="1" x14ac:dyDescent="0.15">
      <c r="B14" s="170" t="s">
        <v>22</v>
      </c>
      <c r="C14" s="222">
        <v>172</v>
      </c>
      <c r="D14" s="165">
        <v>133</v>
      </c>
      <c r="E14" s="166">
        <v>155</v>
      </c>
      <c r="F14" s="312">
        <v>189</v>
      </c>
      <c r="G14" s="167">
        <v>128</v>
      </c>
      <c r="H14" s="165">
        <v>41</v>
      </c>
      <c r="I14" s="165">
        <v>42</v>
      </c>
      <c r="J14" s="165">
        <v>36</v>
      </c>
      <c r="K14" s="165">
        <v>46</v>
      </c>
      <c r="L14" s="168">
        <f t="shared" si="1"/>
        <v>165</v>
      </c>
      <c r="M14" s="165">
        <v>29</v>
      </c>
      <c r="N14" s="266">
        <v>29</v>
      </c>
      <c r="O14" s="165">
        <v>32</v>
      </c>
      <c r="P14" s="165">
        <v>25</v>
      </c>
      <c r="Q14" s="168">
        <f t="shared" si="2"/>
        <v>115</v>
      </c>
      <c r="R14" s="165">
        <v>22</v>
      </c>
      <c r="S14" s="165">
        <v>30</v>
      </c>
      <c r="T14" s="165">
        <v>15</v>
      </c>
      <c r="U14" s="165">
        <v>25</v>
      </c>
      <c r="V14" s="168">
        <f t="shared" si="3"/>
        <v>92</v>
      </c>
      <c r="W14" s="165">
        <v>19</v>
      </c>
      <c r="X14" s="165">
        <v>16</v>
      </c>
      <c r="Y14" s="165">
        <v>31</v>
      </c>
      <c r="Z14" s="165">
        <v>46</v>
      </c>
      <c r="AA14" s="168">
        <f t="shared" si="0"/>
        <v>112</v>
      </c>
      <c r="AB14" s="165">
        <v>26</v>
      </c>
      <c r="AC14" s="165">
        <v>26</v>
      </c>
    </row>
    <row r="15" spans="2:32" s="69" customFormat="1" ht="14.1" customHeight="1" x14ac:dyDescent="0.15">
      <c r="B15" s="170" t="s">
        <v>23</v>
      </c>
      <c r="C15" s="222">
        <v>393</v>
      </c>
      <c r="D15" s="165">
        <v>362</v>
      </c>
      <c r="E15" s="166">
        <v>422</v>
      </c>
      <c r="F15" s="312">
        <v>541</v>
      </c>
      <c r="G15" s="167">
        <v>448</v>
      </c>
      <c r="H15" s="165">
        <v>143</v>
      </c>
      <c r="I15" s="165">
        <v>167</v>
      </c>
      <c r="J15" s="165">
        <v>141</v>
      </c>
      <c r="K15" s="165">
        <v>169</v>
      </c>
      <c r="L15" s="168">
        <f t="shared" si="1"/>
        <v>620</v>
      </c>
      <c r="M15" s="165">
        <v>230</v>
      </c>
      <c r="N15" s="266">
        <v>252</v>
      </c>
      <c r="O15" s="165">
        <v>222</v>
      </c>
      <c r="P15" s="165">
        <v>305</v>
      </c>
      <c r="Q15" s="168">
        <f t="shared" si="2"/>
        <v>1009</v>
      </c>
      <c r="R15" s="165">
        <v>328</v>
      </c>
      <c r="S15" s="165">
        <v>337</v>
      </c>
      <c r="T15" s="165">
        <v>299</v>
      </c>
      <c r="U15" s="165">
        <v>346</v>
      </c>
      <c r="V15" s="168">
        <f t="shared" si="3"/>
        <v>1310</v>
      </c>
      <c r="W15" s="165">
        <v>310</v>
      </c>
      <c r="X15" s="165">
        <v>140</v>
      </c>
      <c r="Y15" s="165">
        <v>236</v>
      </c>
      <c r="Z15" s="165">
        <v>241</v>
      </c>
      <c r="AA15" s="168">
        <f t="shared" si="0"/>
        <v>927</v>
      </c>
      <c r="AB15" s="165">
        <v>179</v>
      </c>
      <c r="AC15" s="165">
        <v>179</v>
      </c>
    </row>
    <row r="16" spans="2:32" s="69" customFormat="1" ht="14.1" customHeight="1" x14ac:dyDescent="0.15">
      <c r="B16" s="170" t="s">
        <v>24</v>
      </c>
      <c r="C16" s="222">
        <v>261</v>
      </c>
      <c r="D16" s="165">
        <v>256</v>
      </c>
      <c r="E16" s="166">
        <v>358</v>
      </c>
      <c r="F16" s="312">
        <v>533</v>
      </c>
      <c r="G16" s="167">
        <v>348</v>
      </c>
      <c r="H16" s="165">
        <v>115</v>
      </c>
      <c r="I16" s="165">
        <v>114</v>
      </c>
      <c r="J16" s="165">
        <v>103</v>
      </c>
      <c r="K16" s="165">
        <v>98</v>
      </c>
      <c r="L16" s="168">
        <f t="shared" si="1"/>
        <v>430</v>
      </c>
      <c r="M16" s="165">
        <v>74</v>
      </c>
      <c r="N16" s="266">
        <v>97</v>
      </c>
      <c r="O16" s="165">
        <v>110</v>
      </c>
      <c r="P16" s="165">
        <v>112</v>
      </c>
      <c r="Q16" s="168">
        <f t="shared" si="2"/>
        <v>393</v>
      </c>
      <c r="R16" s="165">
        <v>116</v>
      </c>
      <c r="S16" s="165">
        <v>104</v>
      </c>
      <c r="T16" s="165">
        <v>82</v>
      </c>
      <c r="U16" s="165">
        <v>109</v>
      </c>
      <c r="V16" s="168">
        <f t="shared" si="3"/>
        <v>411</v>
      </c>
      <c r="W16" s="165">
        <v>102</v>
      </c>
      <c r="X16" s="165">
        <v>41</v>
      </c>
      <c r="Y16" s="165">
        <v>93</v>
      </c>
      <c r="Z16" s="165">
        <v>99</v>
      </c>
      <c r="AA16" s="168">
        <f t="shared" si="0"/>
        <v>335</v>
      </c>
      <c r="AB16" s="165">
        <v>89</v>
      </c>
      <c r="AC16" s="165">
        <v>89</v>
      </c>
    </row>
    <row r="17" spans="1:30" s="69" customFormat="1" ht="14.1" customHeight="1" x14ac:dyDescent="0.15">
      <c r="B17" s="170" t="s">
        <v>25</v>
      </c>
      <c r="C17" s="222">
        <v>3641</v>
      </c>
      <c r="D17" s="165">
        <v>3280</v>
      </c>
      <c r="E17" s="166">
        <v>4529</v>
      </c>
      <c r="F17" s="312">
        <v>4228</v>
      </c>
      <c r="G17" s="167">
        <v>4275</v>
      </c>
      <c r="H17" s="165">
        <v>1153</v>
      </c>
      <c r="I17" s="165">
        <v>1201</v>
      </c>
      <c r="J17" s="165">
        <v>1244</v>
      </c>
      <c r="K17" s="165">
        <v>1291</v>
      </c>
      <c r="L17" s="168">
        <f t="shared" si="1"/>
        <v>4889</v>
      </c>
      <c r="M17" s="165">
        <v>1162</v>
      </c>
      <c r="N17" s="266">
        <v>1264</v>
      </c>
      <c r="O17" s="165">
        <v>1245</v>
      </c>
      <c r="P17" s="165">
        <v>1359</v>
      </c>
      <c r="Q17" s="168">
        <f t="shared" si="2"/>
        <v>5030</v>
      </c>
      <c r="R17" s="165">
        <v>1210</v>
      </c>
      <c r="S17" s="165">
        <v>1241</v>
      </c>
      <c r="T17" s="165">
        <v>1420</v>
      </c>
      <c r="U17" s="165">
        <v>1474</v>
      </c>
      <c r="V17" s="168">
        <f t="shared" si="3"/>
        <v>5345</v>
      </c>
      <c r="W17" s="165">
        <v>1163</v>
      </c>
      <c r="X17" s="165">
        <v>573</v>
      </c>
      <c r="Y17" s="165">
        <v>1523</v>
      </c>
      <c r="Z17" s="165">
        <v>1575</v>
      </c>
      <c r="AA17" s="168">
        <f t="shared" si="0"/>
        <v>4834</v>
      </c>
      <c r="AB17" s="165">
        <v>1297</v>
      </c>
      <c r="AC17" s="165">
        <v>1297</v>
      </c>
    </row>
    <row r="18" spans="1:30" s="69" customFormat="1" ht="14.1" customHeight="1" x14ac:dyDescent="0.15">
      <c r="B18" s="170" t="s">
        <v>26</v>
      </c>
      <c r="C18" s="223" t="s">
        <v>27</v>
      </c>
      <c r="D18" s="165">
        <v>304</v>
      </c>
      <c r="E18" s="166">
        <v>404</v>
      </c>
      <c r="F18" s="312">
        <v>503</v>
      </c>
      <c r="G18" s="167">
        <v>568</v>
      </c>
      <c r="H18" s="165">
        <v>159</v>
      </c>
      <c r="I18" s="165">
        <v>178</v>
      </c>
      <c r="J18" s="165">
        <v>185</v>
      </c>
      <c r="K18" s="165">
        <v>180</v>
      </c>
      <c r="L18" s="168">
        <f t="shared" si="1"/>
        <v>702</v>
      </c>
      <c r="M18" s="165">
        <v>179</v>
      </c>
      <c r="N18" s="266">
        <v>152</v>
      </c>
      <c r="O18" s="165">
        <v>159</v>
      </c>
      <c r="P18" s="165">
        <v>165</v>
      </c>
      <c r="Q18" s="168">
        <f t="shared" si="2"/>
        <v>655</v>
      </c>
      <c r="R18" s="165">
        <v>162</v>
      </c>
      <c r="S18" s="165">
        <v>184</v>
      </c>
      <c r="T18" s="165">
        <v>166</v>
      </c>
      <c r="U18" s="165">
        <v>201</v>
      </c>
      <c r="V18" s="168">
        <f t="shared" si="3"/>
        <v>713</v>
      </c>
      <c r="W18" s="165">
        <v>203</v>
      </c>
      <c r="X18" s="165">
        <v>57</v>
      </c>
      <c r="Y18" s="165">
        <v>172</v>
      </c>
      <c r="Z18" s="165">
        <v>200</v>
      </c>
      <c r="AA18" s="168">
        <f t="shared" si="0"/>
        <v>632</v>
      </c>
      <c r="AB18" s="165">
        <v>149</v>
      </c>
      <c r="AC18" s="165">
        <v>149</v>
      </c>
    </row>
    <row r="19" spans="1:30" s="69" customFormat="1" ht="14.1" customHeight="1" x14ac:dyDescent="0.15">
      <c r="B19" s="170" t="s">
        <v>28</v>
      </c>
      <c r="C19" s="223" t="s">
        <v>27</v>
      </c>
      <c r="D19" s="165">
        <v>349</v>
      </c>
      <c r="E19" s="166">
        <v>242</v>
      </c>
      <c r="F19" s="312">
        <v>190</v>
      </c>
      <c r="G19" s="167">
        <v>370</v>
      </c>
      <c r="H19" s="165">
        <v>112</v>
      </c>
      <c r="I19" s="165">
        <v>114</v>
      </c>
      <c r="J19" s="165">
        <v>91</v>
      </c>
      <c r="K19" s="165">
        <v>97</v>
      </c>
      <c r="L19" s="168">
        <f t="shared" si="1"/>
        <v>414</v>
      </c>
      <c r="M19" s="165">
        <v>95</v>
      </c>
      <c r="N19" s="266">
        <v>107</v>
      </c>
      <c r="O19" s="165">
        <v>132</v>
      </c>
      <c r="P19" s="165">
        <v>140</v>
      </c>
      <c r="Q19" s="168">
        <f t="shared" si="2"/>
        <v>474</v>
      </c>
      <c r="R19" s="165">
        <v>113</v>
      </c>
      <c r="S19" s="165">
        <v>108</v>
      </c>
      <c r="T19" s="165">
        <v>108</v>
      </c>
      <c r="U19" s="165">
        <v>130</v>
      </c>
      <c r="V19" s="168">
        <f t="shared" si="3"/>
        <v>459</v>
      </c>
      <c r="W19" s="165">
        <v>145</v>
      </c>
      <c r="X19" s="165">
        <v>77</v>
      </c>
      <c r="Y19" s="165">
        <v>151</v>
      </c>
      <c r="Z19" s="165">
        <v>133</v>
      </c>
      <c r="AA19" s="168">
        <f t="shared" si="0"/>
        <v>506</v>
      </c>
      <c r="AB19" s="165">
        <v>81</v>
      </c>
      <c r="AC19" s="165">
        <v>81</v>
      </c>
    </row>
    <row r="20" spans="1:30" s="69" customFormat="1" ht="14.1" customHeight="1" x14ac:dyDescent="0.15">
      <c r="B20" s="170" t="s">
        <v>29</v>
      </c>
      <c r="C20" s="223" t="s">
        <v>27</v>
      </c>
      <c r="D20" s="165">
        <v>110</v>
      </c>
      <c r="E20" s="166">
        <v>102</v>
      </c>
      <c r="F20" s="312">
        <v>126</v>
      </c>
      <c r="G20" s="167">
        <v>93</v>
      </c>
      <c r="H20" s="165">
        <v>28</v>
      </c>
      <c r="I20" s="165">
        <v>38</v>
      </c>
      <c r="J20" s="165">
        <v>18</v>
      </c>
      <c r="K20" s="165">
        <v>25</v>
      </c>
      <c r="L20" s="168">
        <f t="shared" si="1"/>
        <v>109</v>
      </c>
      <c r="M20" s="165">
        <v>29</v>
      </c>
      <c r="N20" s="266">
        <v>27</v>
      </c>
      <c r="O20" s="165">
        <v>19</v>
      </c>
      <c r="P20" s="165">
        <v>33</v>
      </c>
      <c r="Q20" s="168">
        <f t="shared" si="2"/>
        <v>108</v>
      </c>
      <c r="R20" s="165">
        <v>36</v>
      </c>
      <c r="S20" s="165">
        <v>48</v>
      </c>
      <c r="T20" s="165">
        <v>38</v>
      </c>
      <c r="U20" s="165">
        <v>39</v>
      </c>
      <c r="V20" s="168">
        <f t="shared" si="3"/>
        <v>161</v>
      </c>
      <c r="W20" s="165">
        <v>35</v>
      </c>
      <c r="X20" s="165">
        <v>17</v>
      </c>
      <c r="Y20" s="165">
        <v>22</v>
      </c>
      <c r="Z20" s="165">
        <v>25</v>
      </c>
      <c r="AA20" s="168">
        <f t="shared" si="0"/>
        <v>99</v>
      </c>
      <c r="AB20" s="165">
        <v>31</v>
      </c>
      <c r="AC20" s="165">
        <v>31</v>
      </c>
    </row>
    <row r="21" spans="1:30" s="69" customFormat="1" ht="14.1" customHeight="1" x14ac:dyDescent="0.15">
      <c r="B21" s="169" t="s">
        <v>30</v>
      </c>
      <c r="C21" s="223" t="s">
        <v>27</v>
      </c>
      <c r="D21" s="165">
        <v>97</v>
      </c>
      <c r="E21" s="166">
        <v>101</v>
      </c>
      <c r="F21" s="312">
        <v>84</v>
      </c>
      <c r="G21" s="167">
        <v>124</v>
      </c>
      <c r="H21" s="165">
        <v>54</v>
      </c>
      <c r="I21" s="165">
        <v>42</v>
      </c>
      <c r="J21" s="165">
        <v>25</v>
      </c>
      <c r="K21" s="165">
        <v>51</v>
      </c>
      <c r="L21" s="168">
        <f t="shared" si="1"/>
        <v>172</v>
      </c>
      <c r="M21" s="165">
        <v>34</v>
      </c>
      <c r="N21" s="266">
        <v>32</v>
      </c>
      <c r="O21" s="165">
        <v>24</v>
      </c>
      <c r="P21" s="165">
        <v>49</v>
      </c>
      <c r="Q21" s="168">
        <f t="shared" si="2"/>
        <v>139</v>
      </c>
      <c r="R21" s="165">
        <v>34</v>
      </c>
      <c r="S21" s="165">
        <v>36</v>
      </c>
      <c r="T21" s="165">
        <v>22</v>
      </c>
      <c r="U21" s="165">
        <v>38</v>
      </c>
      <c r="V21" s="168">
        <f t="shared" si="3"/>
        <v>130</v>
      </c>
      <c r="W21" s="165">
        <v>10</v>
      </c>
      <c r="X21" s="165">
        <v>14</v>
      </c>
      <c r="Y21" s="165">
        <v>31</v>
      </c>
      <c r="Z21" s="165">
        <v>16</v>
      </c>
      <c r="AA21" s="168">
        <f t="shared" si="0"/>
        <v>71</v>
      </c>
      <c r="AB21" s="165">
        <v>12</v>
      </c>
      <c r="AC21" s="165">
        <v>12</v>
      </c>
    </row>
    <row r="22" spans="1:30" s="69" customFormat="1" ht="14.1" customHeight="1" x14ac:dyDescent="0.15">
      <c r="B22" s="170" t="s">
        <v>31</v>
      </c>
      <c r="C22" s="223" t="s">
        <v>27</v>
      </c>
      <c r="D22" s="223" t="s">
        <v>27</v>
      </c>
      <c r="E22" s="224" t="s">
        <v>27</v>
      </c>
      <c r="F22" s="212" t="s">
        <v>27</v>
      </c>
      <c r="G22" s="213" t="s">
        <v>27</v>
      </c>
      <c r="H22" s="222">
        <v>119</v>
      </c>
      <c r="I22" s="222">
        <v>39</v>
      </c>
      <c r="J22" s="222">
        <v>44</v>
      </c>
      <c r="K22" s="222">
        <v>57</v>
      </c>
      <c r="L22" s="168">
        <f t="shared" si="1"/>
        <v>259</v>
      </c>
      <c r="M22" s="165">
        <v>59</v>
      </c>
      <c r="N22" s="266">
        <v>47</v>
      </c>
      <c r="O22" s="165">
        <v>39</v>
      </c>
      <c r="P22" s="165">
        <v>40</v>
      </c>
      <c r="Q22" s="168">
        <f t="shared" si="2"/>
        <v>185</v>
      </c>
      <c r="R22" s="165">
        <v>36</v>
      </c>
      <c r="S22" s="165">
        <v>30</v>
      </c>
      <c r="T22" s="165">
        <v>27</v>
      </c>
      <c r="U22" s="165">
        <v>31</v>
      </c>
      <c r="V22" s="168">
        <f t="shared" si="3"/>
        <v>124</v>
      </c>
      <c r="W22" s="165">
        <v>33</v>
      </c>
      <c r="X22" s="165">
        <v>22</v>
      </c>
      <c r="Y22" s="165">
        <v>55</v>
      </c>
      <c r="Z22" s="165">
        <v>46</v>
      </c>
      <c r="AA22" s="168">
        <f t="shared" si="0"/>
        <v>156</v>
      </c>
      <c r="AB22" s="165">
        <v>39</v>
      </c>
      <c r="AC22" s="165">
        <v>39</v>
      </c>
    </row>
    <row r="23" spans="1:30" s="69" customFormat="1" ht="14.1" customHeight="1" x14ac:dyDescent="0.15">
      <c r="B23" s="170" t="s">
        <v>32</v>
      </c>
      <c r="C23" s="223" t="s">
        <v>27</v>
      </c>
      <c r="D23" s="223" t="s">
        <v>27</v>
      </c>
      <c r="E23" s="224" t="s">
        <v>27</v>
      </c>
      <c r="F23" s="212" t="s">
        <v>27</v>
      </c>
      <c r="G23" s="213" t="s">
        <v>27</v>
      </c>
      <c r="H23" s="222">
        <v>46</v>
      </c>
      <c r="I23" s="222">
        <v>26</v>
      </c>
      <c r="J23" s="222">
        <v>46</v>
      </c>
      <c r="K23" s="222">
        <v>63</v>
      </c>
      <c r="L23" s="168">
        <f t="shared" si="1"/>
        <v>181</v>
      </c>
      <c r="M23" s="165">
        <v>33</v>
      </c>
      <c r="N23" s="266">
        <v>55</v>
      </c>
      <c r="O23" s="165">
        <v>32</v>
      </c>
      <c r="P23" s="165">
        <v>39</v>
      </c>
      <c r="Q23" s="168">
        <f t="shared" si="2"/>
        <v>159</v>
      </c>
      <c r="R23" s="165">
        <v>35</v>
      </c>
      <c r="S23" s="165">
        <v>42</v>
      </c>
      <c r="T23" s="165">
        <v>26</v>
      </c>
      <c r="U23" s="165">
        <v>16</v>
      </c>
      <c r="V23" s="168">
        <f t="shared" si="3"/>
        <v>119</v>
      </c>
      <c r="W23" s="165">
        <v>12</v>
      </c>
      <c r="X23" s="165">
        <v>8</v>
      </c>
      <c r="Y23" s="165">
        <v>37</v>
      </c>
      <c r="Z23" s="165">
        <v>40</v>
      </c>
      <c r="AA23" s="168">
        <f t="shared" si="0"/>
        <v>97</v>
      </c>
      <c r="AB23" s="165">
        <v>28</v>
      </c>
      <c r="AC23" s="165">
        <v>28</v>
      </c>
    </row>
    <row r="24" spans="1:30" s="69" customFormat="1" ht="14.1" customHeight="1" x14ac:dyDescent="0.15">
      <c r="B24" s="170" t="s">
        <v>33</v>
      </c>
      <c r="C24" s="223" t="s">
        <v>27</v>
      </c>
      <c r="D24" s="223" t="s">
        <v>27</v>
      </c>
      <c r="E24" s="224" t="s">
        <v>27</v>
      </c>
      <c r="F24" s="212" t="s">
        <v>27</v>
      </c>
      <c r="G24" s="213" t="s">
        <v>27</v>
      </c>
      <c r="H24" s="222">
        <v>115</v>
      </c>
      <c r="I24" s="222">
        <v>82</v>
      </c>
      <c r="J24" s="222">
        <v>77</v>
      </c>
      <c r="K24" s="222">
        <v>63</v>
      </c>
      <c r="L24" s="168">
        <f t="shared" si="1"/>
        <v>337</v>
      </c>
      <c r="M24" s="165">
        <v>109</v>
      </c>
      <c r="N24" s="266">
        <v>94</v>
      </c>
      <c r="O24" s="165">
        <v>115</v>
      </c>
      <c r="P24" s="165">
        <v>122</v>
      </c>
      <c r="Q24" s="168">
        <f t="shared" si="2"/>
        <v>440</v>
      </c>
      <c r="R24" s="165">
        <v>150</v>
      </c>
      <c r="S24" s="165">
        <v>155</v>
      </c>
      <c r="T24" s="165">
        <v>139</v>
      </c>
      <c r="U24" s="165">
        <v>76</v>
      </c>
      <c r="V24" s="168">
        <f t="shared" si="3"/>
        <v>520</v>
      </c>
      <c r="W24" s="165">
        <v>28</v>
      </c>
      <c r="X24" s="262">
        <v>0</v>
      </c>
      <c r="Y24" s="262">
        <v>0</v>
      </c>
      <c r="Z24" s="262">
        <v>0</v>
      </c>
      <c r="AA24" s="168">
        <f t="shared" si="0"/>
        <v>28</v>
      </c>
      <c r="AB24" s="262">
        <v>0</v>
      </c>
      <c r="AC24" s="262">
        <v>0</v>
      </c>
    </row>
    <row r="25" spans="1:30" s="69" customFormat="1" ht="14.1" customHeight="1" x14ac:dyDescent="0.15">
      <c r="B25" s="170" t="s">
        <v>34</v>
      </c>
      <c r="C25" s="223" t="s">
        <v>27</v>
      </c>
      <c r="D25" s="223" t="s">
        <v>27</v>
      </c>
      <c r="E25" s="224" t="s">
        <v>27</v>
      </c>
      <c r="F25" s="212" t="s">
        <v>27</v>
      </c>
      <c r="G25" s="213" t="s">
        <v>27</v>
      </c>
      <c r="H25" s="222">
        <v>110</v>
      </c>
      <c r="I25" s="222">
        <v>57</v>
      </c>
      <c r="J25" s="222">
        <v>58</v>
      </c>
      <c r="K25" s="222">
        <v>39</v>
      </c>
      <c r="L25" s="168">
        <f t="shared" si="1"/>
        <v>264</v>
      </c>
      <c r="M25" s="165">
        <v>58</v>
      </c>
      <c r="N25" s="266">
        <v>70</v>
      </c>
      <c r="O25" s="165">
        <v>62</v>
      </c>
      <c r="P25" s="165">
        <v>54</v>
      </c>
      <c r="Q25" s="168">
        <f t="shared" si="2"/>
        <v>244</v>
      </c>
      <c r="R25" s="165">
        <v>93</v>
      </c>
      <c r="S25" s="165">
        <v>78</v>
      </c>
      <c r="T25" s="165">
        <v>63</v>
      </c>
      <c r="U25" s="165">
        <v>78</v>
      </c>
      <c r="V25" s="168">
        <f t="shared" si="3"/>
        <v>312</v>
      </c>
      <c r="W25" s="165">
        <v>79</v>
      </c>
      <c r="X25" s="165">
        <v>25</v>
      </c>
      <c r="Y25" s="165">
        <v>54</v>
      </c>
      <c r="Z25" s="165">
        <v>33</v>
      </c>
      <c r="AA25" s="168">
        <f t="shared" si="0"/>
        <v>191</v>
      </c>
      <c r="AB25" s="165">
        <v>31</v>
      </c>
      <c r="AC25" s="165">
        <v>31</v>
      </c>
    </row>
    <row r="26" spans="1:30" s="69" customFormat="1" ht="14.1" customHeight="1" x14ac:dyDescent="0.15">
      <c r="B26" s="170" t="s">
        <v>35</v>
      </c>
      <c r="C26" s="223" t="s">
        <v>27</v>
      </c>
      <c r="D26" s="223" t="s">
        <v>27</v>
      </c>
      <c r="E26" s="224" t="s">
        <v>27</v>
      </c>
      <c r="F26" s="212" t="s">
        <v>27</v>
      </c>
      <c r="G26" s="213" t="s">
        <v>27</v>
      </c>
      <c r="H26" s="222">
        <v>160</v>
      </c>
      <c r="I26" s="222">
        <v>98</v>
      </c>
      <c r="J26" s="222">
        <v>95</v>
      </c>
      <c r="K26" s="222">
        <v>108</v>
      </c>
      <c r="L26" s="168">
        <f t="shared" si="1"/>
        <v>461</v>
      </c>
      <c r="M26" s="165">
        <v>103</v>
      </c>
      <c r="N26" s="266">
        <v>131</v>
      </c>
      <c r="O26" s="165">
        <v>87</v>
      </c>
      <c r="P26" s="165">
        <v>115</v>
      </c>
      <c r="Q26" s="168">
        <f t="shared" si="2"/>
        <v>436</v>
      </c>
      <c r="R26" s="165">
        <v>150</v>
      </c>
      <c r="S26" s="165">
        <v>179</v>
      </c>
      <c r="T26" s="165">
        <v>120</v>
      </c>
      <c r="U26" s="165">
        <v>130</v>
      </c>
      <c r="V26" s="168">
        <f t="shared" si="3"/>
        <v>579</v>
      </c>
      <c r="W26" s="165">
        <v>170</v>
      </c>
      <c r="X26" s="165">
        <v>31</v>
      </c>
      <c r="Y26" s="165">
        <v>105</v>
      </c>
      <c r="Z26" s="165">
        <v>115</v>
      </c>
      <c r="AA26" s="168">
        <f t="shared" si="0"/>
        <v>421</v>
      </c>
      <c r="AB26" s="165">
        <v>91</v>
      </c>
      <c r="AC26" s="165">
        <v>91</v>
      </c>
    </row>
    <row r="27" spans="1:30" s="69" customFormat="1" ht="14.1" customHeight="1" x14ac:dyDescent="0.15">
      <c r="B27" s="170" t="s">
        <v>36</v>
      </c>
      <c r="C27" s="223" t="s">
        <v>27</v>
      </c>
      <c r="D27" s="223" t="s">
        <v>27</v>
      </c>
      <c r="E27" s="224" t="s">
        <v>27</v>
      </c>
      <c r="F27" s="212" t="s">
        <v>27</v>
      </c>
      <c r="G27" s="213" t="s">
        <v>27</v>
      </c>
      <c r="H27" s="222">
        <v>58</v>
      </c>
      <c r="I27" s="222">
        <v>83</v>
      </c>
      <c r="J27" s="222">
        <v>93</v>
      </c>
      <c r="K27" s="222">
        <v>113</v>
      </c>
      <c r="L27" s="168">
        <f t="shared" si="1"/>
        <v>347</v>
      </c>
      <c r="M27" s="165">
        <v>229</v>
      </c>
      <c r="N27" s="266">
        <v>256</v>
      </c>
      <c r="O27" s="165">
        <v>259</v>
      </c>
      <c r="P27" s="165">
        <v>292</v>
      </c>
      <c r="Q27" s="168">
        <f t="shared" si="2"/>
        <v>1036</v>
      </c>
      <c r="R27" s="165">
        <v>314</v>
      </c>
      <c r="S27" s="165">
        <v>268</v>
      </c>
      <c r="T27" s="165">
        <v>209</v>
      </c>
      <c r="U27" s="165">
        <v>207</v>
      </c>
      <c r="V27" s="168">
        <f t="shared" si="3"/>
        <v>998</v>
      </c>
      <c r="W27" s="165">
        <v>258</v>
      </c>
      <c r="X27" s="165">
        <v>104</v>
      </c>
      <c r="Y27" s="165">
        <v>202</v>
      </c>
      <c r="Z27" s="165">
        <v>170</v>
      </c>
      <c r="AA27" s="168">
        <f t="shared" si="0"/>
        <v>734</v>
      </c>
      <c r="AB27" s="165">
        <v>182</v>
      </c>
      <c r="AC27" s="165">
        <v>182</v>
      </c>
    </row>
    <row r="28" spans="1:30" s="69" customFormat="1" ht="14.1" customHeight="1" x14ac:dyDescent="0.15">
      <c r="B28" s="170" t="s">
        <v>37</v>
      </c>
      <c r="C28" s="223" t="s">
        <v>27</v>
      </c>
      <c r="D28" s="223" t="s">
        <v>27</v>
      </c>
      <c r="E28" s="224" t="s">
        <v>27</v>
      </c>
      <c r="F28" s="212" t="s">
        <v>27</v>
      </c>
      <c r="G28" s="213" t="s">
        <v>27</v>
      </c>
      <c r="H28" s="222">
        <v>62</v>
      </c>
      <c r="I28" s="222">
        <v>54</v>
      </c>
      <c r="J28" s="222">
        <v>42</v>
      </c>
      <c r="K28" s="222">
        <v>50</v>
      </c>
      <c r="L28" s="168">
        <f t="shared" si="1"/>
        <v>208</v>
      </c>
      <c r="M28" s="165">
        <v>66</v>
      </c>
      <c r="N28" s="266">
        <v>65</v>
      </c>
      <c r="O28" s="165">
        <v>65</v>
      </c>
      <c r="P28" s="165">
        <v>59</v>
      </c>
      <c r="Q28" s="168">
        <f t="shared" si="2"/>
        <v>255</v>
      </c>
      <c r="R28" s="165">
        <v>74</v>
      </c>
      <c r="S28" s="165">
        <v>79</v>
      </c>
      <c r="T28" s="165">
        <v>75</v>
      </c>
      <c r="U28" s="165">
        <v>67</v>
      </c>
      <c r="V28" s="168">
        <f t="shared" si="3"/>
        <v>295</v>
      </c>
      <c r="W28" s="165">
        <v>92</v>
      </c>
      <c r="X28" s="165">
        <v>19</v>
      </c>
      <c r="Y28" s="165">
        <v>54</v>
      </c>
      <c r="Z28" s="165">
        <v>57</v>
      </c>
      <c r="AA28" s="168">
        <f t="shared" si="0"/>
        <v>222</v>
      </c>
      <c r="AB28" s="165">
        <v>51</v>
      </c>
      <c r="AC28" s="165">
        <v>51</v>
      </c>
    </row>
    <row r="29" spans="1:30" s="69" customFormat="1" ht="14.1" customHeight="1" x14ac:dyDescent="0.15">
      <c r="B29" s="170" t="s">
        <v>109</v>
      </c>
      <c r="C29" s="223" t="s">
        <v>27</v>
      </c>
      <c r="D29" s="223" t="s">
        <v>27</v>
      </c>
      <c r="E29" s="224" t="s">
        <v>27</v>
      </c>
      <c r="F29" s="212" t="s">
        <v>27</v>
      </c>
      <c r="G29" s="213" t="s">
        <v>27</v>
      </c>
      <c r="H29" s="222">
        <v>51</v>
      </c>
      <c r="I29" s="222">
        <v>22</v>
      </c>
      <c r="J29" s="222">
        <v>16</v>
      </c>
      <c r="K29" s="222">
        <v>20</v>
      </c>
      <c r="L29" s="168">
        <f t="shared" si="1"/>
        <v>109</v>
      </c>
      <c r="M29" s="165">
        <v>22</v>
      </c>
      <c r="N29" s="266">
        <v>16</v>
      </c>
      <c r="O29" s="165">
        <v>16</v>
      </c>
      <c r="P29" s="165">
        <v>25</v>
      </c>
      <c r="Q29" s="168">
        <f t="shared" si="2"/>
        <v>79</v>
      </c>
      <c r="R29" s="165">
        <v>20</v>
      </c>
      <c r="S29" s="165">
        <v>29</v>
      </c>
      <c r="T29" s="165">
        <v>24</v>
      </c>
      <c r="U29" s="165">
        <v>28</v>
      </c>
      <c r="V29" s="168">
        <f t="shared" si="3"/>
        <v>101</v>
      </c>
      <c r="W29" s="165">
        <v>25</v>
      </c>
      <c r="X29" s="165">
        <v>21</v>
      </c>
      <c r="Y29" s="165">
        <v>44</v>
      </c>
      <c r="Z29" s="165">
        <v>40</v>
      </c>
      <c r="AA29" s="168">
        <f t="shared" si="0"/>
        <v>130</v>
      </c>
      <c r="AB29" s="165">
        <v>39</v>
      </c>
      <c r="AC29" s="165">
        <v>39</v>
      </c>
    </row>
    <row r="30" spans="1:30" s="69" customFormat="1" ht="14.1" customHeight="1" thickBot="1" x14ac:dyDescent="0.2">
      <c r="B30" s="171" t="s">
        <v>38</v>
      </c>
      <c r="C30" s="225">
        <v>4524</v>
      </c>
      <c r="D30" s="172">
        <v>3476</v>
      </c>
      <c r="E30" s="225">
        <v>3351</v>
      </c>
      <c r="F30" s="313">
        <v>9782</v>
      </c>
      <c r="G30" s="173">
        <v>4209</v>
      </c>
      <c r="H30" s="225">
        <v>814</v>
      </c>
      <c r="I30" s="172">
        <v>755</v>
      </c>
      <c r="J30" s="225">
        <v>799</v>
      </c>
      <c r="K30" s="172">
        <v>738</v>
      </c>
      <c r="L30" s="173">
        <f t="shared" si="1"/>
        <v>3106</v>
      </c>
      <c r="M30" s="172">
        <v>904</v>
      </c>
      <c r="N30" s="267">
        <v>848</v>
      </c>
      <c r="O30" s="172">
        <v>778</v>
      </c>
      <c r="P30" s="172">
        <v>849</v>
      </c>
      <c r="Q30" s="173">
        <f t="shared" si="2"/>
        <v>3379</v>
      </c>
      <c r="R30" s="172">
        <v>860</v>
      </c>
      <c r="S30" s="172">
        <v>692</v>
      </c>
      <c r="T30" s="172">
        <v>764</v>
      </c>
      <c r="U30" s="165">
        <v>910</v>
      </c>
      <c r="V30" s="173">
        <f t="shared" si="3"/>
        <v>3226</v>
      </c>
      <c r="W30" s="165">
        <v>875</v>
      </c>
      <c r="X30" s="165">
        <v>372</v>
      </c>
      <c r="Y30" s="165">
        <v>918</v>
      </c>
      <c r="Z30" s="165">
        <v>722</v>
      </c>
      <c r="AA30" s="173">
        <f t="shared" si="0"/>
        <v>2887</v>
      </c>
      <c r="AB30" s="165">
        <v>652</v>
      </c>
      <c r="AC30" s="165">
        <v>652</v>
      </c>
    </row>
    <row r="31" spans="1:30" s="70" customFormat="1" ht="15.95" customHeight="1" thickBot="1" x14ac:dyDescent="0.2">
      <c r="A31" s="69"/>
      <c r="B31" s="174" t="s">
        <v>80</v>
      </c>
      <c r="C31" s="226">
        <f t="shared" ref="C31:F31" si="4">SUM(C7:C30)</f>
        <v>71304</v>
      </c>
      <c r="D31" s="226">
        <f t="shared" si="4"/>
        <v>59448</v>
      </c>
      <c r="E31" s="226">
        <f t="shared" si="4"/>
        <v>60297</v>
      </c>
      <c r="F31" s="226">
        <f t="shared" si="4"/>
        <v>72819</v>
      </c>
      <c r="G31" s="227">
        <f>SUM(G7:G30)</f>
        <v>72963</v>
      </c>
      <c r="H31" s="226">
        <f t="shared" ref="H31:M31" si="5">SUM(H7:H30)</f>
        <v>19329</v>
      </c>
      <c r="I31" s="226">
        <f t="shared" si="5"/>
        <v>20195</v>
      </c>
      <c r="J31" s="226">
        <f t="shared" si="5"/>
        <v>20554</v>
      </c>
      <c r="K31" s="226">
        <f t="shared" si="5"/>
        <v>22368</v>
      </c>
      <c r="L31" s="226">
        <f t="shared" si="5"/>
        <v>82446</v>
      </c>
      <c r="M31" s="226">
        <f t="shared" si="5"/>
        <v>21871</v>
      </c>
      <c r="N31" s="226">
        <f t="shared" ref="N31" si="6">SUM(N7:N30)</f>
        <v>23033</v>
      </c>
      <c r="O31" s="288">
        <f t="shared" ref="O31:T31" si="7">SUM(O7:O30)</f>
        <v>23062</v>
      </c>
      <c r="P31" s="288">
        <f t="shared" si="7"/>
        <v>22504</v>
      </c>
      <c r="Q31" s="288">
        <f t="shared" si="7"/>
        <v>90470</v>
      </c>
      <c r="R31" s="288">
        <f t="shared" si="7"/>
        <v>24239</v>
      </c>
      <c r="S31" s="368">
        <f t="shared" si="7"/>
        <v>24987</v>
      </c>
      <c r="T31" s="368">
        <f t="shared" si="7"/>
        <v>25210</v>
      </c>
      <c r="U31" s="288">
        <f t="shared" ref="U31:Y31" si="8">SUM(U7:U30)</f>
        <v>29362</v>
      </c>
      <c r="V31" s="288">
        <f t="shared" si="8"/>
        <v>103798</v>
      </c>
      <c r="W31" s="288">
        <f t="shared" si="8"/>
        <v>24972</v>
      </c>
      <c r="X31" s="368">
        <f t="shared" si="8"/>
        <v>17639</v>
      </c>
      <c r="Y31" s="368">
        <f t="shared" si="8"/>
        <v>38826</v>
      </c>
      <c r="Z31" s="288">
        <f t="shared" ref="Z31:AA31" si="9">SUM(Z7:Z30)</f>
        <v>31102</v>
      </c>
      <c r="AA31" s="288">
        <f t="shared" si="9"/>
        <v>112539</v>
      </c>
      <c r="AB31" s="288">
        <f>SUM(AB7:AB30)</f>
        <v>28927</v>
      </c>
      <c r="AC31" s="288">
        <f>SUM(AC7:AC30)</f>
        <v>28927</v>
      </c>
      <c r="AD31" s="69"/>
    </row>
    <row r="32" spans="1:30" s="70" customFormat="1" ht="15.95" customHeight="1" thickBot="1" x14ac:dyDescent="0.2">
      <c r="A32" s="69"/>
      <c r="B32" s="175" t="s">
        <v>81</v>
      </c>
      <c r="C32" s="228">
        <v>72868981</v>
      </c>
      <c r="D32" s="228">
        <v>68247853.915609747</v>
      </c>
      <c r="E32" s="229">
        <v>72605019.799999997</v>
      </c>
      <c r="F32" s="314">
        <v>66255359</v>
      </c>
      <c r="G32" s="231">
        <v>81913238</v>
      </c>
      <c r="H32" s="228">
        <v>21306641</v>
      </c>
      <c r="I32" s="228">
        <v>22683574.859999999</v>
      </c>
      <c r="J32" s="228">
        <v>23146791.210000001</v>
      </c>
      <c r="K32" s="228">
        <v>25258105.510000002</v>
      </c>
      <c r="L32" s="230">
        <f>SUM(H32:K32)</f>
        <v>92395112.579999998</v>
      </c>
      <c r="M32" s="228">
        <v>24703417.359999999</v>
      </c>
      <c r="N32" s="268">
        <v>26202087.740000002</v>
      </c>
      <c r="O32" s="268">
        <v>26438637.829999998</v>
      </c>
      <c r="P32" s="323">
        <v>25391993.190000001</v>
      </c>
      <c r="Q32" s="291">
        <f>SUM(M32:P32)</f>
        <v>102736136.12</v>
      </c>
      <c r="R32" s="268">
        <v>27663462.109999999</v>
      </c>
      <c r="S32" s="369">
        <v>27663462.109999999</v>
      </c>
      <c r="T32" s="369">
        <f>'[1]Fee Schedule '!$C$14</f>
        <v>28754640.229999997</v>
      </c>
      <c r="U32" s="323">
        <v>33460019.202380951</v>
      </c>
      <c r="V32" s="291">
        <f>SUM(R32:U32)</f>
        <v>117541583.65238094</v>
      </c>
      <c r="W32" s="268">
        <v>28733529.41</v>
      </c>
      <c r="X32" s="369">
        <v>21947553.169999998</v>
      </c>
      <c r="Y32" s="369">
        <v>49588920.289999992</v>
      </c>
      <c r="Z32" s="323">
        <v>36559915.640000001</v>
      </c>
      <c r="AA32" s="291">
        <f>SUM(W32:Z32)</f>
        <v>136829918.50999999</v>
      </c>
      <c r="AB32" s="268">
        <v>34067889.040000007</v>
      </c>
      <c r="AC32" s="268">
        <v>39829588.450000003</v>
      </c>
      <c r="AD32" s="69"/>
    </row>
    <row r="33" spans="1:30" s="71" customFormat="1" ht="15.95" customHeight="1" thickBot="1" x14ac:dyDescent="0.25">
      <c r="A33" s="69"/>
      <c r="B33" s="20"/>
      <c r="R33" s="311"/>
      <c r="S33" s="311"/>
      <c r="T33" s="311"/>
      <c r="W33" s="311"/>
      <c r="X33" s="311"/>
      <c r="Y33" s="311"/>
      <c r="AB33" s="311"/>
      <c r="AC33" s="311"/>
      <c r="AD33" s="69"/>
    </row>
    <row r="34" spans="1:30" s="73" customFormat="1" ht="15.95" customHeight="1" thickBot="1" x14ac:dyDescent="0.25">
      <c r="A34" s="69"/>
      <c r="B34" s="76" t="s">
        <v>76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7"/>
      <c r="N34" s="77"/>
      <c r="O34" s="77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69"/>
    </row>
    <row r="35" spans="1:30" s="73" customFormat="1" ht="15.95" customHeight="1" thickBot="1" x14ac:dyDescent="0.25">
      <c r="A35" s="69"/>
      <c r="B35" s="252" t="s">
        <v>82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8"/>
      <c r="Q35" s="258"/>
      <c r="R35" s="310"/>
      <c r="S35" s="310"/>
      <c r="T35" s="310"/>
      <c r="U35" s="258"/>
      <c r="V35" s="258"/>
      <c r="W35" s="310"/>
      <c r="X35" s="310"/>
      <c r="Y35" s="310"/>
      <c r="Z35" s="258"/>
      <c r="AA35" s="258"/>
      <c r="AB35" s="310"/>
      <c r="AC35" s="310"/>
      <c r="AD35" s="69"/>
    </row>
    <row r="36" spans="1:30" ht="15.95" customHeight="1" thickBot="1" x14ac:dyDescent="0.25">
      <c r="A36" s="69"/>
      <c r="B36" s="176" t="s">
        <v>78</v>
      </c>
      <c r="C36" s="96" t="s">
        <v>8</v>
      </c>
      <c r="D36" s="97" t="s">
        <v>9</v>
      </c>
      <c r="E36" s="96" t="s">
        <v>10</v>
      </c>
      <c r="F36" s="96" t="s">
        <v>11</v>
      </c>
      <c r="G36" s="92" t="s">
        <v>12</v>
      </c>
      <c r="H36" s="93" t="s">
        <v>13</v>
      </c>
      <c r="I36" s="93" t="s">
        <v>14</v>
      </c>
      <c r="J36" s="93" t="s">
        <v>106</v>
      </c>
      <c r="K36" s="93" t="s">
        <v>110</v>
      </c>
      <c r="L36" s="94" t="s">
        <v>113</v>
      </c>
      <c r="M36" s="93" t="s">
        <v>115</v>
      </c>
      <c r="N36" s="254" t="s">
        <v>121</v>
      </c>
      <c r="O36" s="93" t="s">
        <v>122</v>
      </c>
      <c r="P36" s="93" t="s">
        <v>124</v>
      </c>
      <c r="Q36" s="94" t="s">
        <v>126</v>
      </c>
      <c r="R36" s="93" t="s">
        <v>127</v>
      </c>
      <c r="S36" s="93" t="s">
        <v>134</v>
      </c>
      <c r="T36" s="93" t="s">
        <v>133</v>
      </c>
      <c r="U36" s="93" t="s">
        <v>143</v>
      </c>
      <c r="V36" s="94" t="s">
        <v>149</v>
      </c>
      <c r="W36" s="93" t="s">
        <v>150</v>
      </c>
      <c r="X36" s="93" t="s">
        <v>151</v>
      </c>
      <c r="Y36" s="93" t="s">
        <v>152</v>
      </c>
      <c r="Z36" s="93" t="s">
        <v>144</v>
      </c>
      <c r="AA36" s="94" t="s">
        <v>153</v>
      </c>
      <c r="AB36" s="93" t="s">
        <v>154</v>
      </c>
      <c r="AC36" s="93" t="s">
        <v>165</v>
      </c>
      <c r="AD36" s="69"/>
    </row>
    <row r="37" spans="1:30" s="70" customFormat="1" ht="14.1" customHeight="1" x14ac:dyDescent="0.15">
      <c r="A37" s="69"/>
      <c r="B37" s="164" t="s">
        <v>15</v>
      </c>
      <c r="C37" s="232">
        <v>447533</v>
      </c>
      <c r="D37" s="177">
        <v>454785</v>
      </c>
      <c r="E37" s="178">
        <v>426955</v>
      </c>
      <c r="F37" s="315">
        <v>426390</v>
      </c>
      <c r="G37" s="179">
        <v>459307</v>
      </c>
      <c r="H37" s="180">
        <v>116389</v>
      </c>
      <c r="I37" s="180">
        <v>128105</v>
      </c>
      <c r="J37" s="180">
        <v>117713</v>
      </c>
      <c r="K37" s="180">
        <v>123267</v>
      </c>
      <c r="L37" s="181">
        <f>SUM(H37:K37)</f>
        <v>485474</v>
      </c>
      <c r="M37" s="180">
        <v>119014</v>
      </c>
      <c r="N37" s="270">
        <v>120448</v>
      </c>
      <c r="O37" s="180">
        <v>116951</v>
      </c>
      <c r="P37" s="180">
        <v>127568</v>
      </c>
      <c r="Q37" s="181">
        <f>SUM(M37:P37)</f>
        <v>483981</v>
      </c>
      <c r="R37" s="180">
        <v>121087</v>
      </c>
      <c r="S37" s="180">
        <f>'[2]Fee Schedule '!$E$37</f>
        <v>123023</v>
      </c>
      <c r="T37" s="180">
        <f>'[1]Fee Schedule '!$E$37</f>
        <v>117783</v>
      </c>
      <c r="U37" s="180">
        <v>125484</v>
      </c>
      <c r="V37" s="181">
        <f>SUM(R37:U37)</f>
        <v>487377</v>
      </c>
      <c r="W37" s="180">
        <v>118278</v>
      </c>
      <c r="X37" s="165">
        <v>49411</v>
      </c>
      <c r="Y37" s="165">
        <v>118222</v>
      </c>
      <c r="Z37" s="165">
        <v>119945</v>
      </c>
      <c r="AA37" s="181">
        <f>SUM(W37:Z37)</f>
        <v>405856</v>
      </c>
      <c r="AB37" s="165">
        <v>112009</v>
      </c>
      <c r="AC37" s="165">
        <v>111112</v>
      </c>
      <c r="AD37" s="69"/>
    </row>
    <row r="38" spans="1:30" s="69" customFormat="1" ht="14.1" customHeight="1" x14ac:dyDescent="0.15">
      <c r="B38" s="169" t="s">
        <v>16</v>
      </c>
      <c r="C38" s="233">
        <v>43267</v>
      </c>
      <c r="D38" s="177">
        <v>45477</v>
      </c>
      <c r="E38" s="178">
        <v>48961</v>
      </c>
      <c r="F38" s="315">
        <v>47031</v>
      </c>
      <c r="G38" s="179">
        <v>51497</v>
      </c>
      <c r="H38" s="180">
        <v>13857</v>
      </c>
      <c r="I38" s="180">
        <v>14184</v>
      </c>
      <c r="J38" s="180">
        <v>14607</v>
      </c>
      <c r="K38" s="180">
        <v>14577</v>
      </c>
      <c r="L38" s="181">
        <f t="shared" ref="L38:L60" si="10">SUM(H38:K38)</f>
        <v>57225</v>
      </c>
      <c r="M38" s="180">
        <v>14555</v>
      </c>
      <c r="N38" s="270">
        <v>15235</v>
      </c>
      <c r="O38" s="180">
        <v>14965</v>
      </c>
      <c r="P38" s="180">
        <v>15798</v>
      </c>
      <c r="Q38" s="181">
        <f t="shared" ref="Q38:Q60" si="11">SUM(M38:P38)</f>
        <v>60553</v>
      </c>
      <c r="R38" s="180">
        <v>15537</v>
      </c>
      <c r="S38" s="180">
        <f>'[2]Fee Schedule '!$F$37</f>
        <v>15882</v>
      </c>
      <c r="T38" s="180">
        <f>'[1]Fee Schedule '!$F$37</f>
        <v>15704</v>
      </c>
      <c r="U38" s="180">
        <v>16720</v>
      </c>
      <c r="V38" s="181">
        <f t="shared" ref="V38:V60" si="12">SUM(R38:U38)</f>
        <v>63843</v>
      </c>
      <c r="W38" s="180">
        <v>14841</v>
      </c>
      <c r="X38" s="165">
        <v>6419</v>
      </c>
      <c r="Y38" s="165">
        <v>14450</v>
      </c>
      <c r="Z38" s="165">
        <v>15423</v>
      </c>
      <c r="AA38" s="181">
        <f t="shared" ref="AA38:AA60" si="13">SUM(W38:Z38)</f>
        <v>51133</v>
      </c>
      <c r="AB38" s="165">
        <v>14058</v>
      </c>
      <c r="AC38" s="165">
        <v>13475</v>
      </c>
    </row>
    <row r="39" spans="1:30" s="69" customFormat="1" ht="14.1" customHeight="1" x14ac:dyDescent="0.15">
      <c r="B39" s="169" t="s">
        <v>17</v>
      </c>
      <c r="C39" s="233">
        <v>55824</v>
      </c>
      <c r="D39" s="177">
        <v>55080</v>
      </c>
      <c r="E39" s="178">
        <v>59114</v>
      </c>
      <c r="F39" s="315">
        <v>56504</v>
      </c>
      <c r="G39" s="179">
        <v>66871</v>
      </c>
      <c r="H39" s="180">
        <v>17218</v>
      </c>
      <c r="I39" s="180">
        <v>17462</v>
      </c>
      <c r="J39" s="180">
        <v>18478</v>
      </c>
      <c r="K39" s="180">
        <v>19193</v>
      </c>
      <c r="L39" s="181">
        <f t="shared" si="10"/>
        <v>72351</v>
      </c>
      <c r="M39" s="180">
        <v>19011</v>
      </c>
      <c r="N39" s="270">
        <v>19602</v>
      </c>
      <c r="O39" s="180">
        <v>20041</v>
      </c>
      <c r="P39" s="180">
        <v>21157</v>
      </c>
      <c r="Q39" s="181">
        <f t="shared" si="11"/>
        <v>79811</v>
      </c>
      <c r="R39" s="180">
        <v>20592</v>
      </c>
      <c r="S39" s="180">
        <f>'[2]Fee Schedule '!$G$37</f>
        <v>20706</v>
      </c>
      <c r="T39" s="180">
        <f>'[1]Fee Schedule '!$G$37</f>
        <v>21509</v>
      </c>
      <c r="U39" s="180">
        <v>22582</v>
      </c>
      <c r="V39" s="181">
        <f t="shared" si="12"/>
        <v>85389</v>
      </c>
      <c r="W39" s="180">
        <v>20896</v>
      </c>
      <c r="X39" s="165">
        <v>6589</v>
      </c>
      <c r="Y39" s="165">
        <v>15614</v>
      </c>
      <c r="Z39" s="165">
        <v>18077</v>
      </c>
      <c r="AA39" s="181">
        <f t="shared" si="13"/>
        <v>61176</v>
      </c>
      <c r="AB39" s="165">
        <v>17401</v>
      </c>
      <c r="AC39" s="165">
        <v>17631</v>
      </c>
    </row>
    <row r="40" spans="1:30" s="69" customFormat="1" ht="14.1" customHeight="1" x14ac:dyDescent="0.15">
      <c r="B40" s="169" t="s">
        <v>18</v>
      </c>
      <c r="C40" s="233">
        <v>9922</v>
      </c>
      <c r="D40" s="177">
        <v>9856</v>
      </c>
      <c r="E40" s="178">
        <v>9582</v>
      </c>
      <c r="F40" s="315">
        <v>8291</v>
      </c>
      <c r="G40" s="179">
        <v>11030</v>
      </c>
      <c r="H40" s="180">
        <v>3075</v>
      </c>
      <c r="I40" s="180">
        <v>3150</v>
      </c>
      <c r="J40" s="180">
        <v>3071</v>
      </c>
      <c r="K40" s="180">
        <v>3126</v>
      </c>
      <c r="L40" s="181">
        <f t="shared" si="10"/>
        <v>12422</v>
      </c>
      <c r="M40" s="180">
        <v>3014</v>
      </c>
      <c r="N40" s="270">
        <v>3061</v>
      </c>
      <c r="O40" s="180">
        <v>2853</v>
      </c>
      <c r="P40" s="180">
        <v>3154</v>
      </c>
      <c r="Q40" s="181">
        <f t="shared" si="11"/>
        <v>12082</v>
      </c>
      <c r="R40" s="180">
        <v>2902</v>
      </c>
      <c r="S40" s="180">
        <f>'[2]Fee Schedule '!$H$37</f>
        <v>3161</v>
      </c>
      <c r="T40" s="180">
        <f>'[1]Fee Schedule '!$H$37</f>
        <v>3056</v>
      </c>
      <c r="U40" s="180">
        <v>3078</v>
      </c>
      <c r="V40" s="181">
        <f t="shared" si="12"/>
        <v>12197</v>
      </c>
      <c r="W40" s="180">
        <v>2738</v>
      </c>
      <c r="X40" s="165">
        <v>912</v>
      </c>
      <c r="Y40" s="165">
        <v>2228</v>
      </c>
      <c r="Z40" s="165">
        <v>2470</v>
      </c>
      <c r="AA40" s="181">
        <f t="shared" si="13"/>
        <v>8348</v>
      </c>
      <c r="AB40" s="165">
        <v>2146</v>
      </c>
      <c r="AC40" s="165">
        <v>2131</v>
      </c>
    </row>
    <row r="41" spans="1:30" s="69" customFormat="1" ht="14.1" customHeight="1" x14ac:dyDescent="0.15">
      <c r="B41" s="170" t="s">
        <v>19</v>
      </c>
      <c r="C41" s="233">
        <v>10616</v>
      </c>
      <c r="D41" s="177">
        <v>10755</v>
      </c>
      <c r="E41" s="178">
        <v>9455</v>
      </c>
      <c r="F41" s="315">
        <v>10472</v>
      </c>
      <c r="G41" s="179">
        <v>12112</v>
      </c>
      <c r="H41" s="180">
        <v>3234</v>
      </c>
      <c r="I41" s="180">
        <v>3303</v>
      </c>
      <c r="J41" s="180">
        <v>3552</v>
      </c>
      <c r="K41" s="180">
        <v>3519</v>
      </c>
      <c r="L41" s="181">
        <f t="shared" si="10"/>
        <v>13608</v>
      </c>
      <c r="M41" s="180">
        <v>3600</v>
      </c>
      <c r="N41" s="270">
        <v>3744</v>
      </c>
      <c r="O41" s="180">
        <v>3802</v>
      </c>
      <c r="P41" s="180">
        <v>4079</v>
      </c>
      <c r="Q41" s="181">
        <f t="shared" si="11"/>
        <v>15225</v>
      </c>
      <c r="R41" s="180">
        <v>4283</v>
      </c>
      <c r="S41" s="180">
        <f>'[2]Fee Schedule '!$I$37</f>
        <v>4732</v>
      </c>
      <c r="T41" s="180">
        <f>'[1]Fee Schedule '!$I$37</f>
        <v>4646</v>
      </c>
      <c r="U41" s="180">
        <v>5166</v>
      </c>
      <c r="V41" s="181">
        <f t="shared" si="12"/>
        <v>18827</v>
      </c>
      <c r="W41" s="180">
        <v>4905</v>
      </c>
      <c r="X41" s="165">
        <v>2211</v>
      </c>
      <c r="Y41" s="165">
        <v>4818</v>
      </c>
      <c r="Z41" s="165">
        <v>5230</v>
      </c>
      <c r="AA41" s="181">
        <f t="shared" si="13"/>
        <v>17164</v>
      </c>
      <c r="AB41" s="165">
        <v>4635</v>
      </c>
      <c r="AC41" s="165">
        <v>3916</v>
      </c>
    </row>
    <row r="42" spans="1:30" s="69" customFormat="1" ht="14.1" customHeight="1" x14ac:dyDescent="0.15">
      <c r="B42" s="170" t="s">
        <v>79</v>
      </c>
      <c r="C42" s="233">
        <v>8293</v>
      </c>
      <c r="D42" s="177">
        <v>7403</v>
      </c>
      <c r="E42" s="178">
        <v>6874</v>
      </c>
      <c r="F42" s="315">
        <v>5393</v>
      </c>
      <c r="G42" s="179">
        <v>6658</v>
      </c>
      <c r="H42" s="180">
        <v>1735</v>
      </c>
      <c r="I42" s="180">
        <v>1785</v>
      </c>
      <c r="J42" s="180">
        <v>1747</v>
      </c>
      <c r="K42" s="180">
        <v>1786</v>
      </c>
      <c r="L42" s="181">
        <f t="shared" si="10"/>
        <v>7053</v>
      </c>
      <c r="M42" s="180">
        <v>1611</v>
      </c>
      <c r="N42" s="270">
        <v>1738</v>
      </c>
      <c r="O42" s="180">
        <v>1668</v>
      </c>
      <c r="P42" s="180">
        <v>1995</v>
      </c>
      <c r="Q42" s="181">
        <f t="shared" si="11"/>
        <v>7012</v>
      </c>
      <c r="R42" s="180">
        <v>1834</v>
      </c>
      <c r="S42" s="180">
        <f>'[2]Fee Schedule '!$J$37</f>
        <v>1892</v>
      </c>
      <c r="T42" s="180">
        <f>'[1]Fee Schedule '!$J$37</f>
        <v>1769</v>
      </c>
      <c r="U42" s="180">
        <v>1944</v>
      </c>
      <c r="V42" s="181">
        <f t="shared" si="12"/>
        <v>7439</v>
      </c>
      <c r="W42" s="180">
        <v>1871</v>
      </c>
      <c r="X42" s="165">
        <v>765</v>
      </c>
      <c r="Y42" s="165">
        <v>1628</v>
      </c>
      <c r="Z42" s="165">
        <v>2169</v>
      </c>
      <c r="AA42" s="181">
        <f t="shared" si="13"/>
        <v>6433</v>
      </c>
      <c r="AB42" s="165">
        <v>1802</v>
      </c>
      <c r="AC42" s="165">
        <v>1738</v>
      </c>
    </row>
    <row r="43" spans="1:30" s="69" customFormat="1" ht="14.1" customHeight="1" x14ac:dyDescent="0.15">
      <c r="B43" s="170" t="s">
        <v>21</v>
      </c>
      <c r="C43" s="233">
        <v>4461</v>
      </c>
      <c r="D43" s="177">
        <v>4241</v>
      </c>
      <c r="E43" s="178">
        <v>3805</v>
      </c>
      <c r="F43" s="315">
        <v>3011</v>
      </c>
      <c r="G43" s="179">
        <v>3781</v>
      </c>
      <c r="H43" s="180">
        <v>895</v>
      </c>
      <c r="I43" s="180">
        <v>836</v>
      </c>
      <c r="J43" s="180">
        <v>916</v>
      </c>
      <c r="K43" s="180">
        <v>909</v>
      </c>
      <c r="L43" s="181">
        <f t="shared" si="10"/>
        <v>3556</v>
      </c>
      <c r="M43" s="180">
        <v>892</v>
      </c>
      <c r="N43" s="270">
        <v>803</v>
      </c>
      <c r="O43" s="180">
        <v>866</v>
      </c>
      <c r="P43" s="180">
        <v>1041</v>
      </c>
      <c r="Q43" s="181">
        <f t="shared" si="11"/>
        <v>3602</v>
      </c>
      <c r="R43" s="180">
        <v>950</v>
      </c>
      <c r="S43" s="180">
        <f>'[2]Fee Schedule '!$K$37</f>
        <v>1008</v>
      </c>
      <c r="T43" s="180">
        <f>'[1]Fee Schedule '!$K$37</f>
        <v>932</v>
      </c>
      <c r="U43" s="180">
        <v>1228</v>
      </c>
      <c r="V43" s="181">
        <f t="shared" si="12"/>
        <v>4118</v>
      </c>
      <c r="W43" s="180">
        <v>1092</v>
      </c>
      <c r="X43" s="165">
        <v>494</v>
      </c>
      <c r="Y43" s="165">
        <v>1179</v>
      </c>
      <c r="Z43" s="165">
        <v>1256</v>
      </c>
      <c r="AA43" s="181">
        <f t="shared" si="13"/>
        <v>4021</v>
      </c>
      <c r="AB43" s="165">
        <v>997</v>
      </c>
      <c r="AC43" s="165">
        <v>1005</v>
      </c>
    </row>
    <row r="44" spans="1:30" s="69" customFormat="1" ht="14.1" customHeight="1" x14ac:dyDescent="0.15">
      <c r="B44" s="170" t="s">
        <v>22</v>
      </c>
      <c r="C44" s="233">
        <v>1156</v>
      </c>
      <c r="D44" s="177">
        <v>1044</v>
      </c>
      <c r="E44" s="178">
        <v>1043</v>
      </c>
      <c r="F44" s="315">
        <v>992</v>
      </c>
      <c r="G44" s="179">
        <v>1081</v>
      </c>
      <c r="H44" s="180">
        <v>271</v>
      </c>
      <c r="I44" s="180">
        <v>271</v>
      </c>
      <c r="J44" s="180">
        <v>319</v>
      </c>
      <c r="K44" s="180">
        <v>353</v>
      </c>
      <c r="L44" s="181">
        <f t="shared" si="10"/>
        <v>1214</v>
      </c>
      <c r="M44" s="180">
        <v>252</v>
      </c>
      <c r="N44" s="270">
        <v>231</v>
      </c>
      <c r="O44" s="180">
        <v>214</v>
      </c>
      <c r="P44" s="180">
        <v>202</v>
      </c>
      <c r="Q44" s="181">
        <f t="shared" si="11"/>
        <v>899</v>
      </c>
      <c r="R44" s="180">
        <v>156</v>
      </c>
      <c r="S44" s="180">
        <f>'[2]Fee Schedule '!$L$37</f>
        <v>195</v>
      </c>
      <c r="T44" s="180">
        <f>'[1]Fee Schedule '!$L$37</f>
        <v>186</v>
      </c>
      <c r="U44" s="180">
        <v>227</v>
      </c>
      <c r="V44" s="181">
        <f t="shared" si="12"/>
        <v>764</v>
      </c>
      <c r="W44" s="180">
        <v>238</v>
      </c>
      <c r="X44" s="165">
        <v>123</v>
      </c>
      <c r="Y44" s="165">
        <v>282</v>
      </c>
      <c r="Z44" s="165">
        <v>345</v>
      </c>
      <c r="AA44" s="181">
        <f t="shared" si="13"/>
        <v>988</v>
      </c>
      <c r="AB44" s="165">
        <v>243</v>
      </c>
      <c r="AC44" s="165">
        <v>257</v>
      </c>
    </row>
    <row r="45" spans="1:30" s="69" customFormat="1" ht="14.1" customHeight="1" x14ac:dyDescent="0.15">
      <c r="B45" s="170" t="s">
        <v>23</v>
      </c>
      <c r="C45" s="233">
        <v>1189</v>
      </c>
      <c r="D45" s="177">
        <v>1132</v>
      </c>
      <c r="E45" s="178">
        <v>1343</v>
      </c>
      <c r="F45" s="315">
        <v>1231</v>
      </c>
      <c r="G45" s="179">
        <v>1291</v>
      </c>
      <c r="H45" s="180">
        <v>324</v>
      </c>
      <c r="I45" s="180">
        <v>355</v>
      </c>
      <c r="J45" s="180">
        <v>347</v>
      </c>
      <c r="K45" s="180">
        <v>329</v>
      </c>
      <c r="L45" s="181">
        <f t="shared" si="10"/>
        <v>1355</v>
      </c>
      <c r="M45" s="180">
        <v>416</v>
      </c>
      <c r="N45" s="270">
        <v>393</v>
      </c>
      <c r="O45" s="180">
        <v>432</v>
      </c>
      <c r="P45" s="180">
        <v>508</v>
      </c>
      <c r="Q45" s="181">
        <f t="shared" si="11"/>
        <v>1749</v>
      </c>
      <c r="R45" s="180">
        <v>613</v>
      </c>
      <c r="S45" s="180">
        <f>'[2]Fee Schedule '!$E$43</f>
        <v>558</v>
      </c>
      <c r="T45" s="180">
        <f>'[1]Fee Schedule '!$E$43</f>
        <v>523</v>
      </c>
      <c r="U45" s="180">
        <v>618</v>
      </c>
      <c r="V45" s="181">
        <f t="shared" si="12"/>
        <v>2312</v>
      </c>
      <c r="W45" s="180">
        <v>514</v>
      </c>
      <c r="X45" s="165">
        <v>157</v>
      </c>
      <c r="Y45" s="165">
        <v>427</v>
      </c>
      <c r="Z45" s="165">
        <v>461</v>
      </c>
      <c r="AA45" s="181">
        <f t="shared" si="13"/>
        <v>1559</v>
      </c>
      <c r="AB45" s="165">
        <v>419</v>
      </c>
      <c r="AC45" s="165">
        <v>314</v>
      </c>
    </row>
    <row r="46" spans="1:30" s="69" customFormat="1" ht="14.1" customHeight="1" x14ac:dyDescent="0.15">
      <c r="B46" s="170" t="s">
        <v>24</v>
      </c>
      <c r="C46" s="233">
        <v>1824</v>
      </c>
      <c r="D46" s="177">
        <v>1839</v>
      </c>
      <c r="E46" s="178">
        <v>2437</v>
      </c>
      <c r="F46" s="315">
        <v>1857</v>
      </c>
      <c r="G46" s="179">
        <v>2100</v>
      </c>
      <c r="H46" s="180">
        <v>606</v>
      </c>
      <c r="I46" s="180">
        <v>782</v>
      </c>
      <c r="J46" s="180">
        <v>631</v>
      </c>
      <c r="K46" s="180">
        <v>728</v>
      </c>
      <c r="L46" s="181">
        <f t="shared" si="10"/>
        <v>2747</v>
      </c>
      <c r="M46" s="180">
        <v>595</v>
      </c>
      <c r="N46" s="270">
        <v>673</v>
      </c>
      <c r="O46" s="180">
        <v>698</v>
      </c>
      <c r="P46" s="180">
        <v>769</v>
      </c>
      <c r="Q46" s="181">
        <f t="shared" si="11"/>
        <v>2735</v>
      </c>
      <c r="R46" s="180">
        <v>704</v>
      </c>
      <c r="S46" s="180">
        <f>'[2]Fee Schedule '!$F$43</f>
        <v>713</v>
      </c>
      <c r="T46" s="180">
        <f>'[1]Fee Schedule '!$F$43</f>
        <v>613</v>
      </c>
      <c r="U46" s="180">
        <v>760</v>
      </c>
      <c r="V46" s="181">
        <f t="shared" si="12"/>
        <v>2790</v>
      </c>
      <c r="W46" s="180">
        <v>645</v>
      </c>
      <c r="X46" s="165">
        <v>163</v>
      </c>
      <c r="Y46" s="165">
        <v>522</v>
      </c>
      <c r="Z46" s="165">
        <v>539</v>
      </c>
      <c r="AA46" s="181">
        <f t="shared" si="13"/>
        <v>1869</v>
      </c>
      <c r="AB46" s="165">
        <v>461</v>
      </c>
      <c r="AC46" s="165">
        <v>510</v>
      </c>
    </row>
    <row r="47" spans="1:30" s="69" customFormat="1" ht="14.1" customHeight="1" x14ac:dyDescent="0.15">
      <c r="B47" s="170" t="s">
        <v>25</v>
      </c>
      <c r="C47" s="233">
        <v>21693</v>
      </c>
      <c r="D47" s="177">
        <v>24113</v>
      </c>
      <c r="E47" s="178">
        <v>33800</v>
      </c>
      <c r="F47" s="315">
        <v>22750</v>
      </c>
      <c r="G47" s="179">
        <v>27903</v>
      </c>
      <c r="H47" s="180">
        <v>6350</v>
      </c>
      <c r="I47" s="180">
        <v>6944</v>
      </c>
      <c r="J47" s="180">
        <v>7691</v>
      </c>
      <c r="K47" s="180">
        <v>7447</v>
      </c>
      <c r="L47" s="181">
        <f t="shared" si="10"/>
        <v>28432</v>
      </c>
      <c r="M47" s="180">
        <v>6437</v>
      </c>
      <c r="N47" s="270">
        <v>6842</v>
      </c>
      <c r="O47" s="180">
        <v>7567</v>
      </c>
      <c r="P47" s="180">
        <v>8005</v>
      </c>
      <c r="Q47" s="181">
        <f t="shared" si="11"/>
        <v>28851</v>
      </c>
      <c r="R47" s="180">
        <v>6417</v>
      </c>
      <c r="S47" s="180">
        <f>'[2]Fee Schedule '!$G$43</f>
        <v>7039</v>
      </c>
      <c r="T47" s="180">
        <f>'[1]Fee Schedule '!$G$43</f>
        <v>7764</v>
      </c>
      <c r="U47" s="180">
        <v>7824</v>
      </c>
      <c r="V47" s="181">
        <f t="shared" si="12"/>
        <v>29044</v>
      </c>
      <c r="W47" s="180">
        <v>6052</v>
      </c>
      <c r="X47" s="165">
        <v>2132</v>
      </c>
      <c r="Y47" s="165">
        <v>5800</v>
      </c>
      <c r="Z47" s="165">
        <v>6648</v>
      </c>
      <c r="AA47" s="181">
        <f t="shared" si="13"/>
        <v>20632</v>
      </c>
      <c r="AB47" s="165">
        <v>4996</v>
      </c>
      <c r="AC47" s="165">
        <v>5182</v>
      </c>
    </row>
    <row r="48" spans="1:30" s="69" customFormat="1" ht="14.1" customHeight="1" x14ac:dyDescent="0.15">
      <c r="B48" s="170" t="s">
        <v>26</v>
      </c>
      <c r="C48" s="233">
        <v>0</v>
      </c>
      <c r="D48" s="177">
        <v>1722</v>
      </c>
      <c r="E48" s="178">
        <v>2115</v>
      </c>
      <c r="F48" s="315">
        <v>2158</v>
      </c>
      <c r="G48" s="179">
        <v>2620</v>
      </c>
      <c r="H48" s="180">
        <v>642</v>
      </c>
      <c r="I48" s="180">
        <v>634</v>
      </c>
      <c r="J48" s="180">
        <v>628</v>
      </c>
      <c r="K48" s="180">
        <v>669</v>
      </c>
      <c r="L48" s="181">
        <f t="shared" si="10"/>
        <v>2573</v>
      </c>
      <c r="M48" s="180">
        <v>610</v>
      </c>
      <c r="N48" s="270">
        <v>640</v>
      </c>
      <c r="O48" s="180">
        <v>678</v>
      </c>
      <c r="P48" s="180">
        <v>795</v>
      </c>
      <c r="Q48" s="181">
        <f t="shared" si="11"/>
        <v>2723</v>
      </c>
      <c r="R48" s="180">
        <v>746</v>
      </c>
      <c r="S48" s="180">
        <f>'[2]Fee Schedule '!$H$43</f>
        <v>756</v>
      </c>
      <c r="T48" s="180">
        <f>'[1]Fee Schedule '!$H$43</f>
        <v>753</v>
      </c>
      <c r="U48" s="180">
        <v>817</v>
      </c>
      <c r="V48" s="181">
        <f t="shared" si="12"/>
        <v>3072</v>
      </c>
      <c r="W48" s="180">
        <v>695</v>
      </c>
      <c r="X48" s="165">
        <v>206</v>
      </c>
      <c r="Y48" s="165">
        <v>547</v>
      </c>
      <c r="Z48" s="165">
        <v>645</v>
      </c>
      <c r="AA48" s="181">
        <f t="shared" si="13"/>
        <v>2093</v>
      </c>
      <c r="AB48" s="165">
        <v>463</v>
      </c>
      <c r="AC48" s="165">
        <v>550</v>
      </c>
    </row>
    <row r="49" spans="1:30" s="69" customFormat="1" ht="14.1" customHeight="1" x14ac:dyDescent="0.15">
      <c r="B49" s="170" t="s">
        <v>28</v>
      </c>
      <c r="C49" s="233">
        <v>0</v>
      </c>
      <c r="D49" s="177">
        <v>1880</v>
      </c>
      <c r="E49" s="178">
        <v>1621</v>
      </c>
      <c r="F49" s="315">
        <v>1231</v>
      </c>
      <c r="G49" s="179">
        <v>1683</v>
      </c>
      <c r="H49" s="180">
        <v>491</v>
      </c>
      <c r="I49" s="180">
        <v>521</v>
      </c>
      <c r="J49" s="180">
        <v>481</v>
      </c>
      <c r="K49" s="180">
        <v>522</v>
      </c>
      <c r="L49" s="181">
        <f t="shared" si="10"/>
        <v>2015</v>
      </c>
      <c r="M49" s="180">
        <v>493</v>
      </c>
      <c r="N49" s="270">
        <v>535</v>
      </c>
      <c r="O49" s="180">
        <v>620</v>
      </c>
      <c r="P49" s="180">
        <v>641</v>
      </c>
      <c r="Q49" s="181">
        <f t="shared" si="11"/>
        <v>2289</v>
      </c>
      <c r="R49" s="180">
        <v>632</v>
      </c>
      <c r="S49" s="180">
        <f>'[2]Fee Schedule '!$I$43</f>
        <v>619</v>
      </c>
      <c r="T49" s="180">
        <f>'[1]Fee Schedule '!$I$43</f>
        <v>709</v>
      </c>
      <c r="U49" s="180">
        <v>728</v>
      </c>
      <c r="V49" s="181">
        <f t="shared" si="12"/>
        <v>2688</v>
      </c>
      <c r="W49" s="180">
        <v>621</v>
      </c>
      <c r="X49" s="165">
        <v>272</v>
      </c>
      <c r="Y49" s="165">
        <v>545</v>
      </c>
      <c r="Z49" s="165">
        <v>592</v>
      </c>
      <c r="AA49" s="181">
        <f t="shared" si="13"/>
        <v>2030</v>
      </c>
      <c r="AB49" s="165">
        <v>553</v>
      </c>
      <c r="AC49" s="165">
        <v>439</v>
      </c>
    </row>
    <row r="50" spans="1:30" s="69" customFormat="1" ht="14.1" customHeight="1" x14ac:dyDescent="0.15">
      <c r="B50" s="170" t="s">
        <v>29</v>
      </c>
      <c r="C50" s="233">
        <v>0</v>
      </c>
      <c r="D50" s="177">
        <v>663</v>
      </c>
      <c r="E50" s="178">
        <v>679</v>
      </c>
      <c r="F50" s="315">
        <v>480</v>
      </c>
      <c r="G50" s="179">
        <v>574</v>
      </c>
      <c r="H50" s="180">
        <v>151</v>
      </c>
      <c r="I50" s="180">
        <v>149</v>
      </c>
      <c r="J50" s="180">
        <v>185</v>
      </c>
      <c r="K50" s="180">
        <v>230</v>
      </c>
      <c r="L50" s="181">
        <f t="shared" si="10"/>
        <v>715</v>
      </c>
      <c r="M50" s="180">
        <v>170</v>
      </c>
      <c r="N50" s="270">
        <v>200</v>
      </c>
      <c r="O50" s="180">
        <v>194</v>
      </c>
      <c r="P50" s="180">
        <v>223</v>
      </c>
      <c r="Q50" s="181">
        <f t="shared" si="11"/>
        <v>787</v>
      </c>
      <c r="R50" s="180">
        <v>208</v>
      </c>
      <c r="S50" s="180">
        <f>'[2]Fee Schedule '!$J$43</f>
        <v>210</v>
      </c>
      <c r="T50" s="180">
        <f>'[1]Fee Schedule '!$J$43</f>
        <v>223</v>
      </c>
      <c r="U50" s="180">
        <v>212</v>
      </c>
      <c r="V50" s="181">
        <f t="shared" si="12"/>
        <v>853</v>
      </c>
      <c r="W50" s="180">
        <v>167</v>
      </c>
      <c r="X50" s="165">
        <v>76</v>
      </c>
      <c r="Y50" s="165">
        <v>188</v>
      </c>
      <c r="Z50" s="165">
        <v>183</v>
      </c>
      <c r="AA50" s="181">
        <f t="shared" si="13"/>
        <v>614</v>
      </c>
      <c r="AB50" s="165">
        <v>101</v>
      </c>
      <c r="AC50" s="165">
        <v>116</v>
      </c>
    </row>
    <row r="51" spans="1:30" s="69" customFormat="1" ht="14.1" customHeight="1" x14ac:dyDescent="0.15">
      <c r="B51" s="170" t="s">
        <v>30</v>
      </c>
      <c r="C51" s="233">
        <v>0</v>
      </c>
      <c r="D51" s="177">
        <v>1148</v>
      </c>
      <c r="E51" s="178">
        <v>810</v>
      </c>
      <c r="F51" s="315">
        <v>646</v>
      </c>
      <c r="G51" s="179">
        <v>796</v>
      </c>
      <c r="H51" s="180">
        <v>189</v>
      </c>
      <c r="I51" s="180">
        <v>221</v>
      </c>
      <c r="J51" s="180">
        <v>276</v>
      </c>
      <c r="K51" s="180">
        <v>264</v>
      </c>
      <c r="L51" s="181">
        <f t="shared" si="10"/>
        <v>950</v>
      </c>
      <c r="M51" s="180">
        <v>291</v>
      </c>
      <c r="N51" s="270">
        <v>254</v>
      </c>
      <c r="O51" s="180">
        <v>249</v>
      </c>
      <c r="P51" s="180">
        <v>270</v>
      </c>
      <c r="Q51" s="181">
        <f t="shared" si="11"/>
        <v>1064</v>
      </c>
      <c r="R51" s="180">
        <v>263</v>
      </c>
      <c r="S51" s="180">
        <f>'[2]Fee Schedule '!$K$43</f>
        <v>282</v>
      </c>
      <c r="T51" s="180">
        <f>'[1]Fee Schedule '!$K$43</f>
        <v>206</v>
      </c>
      <c r="U51" s="180">
        <v>253</v>
      </c>
      <c r="V51" s="181">
        <f t="shared" si="12"/>
        <v>1004</v>
      </c>
      <c r="W51" s="180">
        <v>215</v>
      </c>
      <c r="X51" s="165">
        <v>94</v>
      </c>
      <c r="Y51" s="165">
        <v>239</v>
      </c>
      <c r="Z51" s="165">
        <v>214</v>
      </c>
      <c r="AA51" s="181">
        <f t="shared" si="13"/>
        <v>762</v>
      </c>
      <c r="AB51" s="165">
        <v>169</v>
      </c>
      <c r="AC51" s="165">
        <v>176</v>
      </c>
    </row>
    <row r="52" spans="1:30" s="69" customFormat="1" ht="14.1" customHeight="1" x14ac:dyDescent="0.15">
      <c r="B52" s="170" t="s">
        <v>31</v>
      </c>
      <c r="C52" s="212" t="s">
        <v>27</v>
      </c>
      <c r="D52" s="212" t="s">
        <v>27</v>
      </c>
      <c r="E52" s="212" t="s">
        <v>27</v>
      </c>
      <c r="F52" s="212" t="s">
        <v>27</v>
      </c>
      <c r="G52" s="213" t="s">
        <v>27</v>
      </c>
      <c r="H52" s="234">
        <v>231</v>
      </c>
      <c r="I52" s="234">
        <v>376</v>
      </c>
      <c r="J52" s="234">
        <v>376</v>
      </c>
      <c r="K52" s="234">
        <v>366</v>
      </c>
      <c r="L52" s="181">
        <f t="shared" si="10"/>
        <v>1349</v>
      </c>
      <c r="M52" s="180">
        <v>380</v>
      </c>
      <c r="N52" s="270">
        <v>357</v>
      </c>
      <c r="O52" s="180">
        <v>323</v>
      </c>
      <c r="P52" s="180">
        <v>390</v>
      </c>
      <c r="Q52" s="181">
        <f t="shared" si="11"/>
        <v>1450</v>
      </c>
      <c r="R52" s="180">
        <v>324</v>
      </c>
      <c r="S52" s="180">
        <f>'[2]Fee Schedule '!$L$43</f>
        <v>398</v>
      </c>
      <c r="T52" s="180">
        <f>'[1]Fee Schedule '!$L$43</f>
        <v>411</v>
      </c>
      <c r="U52" s="180">
        <v>445</v>
      </c>
      <c r="V52" s="181">
        <f t="shared" si="12"/>
        <v>1578</v>
      </c>
      <c r="W52" s="180">
        <v>410</v>
      </c>
      <c r="X52" s="165">
        <v>181</v>
      </c>
      <c r="Y52" s="165">
        <v>453</v>
      </c>
      <c r="Z52" s="165">
        <v>463</v>
      </c>
      <c r="AA52" s="181">
        <f t="shared" si="13"/>
        <v>1507</v>
      </c>
      <c r="AB52" s="165">
        <v>371</v>
      </c>
      <c r="AC52" s="165">
        <v>438</v>
      </c>
    </row>
    <row r="53" spans="1:30" s="69" customFormat="1" ht="14.1" customHeight="1" x14ac:dyDescent="0.15">
      <c r="B53" s="170" t="s">
        <v>32</v>
      </c>
      <c r="C53" s="212" t="s">
        <v>27</v>
      </c>
      <c r="D53" s="212" t="s">
        <v>27</v>
      </c>
      <c r="E53" s="212" t="s">
        <v>27</v>
      </c>
      <c r="F53" s="212" t="s">
        <v>27</v>
      </c>
      <c r="G53" s="213" t="s">
        <v>27</v>
      </c>
      <c r="H53" s="234">
        <v>69</v>
      </c>
      <c r="I53" s="234">
        <v>120</v>
      </c>
      <c r="J53" s="234">
        <v>116</v>
      </c>
      <c r="K53" s="234">
        <v>133</v>
      </c>
      <c r="L53" s="181">
        <f t="shared" si="10"/>
        <v>438</v>
      </c>
      <c r="M53" s="180">
        <v>124</v>
      </c>
      <c r="N53" s="270">
        <v>143</v>
      </c>
      <c r="O53" s="180">
        <v>125</v>
      </c>
      <c r="P53" s="180">
        <v>137</v>
      </c>
      <c r="Q53" s="181">
        <f t="shared" si="11"/>
        <v>529</v>
      </c>
      <c r="R53" s="180">
        <v>106</v>
      </c>
      <c r="S53" s="180">
        <f>'[2]Fee Schedule '!$E$49</f>
        <v>113</v>
      </c>
      <c r="T53" s="180">
        <f>'[1]Fee Schedule '!$E$49</f>
        <v>93</v>
      </c>
      <c r="U53" s="180">
        <v>110</v>
      </c>
      <c r="V53" s="181">
        <f t="shared" si="12"/>
        <v>422</v>
      </c>
      <c r="W53" s="180">
        <v>36</v>
      </c>
      <c r="X53" s="165">
        <v>9</v>
      </c>
      <c r="Y53" s="165">
        <v>55</v>
      </c>
      <c r="Z53" s="165">
        <v>60</v>
      </c>
      <c r="AA53" s="181">
        <f t="shared" si="13"/>
        <v>160</v>
      </c>
      <c r="AB53" s="165">
        <f t="shared" ref="AB53:AB60" si="14">SUM(X53:Z53)</f>
        <v>124</v>
      </c>
      <c r="AC53" s="165">
        <v>19</v>
      </c>
    </row>
    <row r="54" spans="1:30" s="69" customFormat="1" ht="14.1" customHeight="1" x14ac:dyDescent="0.15">
      <c r="B54" s="170" t="s">
        <v>33</v>
      </c>
      <c r="C54" s="212" t="s">
        <v>27</v>
      </c>
      <c r="D54" s="212" t="s">
        <v>27</v>
      </c>
      <c r="E54" s="212" t="s">
        <v>27</v>
      </c>
      <c r="F54" s="212" t="s">
        <v>27</v>
      </c>
      <c r="G54" s="213" t="s">
        <v>27</v>
      </c>
      <c r="H54" s="234">
        <v>1197</v>
      </c>
      <c r="I54" s="234">
        <v>1494</v>
      </c>
      <c r="J54" s="234">
        <v>1614</v>
      </c>
      <c r="K54" s="234">
        <v>1945</v>
      </c>
      <c r="L54" s="181">
        <f t="shared" si="10"/>
        <v>6250</v>
      </c>
      <c r="M54" s="180">
        <v>1910</v>
      </c>
      <c r="N54" s="270">
        <v>2100</v>
      </c>
      <c r="O54" s="180">
        <v>2097</v>
      </c>
      <c r="P54" s="180">
        <v>2384</v>
      </c>
      <c r="Q54" s="181">
        <f t="shared" si="11"/>
        <v>8491</v>
      </c>
      <c r="R54" s="180">
        <v>2470</v>
      </c>
      <c r="S54" s="180">
        <f>'[2]Fee Schedule '!$F$49</f>
        <v>2701</v>
      </c>
      <c r="T54" s="180">
        <f>'[1]Fee Schedule '!$F$49</f>
        <v>2486</v>
      </c>
      <c r="U54" s="180">
        <v>2059</v>
      </c>
      <c r="V54" s="181">
        <f t="shared" si="12"/>
        <v>9716</v>
      </c>
      <c r="W54" s="180">
        <v>1165</v>
      </c>
      <c r="X54" s="262">
        <v>0</v>
      </c>
      <c r="Y54" s="262">
        <v>0</v>
      </c>
      <c r="Z54" s="262">
        <v>0</v>
      </c>
      <c r="AA54" s="181">
        <f t="shared" si="13"/>
        <v>1165</v>
      </c>
      <c r="AB54" s="165">
        <f t="shared" si="14"/>
        <v>0</v>
      </c>
      <c r="AC54" s="165">
        <v>0</v>
      </c>
    </row>
    <row r="55" spans="1:30" s="69" customFormat="1" ht="14.1" customHeight="1" x14ac:dyDescent="0.15">
      <c r="B55" s="170" t="s">
        <v>34</v>
      </c>
      <c r="C55" s="212" t="s">
        <v>27</v>
      </c>
      <c r="D55" s="212" t="s">
        <v>27</v>
      </c>
      <c r="E55" s="212" t="s">
        <v>27</v>
      </c>
      <c r="F55" s="212" t="s">
        <v>27</v>
      </c>
      <c r="G55" s="213" t="s">
        <v>27</v>
      </c>
      <c r="H55" s="234">
        <v>207</v>
      </c>
      <c r="I55" s="234">
        <v>245</v>
      </c>
      <c r="J55" s="234">
        <v>255</v>
      </c>
      <c r="K55" s="234">
        <v>274</v>
      </c>
      <c r="L55" s="181">
        <f t="shared" si="10"/>
        <v>981</v>
      </c>
      <c r="M55" s="180">
        <v>266</v>
      </c>
      <c r="N55" s="270">
        <v>278</v>
      </c>
      <c r="O55" s="180">
        <v>266</v>
      </c>
      <c r="P55" s="180">
        <v>302</v>
      </c>
      <c r="Q55" s="181">
        <f t="shared" si="11"/>
        <v>1112</v>
      </c>
      <c r="R55" s="180">
        <v>362</v>
      </c>
      <c r="S55" s="180">
        <f>'[2]Fee Schedule '!$G$49</f>
        <v>415</v>
      </c>
      <c r="T55" s="180">
        <f>'[1]Fee Schedule '!$G$49</f>
        <v>353</v>
      </c>
      <c r="U55" s="180">
        <v>409</v>
      </c>
      <c r="V55" s="181">
        <f t="shared" si="12"/>
        <v>1539</v>
      </c>
      <c r="W55" s="180">
        <v>463</v>
      </c>
      <c r="X55" s="165">
        <v>126</v>
      </c>
      <c r="Y55" s="165">
        <v>284</v>
      </c>
      <c r="Z55" s="165">
        <v>341</v>
      </c>
      <c r="AA55" s="181">
        <f t="shared" si="13"/>
        <v>1214</v>
      </c>
      <c r="AB55" s="165">
        <f t="shared" si="14"/>
        <v>751</v>
      </c>
      <c r="AC55" s="165">
        <v>328</v>
      </c>
    </row>
    <row r="56" spans="1:30" s="69" customFormat="1" ht="14.1" customHeight="1" x14ac:dyDescent="0.15">
      <c r="B56" s="170" t="s">
        <v>35</v>
      </c>
      <c r="C56" s="212" t="s">
        <v>27</v>
      </c>
      <c r="D56" s="212" t="s">
        <v>27</v>
      </c>
      <c r="E56" s="212" t="s">
        <v>27</v>
      </c>
      <c r="F56" s="212" t="s">
        <v>27</v>
      </c>
      <c r="G56" s="213" t="s">
        <v>27</v>
      </c>
      <c r="H56" s="234">
        <v>325</v>
      </c>
      <c r="I56" s="234">
        <v>352</v>
      </c>
      <c r="J56" s="234">
        <v>354</v>
      </c>
      <c r="K56" s="234">
        <v>359</v>
      </c>
      <c r="L56" s="181">
        <f t="shared" si="10"/>
        <v>1390</v>
      </c>
      <c r="M56" s="180">
        <v>326</v>
      </c>
      <c r="N56" s="270">
        <v>295</v>
      </c>
      <c r="O56" s="180">
        <v>316</v>
      </c>
      <c r="P56" s="180">
        <v>464</v>
      </c>
      <c r="Q56" s="181">
        <f t="shared" si="11"/>
        <v>1401</v>
      </c>
      <c r="R56" s="180">
        <v>543</v>
      </c>
      <c r="S56" s="180">
        <f>'[2]Fee Schedule '!$H$49</f>
        <v>542</v>
      </c>
      <c r="T56" s="180">
        <f>'[1]Fee Schedule '!$H$49</f>
        <v>497</v>
      </c>
      <c r="U56" s="180">
        <v>502</v>
      </c>
      <c r="V56" s="181">
        <f t="shared" si="12"/>
        <v>2084</v>
      </c>
      <c r="W56" s="180">
        <v>478</v>
      </c>
      <c r="X56" s="165">
        <v>215</v>
      </c>
      <c r="Y56" s="165">
        <v>476</v>
      </c>
      <c r="Z56" s="165">
        <v>564</v>
      </c>
      <c r="AA56" s="181">
        <f t="shared" si="13"/>
        <v>1733</v>
      </c>
      <c r="AB56" s="165">
        <f t="shared" si="14"/>
        <v>1255</v>
      </c>
      <c r="AC56" s="165">
        <v>567</v>
      </c>
    </row>
    <row r="57" spans="1:30" s="69" customFormat="1" ht="14.1" customHeight="1" x14ac:dyDescent="0.15">
      <c r="B57" s="170" t="s">
        <v>36</v>
      </c>
      <c r="C57" s="212" t="s">
        <v>27</v>
      </c>
      <c r="D57" s="212" t="s">
        <v>27</v>
      </c>
      <c r="E57" s="212" t="s">
        <v>27</v>
      </c>
      <c r="F57" s="212" t="s">
        <v>27</v>
      </c>
      <c r="G57" s="213" t="s">
        <v>27</v>
      </c>
      <c r="H57" s="234">
        <v>51</v>
      </c>
      <c r="I57" s="234">
        <v>137</v>
      </c>
      <c r="J57" s="234">
        <v>149</v>
      </c>
      <c r="K57" s="234">
        <v>147</v>
      </c>
      <c r="L57" s="181">
        <f t="shared" si="10"/>
        <v>484</v>
      </c>
      <c r="M57" s="180">
        <v>202</v>
      </c>
      <c r="N57" s="270">
        <v>262</v>
      </c>
      <c r="O57" s="180">
        <v>264</v>
      </c>
      <c r="P57" s="180">
        <v>296</v>
      </c>
      <c r="Q57" s="181">
        <f t="shared" si="11"/>
        <v>1024</v>
      </c>
      <c r="R57" s="180">
        <v>302</v>
      </c>
      <c r="S57" s="180">
        <f>'[2]Fee Schedule '!$I$49</f>
        <v>307</v>
      </c>
      <c r="T57" s="180">
        <f>'[1]Fee Schedule '!$I$49</f>
        <v>287</v>
      </c>
      <c r="U57" s="180">
        <v>305</v>
      </c>
      <c r="V57" s="181">
        <f t="shared" si="12"/>
        <v>1201</v>
      </c>
      <c r="W57" s="180">
        <v>282</v>
      </c>
      <c r="X57" s="165">
        <v>76</v>
      </c>
      <c r="Y57" s="165">
        <v>189</v>
      </c>
      <c r="Z57" s="165">
        <v>245</v>
      </c>
      <c r="AA57" s="181">
        <f t="shared" si="13"/>
        <v>792</v>
      </c>
      <c r="AB57" s="165">
        <f t="shared" si="14"/>
        <v>510</v>
      </c>
      <c r="AC57" s="165">
        <v>161</v>
      </c>
    </row>
    <row r="58" spans="1:30" s="69" customFormat="1" ht="14.1" customHeight="1" x14ac:dyDescent="0.15">
      <c r="B58" s="170" t="s">
        <v>37</v>
      </c>
      <c r="C58" s="212" t="s">
        <v>27</v>
      </c>
      <c r="D58" s="212" t="s">
        <v>27</v>
      </c>
      <c r="E58" s="212" t="s">
        <v>27</v>
      </c>
      <c r="F58" s="212" t="s">
        <v>27</v>
      </c>
      <c r="G58" s="213" t="s">
        <v>27</v>
      </c>
      <c r="H58" s="234">
        <v>197</v>
      </c>
      <c r="I58" s="234">
        <v>181</v>
      </c>
      <c r="J58" s="234">
        <v>156</v>
      </c>
      <c r="K58" s="234">
        <v>171</v>
      </c>
      <c r="L58" s="181">
        <f t="shared" si="10"/>
        <v>705</v>
      </c>
      <c r="M58" s="180">
        <v>192</v>
      </c>
      <c r="N58" s="270">
        <v>195</v>
      </c>
      <c r="O58" s="180">
        <v>188</v>
      </c>
      <c r="P58" s="180">
        <v>211</v>
      </c>
      <c r="Q58" s="181">
        <f t="shared" si="11"/>
        <v>786</v>
      </c>
      <c r="R58" s="180">
        <v>225</v>
      </c>
      <c r="S58" s="180">
        <f>'[2]Fee Schedule '!$J$49</f>
        <v>236</v>
      </c>
      <c r="T58" s="180">
        <f>'[1]Fee Schedule '!$J$49</f>
        <v>214</v>
      </c>
      <c r="U58" s="180">
        <v>246</v>
      </c>
      <c r="V58" s="181">
        <f t="shared" si="12"/>
        <v>921</v>
      </c>
      <c r="W58" s="180">
        <v>237</v>
      </c>
      <c r="X58" s="165">
        <v>80</v>
      </c>
      <c r="Y58" s="165">
        <v>138</v>
      </c>
      <c r="Z58" s="165">
        <v>156</v>
      </c>
      <c r="AA58" s="181">
        <f t="shared" si="13"/>
        <v>611</v>
      </c>
      <c r="AB58" s="165">
        <f t="shared" si="14"/>
        <v>374</v>
      </c>
      <c r="AC58" s="165">
        <v>145</v>
      </c>
    </row>
    <row r="59" spans="1:30" s="69" customFormat="1" ht="14.1" customHeight="1" x14ac:dyDescent="0.15">
      <c r="B59" s="170" t="s">
        <v>109</v>
      </c>
      <c r="C59" s="212" t="s">
        <v>27</v>
      </c>
      <c r="D59" s="212" t="s">
        <v>27</v>
      </c>
      <c r="E59" s="212" t="s">
        <v>27</v>
      </c>
      <c r="F59" s="212" t="s">
        <v>27</v>
      </c>
      <c r="G59" s="213" t="s">
        <v>27</v>
      </c>
      <c r="H59" s="234">
        <v>80</v>
      </c>
      <c r="I59" s="234">
        <v>113</v>
      </c>
      <c r="J59" s="234">
        <v>123</v>
      </c>
      <c r="K59" s="234">
        <v>132</v>
      </c>
      <c r="L59" s="181">
        <f t="shared" si="10"/>
        <v>448</v>
      </c>
      <c r="M59" s="180">
        <v>128</v>
      </c>
      <c r="N59" s="270">
        <v>126</v>
      </c>
      <c r="O59" s="180">
        <v>89</v>
      </c>
      <c r="P59" s="180">
        <v>121</v>
      </c>
      <c r="Q59" s="181">
        <f t="shared" si="11"/>
        <v>464</v>
      </c>
      <c r="R59" s="180">
        <v>156</v>
      </c>
      <c r="S59" s="180">
        <f>'[2]Fee Schedule '!$K$49</f>
        <v>167</v>
      </c>
      <c r="T59" s="180">
        <f>'[1]Fee Schedule '!$K$49</f>
        <v>153</v>
      </c>
      <c r="U59" s="180">
        <v>212</v>
      </c>
      <c r="V59" s="181">
        <f t="shared" si="12"/>
        <v>688</v>
      </c>
      <c r="W59" s="180">
        <v>203</v>
      </c>
      <c r="X59" s="165">
        <v>73</v>
      </c>
      <c r="Y59" s="165">
        <v>180</v>
      </c>
      <c r="Z59" s="165">
        <v>203</v>
      </c>
      <c r="AA59" s="181">
        <f t="shared" si="13"/>
        <v>659</v>
      </c>
      <c r="AB59" s="165">
        <f t="shared" si="14"/>
        <v>456</v>
      </c>
      <c r="AC59" s="165">
        <v>181</v>
      </c>
    </row>
    <row r="60" spans="1:30" s="70" customFormat="1" ht="14.1" customHeight="1" thickBot="1" x14ac:dyDescent="0.2">
      <c r="A60" s="69"/>
      <c r="B60" s="171" t="s">
        <v>38</v>
      </c>
      <c r="C60" s="235">
        <v>23918</v>
      </c>
      <c r="D60" s="235">
        <v>20007</v>
      </c>
      <c r="E60" s="235">
        <v>13293</v>
      </c>
      <c r="F60" s="316">
        <v>17228</v>
      </c>
      <c r="G60" s="182">
        <v>20574</v>
      </c>
      <c r="H60" s="183">
        <v>3466</v>
      </c>
      <c r="I60" s="183">
        <v>3083</v>
      </c>
      <c r="J60" s="183">
        <v>3128</v>
      </c>
      <c r="K60" s="183">
        <v>3259</v>
      </c>
      <c r="L60" s="182">
        <f t="shared" si="10"/>
        <v>12936</v>
      </c>
      <c r="M60" s="183">
        <v>3215</v>
      </c>
      <c r="N60" s="269">
        <v>3293</v>
      </c>
      <c r="O60" s="183">
        <v>2887</v>
      </c>
      <c r="P60" s="183">
        <v>3350</v>
      </c>
      <c r="Q60" s="182">
        <f t="shared" si="11"/>
        <v>12745</v>
      </c>
      <c r="R60" s="183">
        <v>3318</v>
      </c>
      <c r="S60" s="183">
        <f>'[2]Fee Schedule '!$L$49</f>
        <v>3409</v>
      </c>
      <c r="T60" s="183">
        <f>'[1]Fee Schedule '!$L$49</f>
        <v>3218</v>
      </c>
      <c r="U60" s="180">
        <v>4050</v>
      </c>
      <c r="V60" s="182">
        <f t="shared" si="12"/>
        <v>13995</v>
      </c>
      <c r="W60" s="180">
        <v>3413</v>
      </c>
      <c r="X60" s="165">
        <v>1444</v>
      </c>
      <c r="Y60" s="165">
        <v>3309</v>
      </c>
      <c r="Z60" s="165">
        <v>3238</v>
      </c>
      <c r="AA60" s="182">
        <f t="shared" si="13"/>
        <v>11404</v>
      </c>
      <c r="AB60" s="165">
        <f t="shared" si="14"/>
        <v>7991</v>
      </c>
      <c r="AC60" s="165">
        <v>2860</v>
      </c>
      <c r="AD60" s="69"/>
    </row>
    <row r="61" spans="1:30" s="70" customFormat="1" ht="18.95" customHeight="1" thickBot="1" x14ac:dyDescent="0.2">
      <c r="B61" s="174" t="s">
        <v>80</v>
      </c>
      <c r="C61" s="236">
        <f>SUM(C37:C60)</f>
        <v>629696</v>
      </c>
      <c r="D61" s="237">
        <f>SUM(D37:D60)</f>
        <v>641145</v>
      </c>
      <c r="E61" s="236">
        <f>SUM(E37:E60)</f>
        <v>621887</v>
      </c>
      <c r="F61" s="238">
        <v>605665</v>
      </c>
      <c r="G61" s="236">
        <f t="shared" ref="G61:H61" si="15">SUM(G37:G60)</f>
        <v>669878</v>
      </c>
      <c r="H61" s="236">
        <f t="shared" si="15"/>
        <v>171250</v>
      </c>
      <c r="I61" s="236">
        <f t="shared" ref="I61:N61" si="16">SUM(I37:I60)</f>
        <v>184803</v>
      </c>
      <c r="J61" s="236">
        <f t="shared" si="16"/>
        <v>176913</v>
      </c>
      <c r="K61" s="236">
        <f t="shared" si="16"/>
        <v>183705</v>
      </c>
      <c r="L61" s="236">
        <f t="shared" si="16"/>
        <v>716671</v>
      </c>
      <c r="M61" s="236">
        <f t="shared" si="16"/>
        <v>177704</v>
      </c>
      <c r="N61" s="236">
        <f t="shared" si="16"/>
        <v>181448</v>
      </c>
      <c r="O61" s="293">
        <f t="shared" ref="O61:T61" si="17">SUM(O37:O60)</f>
        <v>178353</v>
      </c>
      <c r="P61" s="293">
        <f t="shared" si="17"/>
        <v>193860</v>
      </c>
      <c r="Q61" s="293">
        <f t="shared" si="17"/>
        <v>731365</v>
      </c>
      <c r="R61" s="293">
        <f t="shared" si="17"/>
        <v>184730</v>
      </c>
      <c r="S61" s="370">
        <f>SUM(S37:S60)</f>
        <v>189064</v>
      </c>
      <c r="T61" s="370">
        <f t="shared" si="17"/>
        <v>184088</v>
      </c>
      <c r="U61" s="293">
        <f t="shared" ref="U61:W61" si="18">SUM(U37:U60)</f>
        <v>195979</v>
      </c>
      <c r="V61" s="293">
        <f t="shared" si="18"/>
        <v>753861</v>
      </c>
      <c r="W61" s="293">
        <f t="shared" si="18"/>
        <v>180455</v>
      </c>
      <c r="X61" s="370">
        <f>SUM(X37:X60)</f>
        <v>72228</v>
      </c>
      <c r="Y61" s="370">
        <f t="shared" ref="Y61:AC61" si="19">SUM(Y37:Y60)</f>
        <v>171773</v>
      </c>
      <c r="Z61" s="293">
        <f t="shared" si="19"/>
        <v>179467</v>
      </c>
      <c r="AA61" s="293">
        <f t="shared" si="19"/>
        <v>603923</v>
      </c>
      <c r="AB61" s="293">
        <f t="shared" ref="AB61" si="20">SUM(AB37:AB60)</f>
        <v>172285</v>
      </c>
      <c r="AC61" s="293">
        <f t="shared" si="19"/>
        <v>163251</v>
      </c>
    </row>
    <row r="62" spans="1:30" s="69" customFormat="1" ht="15.95" customHeight="1" thickBot="1" x14ac:dyDescent="0.2">
      <c r="B62" s="175" t="s">
        <v>83</v>
      </c>
      <c r="C62" s="239">
        <v>105860228</v>
      </c>
      <c r="D62" s="240">
        <v>106387178.20658496</v>
      </c>
      <c r="E62" s="240">
        <v>107306175.17999999</v>
      </c>
      <c r="F62" s="317">
        <v>103290506</v>
      </c>
      <c r="G62" s="241">
        <v>117427576</v>
      </c>
      <c r="H62" s="239">
        <v>29756900</v>
      </c>
      <c r="I62" s="239">
        <v>30877042.170000002</v>
      </c>
      <c r="J62" s="239">
        <v>31770849.850000001</v>
      </c>
      <c r="K62" s="239">
        <v>32923804.960000001</v>
      </c>
      <c r="L62" s="241">
        <f>SUM(H62:K62)</f>
        <v>125328596.98000002</v>
      </c>
      <c r="M62" s="239">
        <v>31057514.010000005</v>
      </c>
      <c r="N62" s="271">
        <v>32670524.490000002</v>
      </c>
      <c r="O62" s="271">
        <v>32519928.23</v>
      </c>
      <c r="P62" s="322">
        <v>35848583.090000004</v>
      </c>
      <c r="Q62" s="286">
        <f>SUM(M62:P62)</f>
        <v>132096549.82000001</v>
      </c>
      <c r="R62" s="271">
        <v>34648946.759999998</v>
      </c>
      <c r="S62" s="371">
        <f>'[2]Fee Schedule '!$C$37</f>
        <v>35990317.090000004</v>
      </c>
      <c r="T62" s="371">
        <f>'[1]Fee Schedule '!$C$37</f>
        <v>35872317.109999999</v>
      </c>
      <c r="U62" s="322">
        <v>39010042.857142858</v>
      </c>
      <c r="V62" s="286">
        <f>SUM(R62:U62)</f>
        <v>145521623.81714284</v>
      </c>
      <c r="W62" s="271">
        <v>34854284.910000004</v>
      </c>
      <c r="X62" s="371">
        <v>15997926.039999999</v>
      </c>
      <c r="Y62" s="371">
        <v>36427594.439999998</v>
      </c>
      <c r="Z62" s="322">
        <v>37556016.18</v>
      </c>
      <c r="AA62" s="286">
        <f>SUM(W62:Z62)</f>
        <v>124835821.56999999</v>
      </c>
      <c r="AB62" s="271">
        <v>33570672.119999997</v>
      </c>
      <c r="AC62" s="271">
        <v>28496422.340000004</v>
      </c>
    </row>
    <row r="63" spans="1:30" s="69" customFormat="1" ht="15.95" customHeight="1" thickBot="1" x14ac:dyDescent="0.2">
      <c r="B63" s="175" t="s">
        <v>84</v>
      </c>
      <c r="C63" s="242">
        <f>C62+C32</f>
        <v>178729209</v>
      </c>
      <c r="D63" s="242">
        <f>D62+D32</f>
        <v>174635032.12219471</v>
      </c>
      <c r="E63" s="242">
        <f t="shared" ref="E63:L63" si="21">E32+E62</f>
        <v>179911194.97999999</v>
      </c>
      <c r="F63" s="318">
        <f t="shared" si="21"/>
        <v>169545865</v>
      </c>
      <c r="G63" s="243">
        <v>199340814</v>
      </c>
      <c r="H63" s="242">
        <f t="shared" si="21"/>
        <v>51063541</v>
      </c>
      <c r="I63" s="242">
        <f t="shared" si="21"/>
        <v>53560617.030000001</v>
      </c>
      <c r="J63" s="242">
        <f t="shared" si="21"/>
        <v>54917641.060000002</v>
      </c>
      <c r="K63" s="242">
        <f t="shared" si="21"/>
        <v>58181910.469999999</v>
      </c>
      <c r="L63" s="243">
        <f t="shared" si="21"/>
        <v>217723709.56</v>
      </c>
      <c r="M63" s="242">
        <f>M32+M62</f>
        <v>55760931.370000005</v>
      </c>
      <c r="N63" s="242">
        <f>N32+N62</f>
        <v>58872612.230000004</v>
      </c>
      <c r="O63" s="297">
        <f>O32+O62</f>
        <v>58958566.060000002</v>
      </c>
      <c r="P63" s="297">
        <f>P32+P62</f>
        <v>61240576.280000001</v>
      </c>
      <c r="Q63" s="295">
        <f>Q32+Q62</f>
        <v>234832685.94</v>
      </c>
      <c r="R63" s="297">
        <f t="shared" ref="R63" si="22">R32+R62</f>
        <v>62312408.869999997</v>
      </c>
      <c r="S63" s="372">
        <f>S32+S62</f>
        <v>63653779.200000003</v>
      </c>
      <c r="T63" s="372">
        <f>T32+T62</f>
        <v>64626957.339999996</v>
      </c>
      <c r="U63" s="297">
        <f>U32+U62</f>
        <v>72470062.059523806</v>
      </c>
      <c r="V63" s="295">
        <f>V32+V62</f>
        <v>263063207.46952379</v>
      </c>
      <c r="W63" s="297">
        <f t="shared" ref="W63" si="23">W32+W62</f>
        <v>63587814.320000008</v>
      </c>
      <c r="X63" s="372">
        <f>X32+X62</f>
        <v>37945479.209999993</v>
      </c>
      <c r="Y63" s="372">
        <f>Y32+Y62</f>
        <v>86016514.729999989</v>
      </c>
      <c r="Z63" s="297">
        <f>Z32+Z62</f>
        <v>74115931.819999993</v>
      </c>
      <c r="AA63" s="295">
        <f>AA32+AA62</f>
        <v>261665740.07999998</v>
      </c>
      <c r="AB63" s="297">
        <f t="shared" ref="AB63" si="24">AB32+AB62</f>
        <v>67638561.159999996</v>
      </c>
      <c r="AC63" s="297">
        <f t="shared" ref="AC63" si="25">AC32+AC62</f>
        <v>68326010.790000007</v>
      </c>
    </row>
    <row r="64" spans="1:30" s="69" customFormat="1" ht="14.1" customHeight="1" x14ac:dyDescent="0.2">
      <c r="B64" s="245" t="s">
        <v>85</v>
      </c>
      <c r="C64" s="250"/>
      <c r="D64" s="250"/>
      <c r="H64" s="250"/>
      <c r="R64" s="68"/>
      <c r="S64" s="68"/>
      <c r="T64" s="68"/>
      <c r="W64" s="68"/>
      <c r="X64" s="68"/>
      <c r="Y64" s="68"/>
      <c r="AB64" s="68"/>
      <c r="AC64" s="68"/>
    </row>
    <row r="65" spans="2:29" s="2" customFormat="1" ht="14.1" customHeight="1" x14ac:dyDescent="0.2">
      <c r="B65" s="109" t="s">
        <v>86</v>
      </c>
      <c r="R65" s="68"/>
      <c r="S65" s="68"/>
      <c r="T65" s="68"/>
      <c r="W65" s="68"/>
      <c r="X65" s="68"/>
      <c r="Y65" s="68"/>
      <c r="AB65" s="68"/>
      <c r="AC65" s="68"/>
    </row>
    <row r="66" spans="2:29" ht="14.1" customHeight="1" x14ac:dyDescent="0.2">
      <c r="B66" s="109" t="s">
        <v>42</v>
      </c>
    </row>
    <row r="67" spans="2:29" ht="14.1" customHeight="1" x14ac:dyDescent="0.2">
      <c r="B67" s="2" t="s">
        <v>155</v>
      </c>
      <c r="U67" s="2"/>
      <c r="V67" s="2"/>
      <c r="Z67" s="2"/>
      <c r="AA67" s="2"/>
    </row>
    <row r="68" spans="2:29" ht="15.95" customHeight="1" x14ac:dyDescent="0.2">
      <c r="B68" s="251"/>
    </row>
  </sheetData>
  <sheetProtection algorithmName="SHA-512" hashValue="wxh+ZywkfHKeYatUDCgURHW2D6rjoC+mov1HGtIwewZKQexto8nS8cUm9bquLlvA0UAxgSJFKqVBcl5xP6FULQ==" saltValue="GJZ+bVVC/e2W+bIMbFEPwA==" spinCount="100000" sheet="1" objects="1" scenarios="1"/>
  <phoneticPr fontId="51" type="noConversion"/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AC40"/>
  <sheetViews>
    <sheetView workbookViewId="0">
      <pane xSplit="2" topLeftCell="C1" activePane="topRight" state="frozen"/>
      <selection pane="topRight" activeCell="T2" sqref="T2"/>
    </sheetView>
  </sheetViews>
  <sheetFormatPr defaultColWidth="13.140625" defaultRowHeight="15.95" customHeight="1" x14ac:dyDescent="0.15"/>
  <cols>
    <col min="1" max="1" width="2.42578125" style="2" customWidth="1"/>
    <col min="2" max="2" width="27.7109375" style="2" customWidth="1"/>
    <col min="3" max="7" width="14.85546875" style="2" customWidth="1"/>
    <col min="8" max="11" width="14.85546875" style="2" hidden="1" customWidth="1"/>
    <col min="12" max="12" width="14.85546875" style="2" customWidth="1"/>
    <col min="13" max="14" width="14.42578125" style="2" hidden="1" customWidth="1"/>
    <col min="15" max="16" width="14.85546875" style="2" hidden="1" customWidth="1"/>
    <col min="17" max="17" width="14.85546875" style="2" customWidth="1"/>
    <col min="18" max="18" width="14.42578125" style="2" customWidth="1"/>
    <col min="19" max="22" width="14.85546875" style="2" customWidth="1"/>
    <col min="23" max="24" width="14.42578125" style="2" customWidth="1"/>
    <col min="25" max="27" width="14.85546875" style="2" customWidth="1"/>
    <col min="28" max="29" width="14.42578125" style="2" customWidth="1"/>
    <col min="30" max="255" width="13.140625" style="2"/>
    <col min="256" max="256" width="2.42578125" style="2" customWidth="1"/>
    <col min="257" max="257" width="27.7109375" style="2" customWidth="1"/>
    <col min="258" max="271" width="14.85546875" style="2" customWidth="1"/>
    <col min="272" max="511" width="13.140625" style="2"/>
    <col min="512" max="512" width="2.42578125" style="2" customWidth="1"/>
    <col min="513" max="513" width="27.7109375" style="2" customWidth="1"/>
    <col min="514" max="527" width="14.85546875" style="2" customWidth="1"/>
    <col min="528" max="767" width="13.140625" style="2"/>
    <col min="768" max="768" width="2.42578125" style="2" customWidth="1"/>
    <col min="769" max="769" width="27.7109375" style="2" customWidth="1"/>
    <col min="770" max="783" width="14.85546875" style="2" customWidth="1"/>
    <col min="784" max="1023" width="13.140625" style="2"/>
    <col min="1024" max="1024" width="2.42578125" style="2" customWidth="1"/>
    <col min="1025" max="1025" width="27.7109375" style="2" customWidth="1"/>
    <col min="1026" max="1039" width="14.85546875" style="2" customWidth="1"/>
    <col min="1040" max="1279" width="13.140625" style="2"/>
    <col min="1280" max="1280" width="2.42578125" style="2" customWidth="1"/>
    <col min="1281" max="1281" width="27.7109375" style="2" customWidth="1"/>
    <col min="1282" max="1295" width="14.85546875" style="2" customWidth="1"/>
    <col min="1296" max="1535" width="13.140625" style="2"/>
    <col min="1536" max="1536" width="2.42578125" style="2" customWidth="1"/>
    <col min="1537" max="1537" width="27.7109375" style="2" customWidth="1"/>
    <col min="1538" max="1551" width="14.85546875" style="2" customWidth="1"/>
    <col min="1552" max="1791" width="13.140625" style="2"/>
    <col min="1792" max="1792" width="2.42578125" style="2" customWidth="1"/>
    <col min="1793" max="1793" width="27.7109375" style="2" customWidth="1"/>
    <col min="1794" max="1807" width="14.85546875" style="2" customWidth="1"/>
    <col min="1808" max="2047" width="13.140625" style="2"/>
    <col min="2048" max="2048" width="2.42578125" style="2" customWidth="1"/>
    <col min="2049" max="2049" width="27.7109375" style="2" customWidth="1"/>
    <col min="2050" max="2063" width="14.85546875" style="2" customWidth="1"/>
    <col min="2064" max="2303" width="13.140625" style="2"/>
    <col min="2304" max="2304" width="2.42578125" style="2" customWidth="1"/>
    <col min="2305" max="2305" width="27.7109375" style="2" customWidth="1"/>
    <col min="2306" max="2319" width="14.85546875" style="2" customWidth="1"/>
    <col min="2320" max="2559" width="13.140625" style="2"/>
    <col min="2560" max="2560" width="2.42578125" style="2" customWidth="1"/>
    <col min="2561" max="2561" width="27.7109375" style="2" customWidth="1"/>
    <col min="2562" max="2575" width="14.85546875" style="2" customWidth="1"/>
    <col min="2576" max="2815" width="13.140625" style="2"/>
    <col min="2816" max="2816" width="2.42578125" style="2" customWidth="1"/>
    <col min="2817" max="2817" width="27.7109375" style="2" customWidth="1"/>
    <col min="2818" max="2831" width="14.85546875" style="2" customWidth="1"/>
    <col min="2832" max="3071" width="13.140625" style="2"/>
    <col min="3072" max="3072" width="2.42578125" style="2" customWidth="1"/>
    <col min="3073" max="3073" width="27.7109375" style="2" customWidth="1"/>
    <col min="3074" max="3087" width="14.85546875" style="2" customWidth="1"/>
    <col min="3088" max="3327" width="13.140625" style="2"/>
    <col min="3328" max="3328" width="2.42578125" style="2" customWidth="1"/>
    <col min="3329" max="3329" width="27.7109375" style="2" customWidth="1"/>
    <col min="3330" max="3343" width="14.85546875" style="2" customWidth="1"/>
    <col min="3344" max="3583" width="13.140625" style="2"/>
    <col min="3584" max="3584" width="2.42578125" style="2" customWidth="1"/>
    <col min="3585" max="3585" width="27.7109375" style="2" customWidth="1"/>
    <col min="3586" max="3599" width="14.85546875" style="2" customWidth="1"/>
    <col min="3600" max="3839" width="13.140625" style="2"/>
    <col min="3840" max="3840" width="2.42578125" style="2" customWidth="1"/>
    <col min="3841" max="3841" width="27.7109375" style="2" customWidth="1"/>
    <col min="3842" max="3855" width="14.85546875" style="2" customWidth="1"/>
    <col min="3856" max="4095" width="13.140625" style="2"/>
    <col min="4096" max="4096" width="2.42578125" style="2" customWidth="1"/>
    <col min="4097" max="4097" width="27.7109375" style="2" customWidth="1"/>
    <col min="4098" max="4111" width="14.85546875" style="2" customWidth="1"/>
    <col min="4112" max="4351" width="13.140625" style="2"/>
    <col min="4352" max="4352" width="2.42578125" style="2" customWidth="1"/>
    <col min="4353" max="4353" width="27.7109375" style="2" customWidth="1"/>
    <col min="4354" max="4367" width="14.85546875" style="2" customWidth="1"/>
    <col min="4368" max="4607" width="13.140625" style="2"/>
    <col min="4608" max="4608" width="2.42578125" style="2" customWidth="1"/>
    <col min="4609" max="4609" width="27.7109375" style="2" customWidth="1"/>
    <col min="4610" max="4623" width="14.85546875" style="2" customWidth="1"/>
    <col min="4624" max="4863" width="13.140625" style="2"/>
    <col min="4864" max="4864" width="2.42578125" style="2" customWidth="1"/>
    <col min="4865" max="4865" width="27.7109375" style="2" customWidth="1"/>
    <col min="4866" max="4879" width="14.85546875" style="2" customWidth="1"/>
    <col min="4880" max="5119" width="13.140625" style="2"/>
    <col min="5120" max="5120" width="2.42578125" style="2" customWidth="1"/>
    <col min="5121" max="5121" width="27.7109375" style="2" customWidth="1"/>
    <col min="5122" max="5135" width="14.85546875" style="2" customWidth="1"/>
    <col min="5136" max="5375" width="13.140625" style="2"/>
    <col min="5376" max="5376" width="2.42578125" style="2" customWidth="1"/>
    <col min="5377" max="5377" width="27.7109375" style="2" customWidth="1"/>
    <col min="5378" max="5391" width="14.85546875" style="2" customWidth="1"/>
    <col min="5392" max="5631" width="13.140625" style="2"/>
    <col min="5632" max="5632" width="2.42578125" style="2" customWidth="1"/>
    <col min="5633" max="5633" width="27.7109375" style="2" customWidth="1"/>
    <col min="5634" max="5647" width="14.85546875" style="2" customWidth="1"/>
    <col min="5648" max="5887" width="13.140625" style="2"/>
    <col min="5888" max="5888" width="2.42578125" style="2" customWidth="1"/>
    <col min="5889" max="5889" width="27.7109375" style="2" customWidth="1"/>
    <col min="5890" max="5903" width="14.85546875" style="2" customWidth="1"/>
    <col min="5904" max="6143" width="13.140625" style="2"/>
    <col min="6144" max="6144" width="2.42578125" style="2" customWidth="1"/>
    <col min="6145" max="6145" width="27.7109375" style="2" customWidth="1"/>
    <col min="6146" max="6159" width="14.85546875" style="2" customWidth="1"/>
    <col min="6160" max="6399" width="13.140625" style="2"/>
    <col min="6400" max="6400" width="2.42578125" style="2" customWidth="1"/>
    <col min="6401" max="6401" width="27.7109375" style="2" customWidth="1"/>
    <col min="6402" max="6415" width="14.85546875" style="2" customWidth="1"/>
    <col min="6416" max="6655" width="13.140625" style="2"/>
    <col min="6656" max="6656" width="2.42578125" style="2" customWidth="1"/>
    <col min="6657" max="6657" width="27.7109375" style="2" customWidth="1"/>
    <col min="6658" max="6671" width="14.85546875" style="2" customWidth="1"/>
    <col min="6672" max="6911" width="13.140625" style="2"/>
    <col min="6912" max="6912" width="2.42578125" style="2" customWidth="1"/>
    <col min="6913" max="6913" width="27.7109375" style="2" customWidth="1"/>
    <col min="6914" max="6927" width="14.85546875" style="2" customWidth="1"/>
    <col min="6928" max="7167" width="13.140625" style="2"/>
    <col min="7168" max="7168" width="2.42578125" style="2" customWidth="1"/>
    <col min="7169" max="7169" width="27.7109375" style="2" customWidth="1"/>
    <col min="7170" max="7183" width="14.85546875" style="2" customWidth="1"/>
    <col min="7184" max="7423" width="13.140625" style="2"/>
    <col min="7424" max="7424" width="2.42578125" style="2" customWidth="1"/>
    <col min="7425" max="7425" width="27.7109375" style="2" customWidth="1"/>
    <col min="7426" max="7439" width="14.85546875" style="2" customWidth="1"/>
    <col min="7440" max="7679" width="13.140625" style="2"/>
    <col min="7680" max="7680" width="2.42578125" style="2" customWidth="1"/>
    <col min="7681" max="7681" width="27.7109375" style="2" customWidth="1"/>
    <col min="7682" max="7695" width="14.85546875" style="2" customWidth="1"/>
    <col min="7696" max="7935" width="13.140625" style="2"/>
    <col min="7936" max="7936" width="2.42578125" style="2" customWidth="1"/>
    <col min="7937" max="7937" width="27.7109375" style="2" customWidth="1"/>
    <col min="7938" max="7951" width="14.85546875" style="2" customWidth="1"/>
    <col min="7952" max="8191" width="13.140625" style="2"/>
    <col min="8192" max="8192" width="2.42578125" style="2" customWidth="1"/>
    <col min="8193" max="8193" width="27.7109375" style="2" customWidth="1"/>
    <col min="8194" max="8207" width="14.85546875" style="2" customWidth="1"/>
    <col min="8208" max="8447" width="13.140625" style="2"/>
    <col min="8448" max="8448" width="2.42578125" style="2" customWidth="1"/>
    <col min="8449" max="8449" width="27.7109375" style="2" customWidth="1"/>
    <col min="8450" max="8463" width="14.85546875" style="2" customWidth="1"/>
    <col min="8464" max="8703" width="13.140625" style="2"/>
    <col min="8704" max="8704" width="2.42578125" style="2" customWidth="1"/>
    <col min="8705" max="8705" width="27.7109375" style="2" customWidth="1"/>
    <col min="8706" max="8719" width="14.85546875" style="2" customWidth="1"/>
    <col min="8720" max="8959" width="13.140625" style="2"/>
    <col min="8960" max="8960" width="2.42578125" style="2" customWidth="1"/>
    <col min="8961" max="8961" width="27.7109375" style="2" customWidth="1"/>
    <col min="8962" max="8975" width="14.85546875" style="2" customWidth="1"/>
    <col min="8976" max="9215" width="13.140625" style="2"/>
    <col min="9216" max="9216" width="2.42578125" style="2" customWidth="1"/>
    <col min="9217" max="9217" width="27.7109375" style="2" customWidth="1"/>
    <col min="9218" max="9231" width="14.85546875" style="2" customWidth="1"/>
    <col min="9232" max="9471" width="13.140625" style="2"/>
    <col min="9472" max="9472" width="2.42578125" style="2" customWidth="1"/>
    <col min="9473" max="9473" width="27.7109375" style="2" customWidth="1"/>
    <col min="9474" max="9487" width="14.85546875" style="2" customWidth="1"/>
    <col min="9488" max="9727" width="13.140625" style="2"/>
    <col min="9728" max="9728" width="2.42578125" style="2" customWidth="1"/>
    <col min="9729" max="9729" width="27.7109375" style="2" customWidth="1"/>
    <col min="9730" max="9743" width="14.85546875" style="2" customWidth="1"/>
    <col min="9744" max="9983" width="13.140625" style="2"/>
    <col min="9984" max="9984" width="2.42578125" style="2" customWidth="1"/>
    <col min="9985" max="9985" width="27.7109375" style="2" customWidth="1"/>
    <col min="9986" max="9999" width="14.85546875" style="2" customWidth="1"/>
    <col min="10000" max="10239" width="13.140625" style="2"/>
    <col min="10240" max="10240" width="2.42578125" style="2" customWidth="1"/>
    <col min="10241" max="10241" width="27.7109375" style="2" customWidth="1"/>
    <col min="10242" max="10255" width="14.85546875" style="2" customWidth="1"/>
    <col min="10256" max="10495" width="13.140625" style="2"/>
    <col min="10496" max="10496" width="2.42578125" style="2" customWidth="1"/>
    <col min="10497" max="10497" width="27.7109375" style="2" customWidth="1"/>
    <col min="10498" max="10511" width="14.85546875" style="2" customWidth="1"/>
    <col min="10512" max="10751" width="13.140625" style="2"/>
    <col min="10752" max="10752" width="2.42578125" style="2" customWidth="1"/>
    <col min="10753" max="10753" width="27.7109375" style="2" customWidth="1"/>
    <col min="10754" max="10767" width="14.85546875" style="2" customWidth="1"/>
    <col min="10768" max="11007" width="13.140625" style="2"/>
    <col min="11008" max="11008" width="2.42578125" style="2" customWidth="1"/>
    <col min="11009" max="11009" width="27.7109375" style="2" customWidth="1"/>
    <col min="11010" max="11023" width="14.85546875" style="2" customWidth="1"/>
    <col min="11024" max="11263" width="13.140625" style="2"/>
    <col min="11264" max="11264" width="2.42578125" style="2" customWidth="1"/>
    <col min="11265" max="11265" width="27.7109375" style="2" customWidth="1"/>
    <col min="11266" max="11279" width="14.85546875" style="2" customWidth="1"/>
    <col min="11280" max="11519" width="13.140625" style="2"/>
    <col min="11520" max="11520" width="2.42578125" style="2" customWidth="1"/>
    <col min="11521" max="11521" width="27.7109375" style="2" customWidth="1"/>
    <col min="11522" max="11535" width="14.85546875" style="2" customWidth="1"/>
    <col min="11536" max="11775" width="13.140625" style="2"/>
    <col min="11776" max="11776" width="2.42578125" style="2" customWidth="1"/>
    <col min="11777" max="11777" width="27.7109375" style="2" customWidth="1"/>
    <col min="11778" max="11791" width="14.85546875" style="2" customWidth="1"/>
    <col min="11792" max="12031" width="13.140625" style="2"/>
    <col min="12032" max="12032" width="2.42578125" style="2" customWidth="1"/>
    <col min="12033" max="12033" width="27.7109375" style="2" customWidth="1"/>
    <col min="12034" max="12047" width="14.85546875" style="2" customWidth="1"/>
    <col min="12048" max="12287" width="13.140625" style="2"/>
    <col min="12288" max="12288" width="2.42578125" style="2" customWidth="1"/>
    <col min="12289" max="12289" width="27.7109375" style="2" customWidth="1"/>
    <col min="12290" max="12303" width="14.85546875" style="2" customWidth="1"/>
    <col min="12304" max="12543" width="13.140625" style="2"/>
    <col min="12544" max="12544" width="2.42578125" style="2" customWidth="1"/>
    <col min="12545" max="12545" width="27.7109375" style="2" customWidth="1"/>
    <col min="12546" max="12559" width="14.85546875" style="2" customWidth="1"/>
    <col min="12560" max="12799" width="13.140625" style="2"/>
    <col min="12800" max="12800" width="2.42578125" style="2" customWidth="1"/>
    <col min="12801" max="12801" width="27.7109375" style="2" customWidth="1"/>
    <col min="12802" max="12815" width="14.85546875" style="2" customWidth="1"/>
    <col min="12816" max="13055" width="13.140625" style="2"/>
    <col min="13056" max="13056" width="2.42578125" style="2" customWidth="1"/>
    <col min="13057" max="13057" width="27.7109375" style="2" customWidth="1"/>
    <col min="13058" max="13071" width="14.85546875" style="2" customWidth="1"/>
    <col min="13072" max="13311" width="13.140625" style="2"/>
    <col min="13312" max="13312" width="2.42578125" style="2" customWidth="1"/>
    <col min="13313" max="13313" width="27.7109375" style="2" customWidth="1"/>
    <col min="13314" max="13327" width="14.85546875" style="2" customWidth="1"/>
    <col min="13328" max="13567" width="13.140625" style="2"/>
    <col min="13568" max="13568" width="2.42578125" style="2" customWidth="1"/>
    <col min="13569" max="13569" width="27.7109375" style="2" customWidth="1"/>
    <col min="13570" max="13583" width="14.85546875" style="2" customWidth="1"/>
    <col min="13584" max="13823" width="13.140625" style="2"/>
    <col min="13824" max="13824" width="2.42578125" style="2" customWidth="1"/>
    <col min="13825" max="13825" width="27.7109375" style="2" customWidth="1"/>
    <col min="13826" max="13839" width="14.85546875" style="2" customWidth="1"/>
    <col min="13840" max="14079" width="13.140625" style="2"/>
    <col min="14080" max="14080" width="2.42578125" style="2" customWidth="1"/>
    <col min="14081" max="14081" width="27.7109375" style="2" customWidth="1"/>
    <col min="14082" max="14095" width="14.85546875" style="2" customWidth="1"/>
    <col min="14096" max="14335" width="13.140625" style="2"/>
    <col min="14336" max="14336" width="2.42578125" style="2" customWidth="1"/>
    <col min="14337" max="14337" width="27.7109375" style="2" customWidth="1"/>
    <col min="14338" max="14351" width="14.85546875" style="2" customWidth="1"/>
    <col min="14352" max="14591" width="13.140625" style="2"/>
    <col min="14592" max="14592" width="2.42578125" style="2" customWidth="1"/>
    <col min="14593" max="14593" width="27.7109375" style="2" customWidth="1"/>
    <col min="14594" max="14607" width="14.85546875" style="2" customWidth="1"/>
    <col min="14608" max="14847" width="13.140625" style="2"/>
    <col min="14848" max="14848" width="2.42578125" style="2" customWidth="1"/>
    <col min="14849" max="14849" width="27.7109375" style="2" customWidth="1"/>
    <col min="14850" max="14863" width="14.85546875" style="2" customWidth="1"/>
    <col min="14864" max="15103" width="13.140625" style="2"/>
    <col min="15104" max="15104" width="2.42578125" style="2" customWidth="1"/>
    <col min="15105" max="15105" width="27.7109375" style="2" customWidth="1"/>
    <col min="15106" max="15119" width="14.85546875" style="2" customWidth="1"/>
    <col min="15120" max="15359" width="13.140625" style="2"/>
    <col min="15360" max="15360" width="2.42578125" style="2" customWidth="1"/>
    <col min="15361" max="15361" width="27.7109375" style="2" customWidth="1"/>
    <col min="15362" max="15375" width="14.85546875" style="2" customWidth="1"/>
    <col min="15376" max="15615" width="13.140625" style="2"/>
    <col min="15616" max="15616" width="2.42578125" style="2" customWidth="1"/>
    <col min="15617" max="15617" width="27.7109375" style="2" customWidth="1"/>
    <col min="15618" max="15631" width="14.85546875" style="2" customWidth="1"/>
    <col min="15632" max="15871" width="13.140625" style="2"/>
    <col min="15872" max="15872" width="2.42578125" style="2" customWidth="1"/>
    <col min="15873" max="15873" width="27.7109375" style="2" customWidth="1"/>
    <col min="15874" max="15887" width="14.85546875" style="2" customWidth="1"/>
    <col min="15888" max="16127" width="13.140625" style="2"/>
    <col min="16128" max="16128" width="2.42578125" style="2" customWidth="1"/>
    <col min="16129" max="16129" width="27.7109375" style="2" customWidth="1"/>
    <col min="16130" max="16143" width="14.85546875" style="2" customWidth="1"/>
    <col min="16144" max="16384" width="13.140625" style="2"/>
  </cols>
  <sheetData>
    <row r="1" spans="2:29" ht="16.5" customHeight="1" x14ac:dyDescent="0.15"/>
    <row r="2" spans="2:29" ht="17.25" customHeight="1" x14ac:dyDescent="0.2">
      <c r="B2" s="19" t="s">
        <v>87</v>
      </c>
    </row>
    <row r="3" spans="2:29" ht="29.25" customHeight="1" thickBot="1" x14ac:dyDescent="0.25">
      <c r="B3" s="20" t="s">
        <v>88</v>
      </c>
      <c r="C3" s="20"/>
      <c r="D3" s="20"/>
    </row>
    <row r="4" spans="2:29" ht="15.95" customHeight="1" thickBot="1" x14ac:dyDescent="0.25">
      <c r="B4" s="112" t="s">
        <v>89</v>
      </c>
      <c r="C4" s="98"/>
      <c r="D4" s="98"/>
      <c r="E4" s="99"/>
      <c r="F4" s="98"/>
      <c r="G4" s="99"/>
      <c r="H4" s="98"/>
      <c r="I4" s="98"/>
      <c r="J4" s="98"/>
      <c r="K4" s="100"/>
      <c r="L4" s="100"/>
      <c r="M4" s="98"/>
      <c r="N4" s="98"/>
      <c r="O4" s="98"/>
      <c r="P4" s="100"/>
      <c r="Q4" s="100"/>
      <c r="R4" s="100"/>
      <c r="S4" s="100"/>
      <c r="T4" s="100"/>
      <c r="U4" s="100"/>
      <c r="V4" s="100"/>
      <c r="W4" s="98"/>
      <c r="X4" s="98"/>
      <c r="Y4" s="98"/>
      <c r="Z4" s="100"/>
      <c r="AA4" s="100"/>
      <c r="AB4" s="100"/>
      <c r="AC4" s="100"/>
    </row>
    <row r="5" spans="2:29" ht="15.95" customHeight="1" thickBot="1" x14ac:dyDescent="0.25">
      <c r="B5" s="184" t="s">
        <v>90</v>
      </c>
      <c r="C5" s="96" t="s">
        <v>8</v>
      </c>
      <c r="D5" s="102" t="s">
        <v>9</v>
      </c>
      <c r="E5" s="96" t="s">
        <v>10</v>
      </c>
      <c r="F5" s="96" t="s">
        <v>11</v>
      </c>
      <c r="G5" s="92" t="s">
        <v>12</v>
      </c>
      <c r="H5" s="93" t="s">
        <v>13</v>
      </c>
      <c r="I5" s="93" t="s">
        <v>14</v>
      </c>
      <c r="J5" s="103" t="s">
        <v>106</v>
      </c>
      <c r="K5" s="103" t="s">
        <v>110</v>
      </c>
      <c r="L5" s="104" t="s">
        <v>113</v>
      </c>
      <c r="M5" s="103" t="s">
        <v>115</v>
      </c>
      <c r="N5" s="272" t="s">
        <v>121</v>
      </c>
      <c r="O5" s="103" t="s">
        <v>122</v>
      </c>
      <c r="P5" s="103" t="s">
        <v>124</v>
      </c>
      <c r="Q5" s="104" t="s">
        <v>126</v>
      </c>
      <c r="R5" s="103" t="s">
        <v>127</v>
      </c>
      <c r="S5" s="103" t="s">
        <v>134</v>
      </c>
      <c r="T5" s="103" t="s">
        <v>133</v>
      </c>
      <c r="U5" s="103" t="s">
        <v>143</v>
      </c>
      <c r="V5" s="94" t="s">
        <v>149</v>
      </c>
      <c r="W5" s="103" t="s">
        <v>150</v>
      </c>
      <c r="X5" s="103" t="s">
        <v>151</v>
      </c>
      <c r="Y5" s="103" t="s">
        <v>152</v>
      </c>
      <c r="Z5" s="103" t="s">
        <v>144</v>
      </c>
      <c r="AA5" s="104" t="s">
        <v>153</v>
      </c>
      <c r="AB5" s="103" t="s">
        <v>154</v>
      </c>
      <c r="AC5" s="103" t="s">
        <v>165</v>
      </c>
    </row>
    <row r="6" spans="2:29" s="21" customFormat="1" ht="15.95" customHeight="1" thickBot="1" x14ac:dyDescent="0.2">
      <c r="B6" s="95" t="s">
        <v>80</v>
      </c>
      <c r="C6" s="199">
        <v>15330</v>
      </c>
      <c r="D6" s="185">
        <v>17772</v>
      </c>
      <c r="E6" s="185">
        <v>18707</v>
      </c>
      <c r="F6" s="183">
        <v>15944</v>
      </c>
      <c r="G6" s="187">
        <v>20955</v>
      </c>
      <c r="H6" s="186">
        <v>5497</v>
      </c>
      <c r="I6" s="186">
        <v>6089</v>
      </c>
      <c r="J6" s="186">
        <v>6792</v>
      </c>
      <c r="K6" s="186">
        <v>6486</v>
      </c>
      <c r="L6" s="188">
        <f>SUM(H6:K6)</f>
        <v>24864</v>
      </c>
      <c r="M6" s="186">
        <v>6148</v>
      </c>
      <c r="N6" s="273">
        <v>6594</v>
      </c>
      <c r="O6" s="186">
        <v>6775</v>
      </c>
      <c r="P6" s="186">
        <v>6809</v>
      </c>
      <c r="Q6" s="188">
        <f>SUM(M6:P6)</f>
        <v>26326</v>
      </c>
      <c r="R6" s="186">
        <v>6319</v>
      </c>
      <c r="S6" s="186">
        <v>7110</v>
      </c>
      <c r="T6" s="186">
        <v>7096</v>
      </c>
      <c r="U6" s="186">
        <v>6697</v>
      </c>
      <c r="V6" s="188">
        <f>SUM(R6:U6)</f>
        <v>27222</v>
      </c>
      <c r="W6" s="186">
        <v>6047</v>
      </c>
      <c r="X6" s="273">
        <v>4256</v>
      </c>
      <c r="Y6" s="186">
        <v>4862</v>
      </c>
      <c r="Z6" s="186">
        <v>5401</v>
      </c>
      <c r="AA6" s="188">
        <f>SUM(W6:Z6)</f>
        <v>20566</v>
      </c>
      <c r="AB6" s="186">
        <v>5695</v>
      </c>
      <c r="AC6" s="186">
        <v>5822</v>
      </c>
    </row>
    <row r="7" spans="2:29" s="21" customFormat="1" ht="18.95" customHeight="1" thickBot="1" x14ac:dyDescent="0.2">
      <c r="B7" s="105"/>
      <c r="C7" s="200"/>
      <c r="D7" s="200"/>
      <c r="F7" s="106"/>
      <c r="G7" s="106"/>
      <c r="H7" s="200"/>
      <c r="I7" s="200"/>
      <c r="J7" s="200"/>
    </row>
    <row r="8" spans="2:29" ht="15.95" customHeight="1" thickBot="1" x14ac:dyDescent="0.2">
      <c r="B8" s="95" t="s">
        <v>91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100"/>
      <c r="Q8" s="100"/>
      <c r="R8" s="100"/>
      <c r="S8" s="100"/>
      <c r="T8" s="100"/>
      <c r="U8" s="98"/>
      <c r="V8" s="98"/>
      <c r="W8" s="98"/>
      <c r="X8" s="98"/>
      <c r="Y8" s="98"/>
      <c r="Z8" s="100"/>
      <c r="AA8" s="100"/>
      <c r="AB8" s="100"/>
      <c r="AC8" s="100"/>
    </row>
    <row r="9" spans="2:29" ht="15.95" customHeight="1" thickBot="1" x14ac:dyDescent="0.2">
      <c r="B9" s="101"/>
      <c r="C9" s="107"/>
      <c r="D9" s="108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257"/>
      <c r="Q9" s="257"/>
      <c r="R9" s="257"/>
      <c r="S9" s="257"/>
      <c r="T9" s="257"/>
      <c r="U9" s="107"/>
      <c r="V9" s="107"/>
      <c r="W9" s="107"/>
      <c r="X9" s="107"/>
      <c r="Y9" s="107"/>
      <c r="Z9" s="257"/>
      <c r="AA9" s="257"/>
      <c r="AB9" s="257"/>
      <c r="AC9" s="257"/>
    </row>
    <row r="10" spans="2:29" ht="15.95" customHeight="1" thickBot="1" x14ac:dyDescent="0.25">
      <c r="B10" s="89" t="s">
        <v>78</v>
      </c>
      <c r="C10" s="96" t="s">
        <v>8</v>
      </c>
      <c r="D10" s="97" t="s">
        <v>9</v>
      </c>
      <c r="E10" s="96" t="s">
        <v>10</v>
      </c>
      <c r="F10" s="97" t="s">
        <v>11</v>
      </c>
      <c r="G10" s="92" t="s">
        <v>12</v>
      </c>
      <c r="H10" s="93" t="s">
        <v>13</v>
      </c>
      <c r="I10" s="93" t="s">
        <v>14</v>
      </c>
      <c r="J10" s="93" t="s">
        <v>106</v>
      </c>
      <c r="K10" s="93" t="s">
        <v>110</v>
      </c>
      <c r="L10" s="94" t="s">
        <v>113</v>
      </c>
      <c r="M10" s="93" t="s">
        <v>115</v>
      </c>
      <c r="N10" s="254" t="s">
        <v>121</v>
      </c>
      <c r="O10" s="93" t="s">
        <v>122</v>
      </c>
      <c r="P10" s="93" t="s">
        <v>124</v>
      </c>
      <c r="Q10" s="94" t="s">
        <v>126</v>
      </c>
      <c r="R10" s="93" t="s">
        <v>127</v>
      </c>
      <c r="S10" s="93" t="s">
        <v>134</v>
      </c>
      <c r="T10" s="93" t="s">
        <v>133</v>
      </c>
      <c r="U10" s="93" t="s">
        <v>143</v>
      </c>
      <c r="V10" s="94" t="s">
        <v>149</v>
      </c>
      <c r="W10" s="103" t="s">
        <v>150</v>
      </c>
      <c r="X10" s="103" t="s">
        <v>151</v>
      </c>
      <c r="Y10" s="103" t="s">
        <v>152</v>
      </c>
      <c r="Z10" s="103" t="s">
        <v>144</v>
      </c>
      <c r="AA10" s="104" t="s">
        <v>153</v>
      </c>
      <c r="AB10" s="103" t="s">
        <v>154</v>
      </c>
      <c r="AC10" s="103" t="s">
        <v>165</v>
      </c>
    </row>
    <row r="11" spans="2:29" ht="14.1" customHeight="1" x14ac:dyDescent="0.15">
      <c r="B11" s="189" t="s">
        <v>15</v>
      </c>
      <c r="C11" s="201">
        <v>1259922</v>
      </c>
      <c r="D11" s="202">
        <v>1196086</v>
      </c>
      <c r="E11" s="190">
        <v>951576.57000000007</v>
      </c>
      <c r="F11" s="319">
        <v>825503</v>
      </c>
      <c r="G11" s="151">
        <v>748502.12</v>
      </c>
      <c r="H11" s="204">
        <v>230833</v>
      </c>
      <c r="I11" s="203">
        <v>221084.36</v>
      </c>
      <c r="J11" s="203">
        <v>229708.15</v>
      </c>
      <c r="K11" s="203">
        <v>249260.4</v>
      </c>
      <c r="L11" s="205">
        <f>SUM(H11:K11)</f>
        <v>930885.91</v>
      </c>
      <c r="M11" s="203">
        <v>245028.03</v>
      </c>
      <c r="N11" s="274">
        <v>277722.52</v>
      </c>
      <c r="O11" s="274">
        <v>240766</v>
      </c>
      <c r="P11" s="274">
        <v>277961.09999999998</v>
      </c>
      <c r="Q11" s="292">
        <f>SUM(M11:P11)</f>
        <v>1041477.65</v>
      </c>
      <c r="R11" s="274">
        <v>284080.31999999995</v>
      </c>
      <c r="S11" s="373">
        <v>233145.06</v>
      </c>
      <c r="T11" s="373">
        <v>258258.06</v>
      </c>
      <c r="U11" s="262">
        <v>175394.60142857145</v>
      </c>
      <c r="V11" s="205">
        <f>SUM(R11:U11)</f>
        <v>950878.04142857133</v>
      </c>
      <c r="W11" s="262">
        <v>167005.19</v>
      </c>
      <c r="X11" s="262">
        <v>87077.349999999991</v>
      </c>
      <c r="Y11" s="262">
        <v>161439.34</v>
      </c>
      <c r="Z11" s="274">
        <v>154287.10999999999</v>
      </c>
      <c r="AA11" s="292">
        <f>SUM(W11:Z11)</f>
        <v>569808.99</v>
      </c>
      <c r="AB11" s="275">
        <v>194338.05</v>
      </c>
      <c r="AC11" s="275">
        <v>260917.42</v>
      </c>
    </row>
    <row r="12" spans="2:29" ht="14.1" customHeight="1" x14ac:dyDescent="0.15">
      <c r="B12" s="191" t="s">
        <v>16</v>
      </c>
      <c r="C12" s="206">
        <v>122361</v>
      </c>
      <c r="D12" s="202">
        <v>129767</v>
      </c>
      <c r="E12" s="190">
        <v>105945.43000000001</v>
      </c>
      <c r="F12" s="319">
        <v>85267</v>
      </c>
      <c r="G12" s="151">
        <v>112709.09</v>
      </c>
      <c r="H12" s="204">
        <v>27469</v>
      </c>
      <c r="I12" s="204">
        <v>21409.35</v>
      </c>
      <c r="J12" s="204">
        <v>25656.21</v>
      </c>
      <c r="K12" s="204">
        <v>30752.61</v>
      </c>
      <c r="L12" s="208">
        <f>SUM(H12:K12)</f>
        <v>105287.17</v>
      </c>
      <c r="M12" s="204">
        <v>32478.68</v>
      </c>
      <c r="N12" s="275">
        <v>21200.77</v>
      </c>
      <c r="O12" s="275">
        <v>26840</v>
      </c>
      <c r="P12" s="275">
        <v>31622.81</v>
      </c>
      <c r="Q12" s="289">
        <f>SUM(M12:P12)</f>
        <v>112142.26</v>
      </c>
      <c r="R12" s="275">
        <v>27809.8</v>
      </c>
      <c r="S12" s="262">
        <v>25895.83</v>
      </c>
      <c r="T12" s="262">
        <v>26781.239999999998</v>
      </c>
      <c r="U12" s="262">
        <v>35088.548571428568</v>
      </c>
      <c r="V12" s="208">
        <f>SUM(R12:U12)</f>
        <v>115575.41857142857</v>
      </c>
      <c r="W12" s="262">
        <v>29188.229999999996</v>
      </c>
      <c r="X12" s="262">
        <v>4834.63</v>
      </c>
      <c r="Y12" s="262">
        <v>13147.03</v>
      </c>
      <c r="Z12" s="275">
        <v>9106.48</v>
      </c>
      <c r="AA12" s="289">
        <f>SUM(W12:Z12)</f>
        <v>56276.369999999995</v>
      </c>
      <c r="AB12" s="275">
        <v>19735.300000000003</v>
      </c>
      <c r="AC12" s="275">
        <v>33746.339999999997</v>
      </c>
    </row>
    <row r="13" spans="2:29" ht="14.1" customHeight="1" x14ac:dyDescent="0.15">
      <c r="B13" s="191" t="s">
        <v>17</v>
      </c>
      <c r="C13" s="206">
        <v>75979</v>
      </c>
      <c r="D13" s="202">
        <v>81026</v>
      </c>
      <c r="E13" s="190">
        <v>79820.17</v>
      </c>
      <c r="F13" s="319">
        <v>92836</v>
      </c>
      <c r="G13" s="151">
        <v>136908.62</v>
      </c>
      <c r="H13" s="204">
        <v>37152</v>
      </c>
      <c r="I13" s="204">
        <v>22185.32</v>
      </c>
      <c r="J13" s="204">
        <v>30648.41</v>
      </c>
      <c r="K13" s="204">
        <v>36748.93</v>
      </c>
      <c r="L13" s="208">
        <f t="shared" ref="L13:L33" si="0">SUM(H13:K13)</f>
        <v>126734.66</v>
      </c>
      <c r="M13" s="204">
        <v>33065.729999999996</v>
      </c>
      <c r="N13" s="275">
        <v>41536.720000000001</v>
      </c>
      <c r="O13" s="275">
        <v>32465</v>
      </c>
      <c r="P13" s="275">
        <v>44586.75</v>
      </c>
      <c r="Q13" s="289">
        <f t="shared" ref="Q13:Q33" si="1">SUM(M13:P13)</f>
        <v>151654.20000000001</v>
      </c>
      <c r="R13" s="275">
        <v>46080.990000000005</v>
      </c>
      <c r="S13" s="262">
        <v>49111.03</v>
      </c>
      <c r="T13" s="262">
        <v>70772.22</v>
      </c>
      <c r="U13" s="262">
        <v>83640.899999999994</v>
      </c>
      <c r="V13" s="208">
        <f t="shared" ref="V13:V33" si="2">SUM(R13:U13)</f>
        <v>249605.13999999998</v>
      </c>
      <c r="W13" s="262">
        <v>57007.12000000001</v>
      </c>
      <c r="X13" s="262">
        <v>4638.79</v>
      </c>
      <c r="Y13" s="262">
        <v>9809.869999999999</v>
      </c>
      <c r="Z13" s="275">
        <v>23032.699999999997</v>
      </c>
      <c r="AA13" s="289">
        <f t="shared" ref="AA13:AA33" si="3">SUM(W13:Z13)</f>
        <v>94488.48000000001</v>
      </c>
      <c r="AB13" s="275">
        <v>24869.13</v>
      </c>
      <c r="AC13" s="275">
        <v>26961.269999999997</v>
      </c>
    </row>
    <row r="14" spans="2:29" ht="14.1" customHeight="1" x14ac:dyDescent="0.15">
      <c r="B14" s="191" t="s">
        <v>18</v>
      </c>
      <c r="C14" s="206">
        <v>41199</v>
      </c>
      <c r="D14" s="202">
        <v>50279</v>
      </c>
      <c r="E14" s="190">
        <v>40527.22</v>
      </c>
      <c r="F14" s="319">
        <v>52365</v>
      </c>
      <c r="G14" s="151">
        <v>79713.48</v>
      </c>
      <c r="H14" s="204">
        <v>6744</v>
      </c>
      <c r="I14" s="204">
        <v>3066.29</v>
      </c>
      <c r="J14" s="204">
        <v>11581.84</v>
      </c>
      <c r="K14" s="204">
        <v>6238.52</v>
      </c>
      <c r="L14" s="208">
        <f t="shared" si="0"/>
        <v>27630.65</v>
      </c>
      <c r="M14" s="204">
        <v>5194.01</v>
      </c>
      <c r="N14" s="275">
        <v>3841.3199999999997</v>
      </c>
      <c r="O14" s="275">
        <v>6145</v>
      </c>
      <c r="P14" s="275">
        <v>10189.870000000001</v>
      </c>
      <c r="Q14" s="289">
        <f t="shared" si="1"/>
        <v>25370.2</v>
      </c>
      <c r="R14" s="275">
        <v>7476.0300000000007</v>
      </c>
      <c r="S14" s="262">
        <v>14083.76</v>
      </c>
      <c r="T14" s="262">
        <v>14322.68</v>
      </c>
      <c r="U14" s="262">
        <v>11419.14</v>
      </c>
      <c r="V14" s="208">
        <f t="shared" si="2"/>
        <v>47301.61</v>
      </c>
      <c r="W14" s="262">
        <v>9994.41</v>
      </c>
      <c r="X14" s="262">
        <v>0</v>
      </c>
      <c r="Y14" s="262">
        <v>3456.18</v>
      </c>
      <c r="Z14" s="275">
        <v>1569.45</v>
      </c>
      <c r="AA14" s="289">
        <f t="shared" si="3"/>
        <v>15020.04</v>
      </c>
      <c r="AB14" s="275">
        <v>4737.91</v>
      </c>
      <c r="AC14" s="275">
        <v>6315.41</v>
      </c>
    </row>
    <row r="15" spans="2:29" ht="14.1" customHeight="1" x14ac:dyDescent="0.15">
      <c r="B15" s="192" t="s">
        <v>19</v>
      </c>
      <c r="C15" s="206">
        <v>32879</v>
      </c>
      <c r="D15" s="202">
        <v>36665</v>
      </c>
      <c r="E15" s="190">
        <v>24351.23</v>
      </c>
      <c r="F15" s="319">
        <v>25789</v>
      </c>
      <c r="G15" s="151">
        <v>17128.36</v>
      </c>
      <c r="H15" s="204">
        <v>2795</v>
      </c>
      <c r="I15" s="204">
        <v>3344.72</v>
      </c>
      <c r="J15" s="204">
        <v>4087.84</v>
      </c>
      <c r="K15" s="204">
        <v>4297.4799999999996</v>
      </c>
      <c r="L15" s="208">
        <f t="shared" si="0"/>
        <v>14525.039999999999</v>
      </c>
      <c r="M15" s="204">
        <v>6119.18</v>
      </c>
      <c r="N15" s="275">
        <v>2296.2600000000002</v>
      </c>
      <c r="O15" s="275">
        <v>9029</v>
      </c>
      <c r="P15" s="275">
        <v>7730.47</v>
      </c>
      <c r="Q15" s="289">
        <f t="shared" si="1"/>
        <v>25174.910000000003</v>
      </c>
      <c r="R15" s="275">
        <v>10902.060000000001</v>
      </c>
      <c r="S15" s="262">
        <v>8016.01</v>
      </c>
      <c r="T15" s="262">
        <v>19878.16</v>
      </c>
      <c r="U15" s="262">
        <v>15670.7</v>
      </c>
      <c r="V15" s="208">
        <f t="shared" si="2"/>
        <v>54466.929999999993</v>
      </c>
      <c r="W15" s="262">
        <v>3183.15</v>
      </c>
      <c r="X15" s="262">
        <v>91.42</v>
      </c>
      <c r="Y15" s="262">
        <v>606.69000000000005</v>
      </c>
      <c r="Z15" s="275">
        <v>2871.2</v>
      </c>
      <c r="AA15" s="289">
        <f t="shared" si="3"/>
        <v>6752.46</v>
      </c>
      <c r="AB15" s="275">
        <v>3507</v>
      </c>
      <c r="AC15" s="275">
        <v>6228.2199999999993</v>
      </c>
    </row>
    <row r="16" spans="2:29" ht="14.1" customHeight="1" x14ac:dyDescent="0.15">
      <c r="B16" s="192" t="s">
        <v>79</v>
      </c>
      <c r="C16" s="206">
        <v>73122</v>
      </c>
      <c r="D16" s="202">
        <v>97018</v>
      </c>
      <c r="E16" s="190">
        <v>75808.27</v>
      </c>
      <c r="F16" s="319">
        <v>28687</v>
      </c>
      <c r="G16" s="151">
        <v>21958.29</v>
      </c>
      <c r="H16" s="204">
        <v>5676</v>
      </c>
      <c r="I16" s="204">
        <v>19805.05</v>
      </c>
      <c r="J16" s="204">
        <v>7576.71</v>
      </c>
      <c r="K16" s="204">
        <v>12743.72</v>
      </c>
      <c r="L16" s="208">
        <f t="shared" si="0"/>
        <v>45801.48</v>
      </c>
      <c r="M16" s="204">
        <v>20923.72</v>
      </c>
      <c r="N16" s="275">
        <v>9886.9</v>
      </c>
      <c r="O16" s="275">
        <v>20307</v>
      </c>
      <c r="P16" s="275">
        <v>13969.14</v>
      </c>
      <c r="Q16" s="289">
        <f t="shared" si="1"/>
        <v>65086.76</v>
      </c>
      <c r="R16" s="275">
        <v>4660.84</v>
      </c>
      <c r="S16" s="262">
        <v>4542.1500000000005</v>
      </c>
      <c r="T16" s="262">
        <v>6123.54</v>
      </c>
      <c r="U16" s="262">
        <v>8881.09</v>
      </c>
      <c r="V16" s="208">
        <f t="shared" si="2"/>
        <v>24207.620000000003</v>
      </c>
      <c r="W16" s="262">
        <v>4257.13</v>
      </c>
      <c r="X16" s="262">
        <v>2700.1</v>
      </c>
      <c r="Y16" s="262">
        <v>9133.2000000000007</v>
      </c>
      <c r="Z16" s="275">
        <v>17045.34</v>
      </c>
      <c r="AA16" s="289">
        <f t="shared" si="3"/>
        <v>33135.770000000004</v>
      </c>
      <c r="AB16" s="275">
        <v>5957.74</v>
      </c>
      <c r="AC16" s="275">
        <v>11874.73</v>
      </c>
    </row>
    <row r="17" spans="2:29" ht="14.1" customHeight="1" x14ac:dyDescent="0.15">
      <c r="B17" s="192" t="s">
        <v>21</v>
      </c>
      <c r="C17" s="206">
        <v>11719</v>
      </c>
      <c r="D17" s="202">
        <v>14391</v>
      </c>
      <c r="E17" s="190">
        <v>16574.13</v>
      </c>
      <c r="F17" s="319">
        <v>7918</v>
      </c>
      <c r="G17" s="151">
        <v>20873.3</v>
      </c>
      <c r="H17" s="204">
        <v>8908</v>
      </c>
      <c r="I17" s="204">
        <v>3253.61</v>
      </c>
      <c r="J17" s="204">
        <v>5076.71</v>
      </c>
      <c r="K17" s="204">
        <v>12693.18</v>
      </c>
      <c r="L17" s="208">
        <f t="shared" si="0"/>
        <v>29931.5</v>
      </c>
      <c r="M17" s="204">
        <v>3936.2999999999997</v>
      </c>
      <c r="N17" s="275">
        <v>4425.03</v>
      </c>
      <c r="O17" s="275">
        <v>3624</v>
      </c>
      <c r="P17" s="275">
        <v>2805.41</v>
      </c>
      <c r="Q17" s="289">
        <f t="shared" si="1"/>
        <v>14790.74</v>
      </c>
      <c r="R17" s="275">
        <v>3158.3300000000004</v>
      </c>
      <c r="S17" s="262">
        <v>11281.45</v>
      </c>
      <c r="T17" s="262">
        <v>3425.21</v>
      </c>
      <c r="U17" s="262">
        <v>2742.6538095238093</v>
      </c>
      <c r="V17" s="208">
        <f t="shared" si="2"/>
        <v>20607.643809523812</v>
      </c>
      <c r="W17" s="262">
        <v>3197.6400000000003</v>
      </c>
      <c r="X17" s="262">
        <v>592.22</v>
      </c>
      <c r="Y17" s="262">
        <v>1149.3800000000001</v>
      </c>
      <c r="Z17" s="275">
        <v>2174.8999999999996</v>
      </c>
      <c r="AA17" s="289">
        <f t="shared" si="3"/>
        <v>7114.14</v>
      </c>
      <c r="AB17" s="275">
        <v>2004.67</v>
      </c>
      <c r="AC17" s="275">
        <v>1490.96</v>
      </c>
    </row>
    <row r="18" spans="2:29" ht="14.1" customHeight="1" x14ac:dyDescent="0.15">
      <c r="B18" s="192" t="s">
        <v>22</v>
      </c>
      <c r="C18" s="206">
        <v>38308</v>
      </c>
      <c r="D18" s="202">
        <v>69897</v>
      </c>
      <c r="E18" s="190">
        <v>79862.399999999994</v>
      </c>
      <c r="F18" s="319">
        <v>83189</v>
      </c>
      <c r="G18" s="151">
        <v>48797.29</v>
      </c>
      <c r="H18" s="204">
        <v>13416</v>
      </c>
      <c r="I18" s="204">
        <v>20915.27</v>
      </c>
      <c r="J18" s="204">
        <v>14862.3</v>
      </c>
      <c r="K18" s="204">
        <v>25256.51</v>
      </c>
      <c r="L18" s="208">
        <f t="shared" si="0"/>
        <v>74450.080000000002</v>
      </c>
      <c r="M18" s="204">
        <v>20260.829999999998</v>
      </c>
      <c r="N18" s="275">
        <v>17741.3</v>
      </c>
      <c r="O18" s="275">
        <v>17354</v>
      </c>
      <c r="P18" s="275">
        <v>20932.38</v>
      </c>
      <c r="Q18" s="289">
        <f t="shared" si="1"/>
        <v>76288.509999999995</v>
      </c>
      <c r="R18" s="275">
        <v>11279.470000000001</v>
      </c>
      <c r="S18" s="262">
        <v>27056.149999999998</v>
      </c>
      <c r="T18" s="262">
        <v>30304.079999999998</v>
      </c>
      <c r="U18" s="262">
        <v>13689.178571428572</v>
      </c>
      <c r="V18" s="208">
        <f t="shared" si="2"/>
        <v>82328.878571428562</v>
      </c>
      <c r="W18" s="262">
        <v>20238.939999999999</v>
      </c>
      <c r="X18" s="262">
        <v>3912.56</v>
      </c>
      <c r="Y18" s="262">
        <v>8744.92</v>
      </c>
      <c r="Z18" s="275">
        <v>6705.96</v>
      </c>
      <c r="AA18" s="289">
        <f t="shared" si="3"/>
        <v>39602.379999999997</v>
      </c>
      <c r="AB18" s="275">
        <v>5915.3899999999994</v>
      </c>
      <c r="AC18" s="275">
        <v>15199.600000000002</v>
      </c>
    </row>
    <row r="19" spans="2:29" ht="14.1" customHeight="1" x14ac:dyDescent="0.15">
      <c r="B19" s="192" t="s">
        <v>23</v>
      </c>
      <c r="C19" s="209">
        <v>0</v>
      </c>
      <c r="D19" s="202">
        <v>0</v>
      </c>
      <c r="E19" s="190">
        <v>0</v>
      </c>
      <c r="F19" s="319">
        <v>0</v>
      </c>
      <c r="G19" s="151">
        <v>0</v>
      </c>
      <c r="H19" s="204">
        <v>0</v>
      </c>
      <c r="I19" s="210">
        <v>0</v>
      </c>
      <c r="J19" s="210">
        <v>0</v>
      </c>
      <c r="K19" s="210">
        <v>0</v>
      </c>
      <c r="L19" s="208">
        <f t="shared" si="0"/>
        <v>0</v>
      </c>
      <c r="M19" s="204">
        <v>0</v>
      </c>
      <c r="N19" s="275">
        <v>0</v>
      </c>
      <c r="O19" s="275">
        <v>0</v>
      </c>
      <c r="P19" s="275">
        <v>0</v>
      </c>
      <c r="Q19" s="289">
        <f t="shared" si="1"/>
        <v>0</v>
      </c>
      <c r="R19" s="275">
        <v>0</v>
      </c>
      <c r="S19" s="262">
        <v>0</v>
      </c>
      <c r="T19" s="262">
        <v>0</v>
      </c>
      <c r="U19" s="262">
        <v>0</v>
      </c>
      <c r="V19" s="208">
        <f t="shared" si="2"/>
        <v>0</v>
      </c>
      <c r="W19" s="262">
        <v>0</v>
      </c>
      <c r="X19" s="262">
        <v>0</v>
      </c>
      <c r="Y19" s="262">
        <v>0</v>
      </c>
      <c r="Z19" s="275">
        <v>0</v>
      </c>
      <c r="AA19" s="289">
        <f t="shared" si="3"/>
        <v>0</v>
      </c>
      <c r="AB19" s="275">
        <v>0</v>
      </c>
      <c r="AC19" s="275">
        <v>0</v>
      </c>
    </row>
    <row r="20" spans="2:29" ht="14.1" customHeight="1" x14ac:dyDescent="0.15">
      <c r="B20" s="192" t="s">
        <v>24</v>
      </c>
      <c r="C20" s="206">
        <v>463743</v>
      </c>
      <c r="D20" s="202">
        <v>667883</v>
      </c>
      <c r="E20" s="190">
        <v>547945.42999999993</v>
      </c>
      <c r="F20" s="319">
        <v>448071</v>
      </c>
      <c r="G20" s="151">
        <v>506693.41999999993</v>
      </c>
      <c r="H20" s="204">
        <v>105298</v>
      </c>
      <c r="I20" s="210">
        <v>110998.57</v>
      </c>
      <c r="J20" s="210">
        <v>148668.78</v>
      </c>
      <c r="K20" s="210">
        <v>157810.25</v>
      </c>
      <c r="L20" s="208">
        <f t="shared" si="0"/>
        <v>522775.6</v>
      </c>
      <c r="M20" s="204">
        <v>98614.599999999991</v>
      </c>
      <c r="N20" s="275">
        <v>120751.28</v>
      </c>
      <c r="O20" s="275">
        <v>136301</v>
      </c>
      <c r="P20" s="275">
        <v>152147.88</v>
      </c>
      <c r="Q20" s="289">
        <f t="shared" si="1"/>
        <v>507814.76</v>
      </c>
      <c r="R20" s="275">
        <v>108992.42000000001</v>
      </c>
      <c r="S20" s="262">
        <v>118533.94</v>
      </c>
      <c r="T20" s="262">
        <v>115487.81999999999</v>
      </c>
      <c r="U20" s="262">
        <v>106942.62809523809</v>
      </c>
      <c r="V20" s="208">
        <f t="shared" si="2"/>
        <v>449956.80809523806</v>
      </c>
      <c r="W20" s="262">
        <v>86290.459999999992</v>
      </c>
      <c r="X20" s="262">
        <v>81595.460000000006</v>
      </c>
      <c r="Y20" s="262">
        <v>99091.58</v>
      </c>
      <c r="Z20" s="275">
        <v>208283.26</v>
      </c>
      <c r="AA20" s="289">
        <f t="shared" si="3"/>
        <v>475260.76</v>
      </c>
      <c r="AB20" s="275">
        <v>151172.56</v>
      </c>
      <c r="AC20" s="275">
        <v>124943.95999999999</v>
      </c>
    </row>
    <row r="21" spans="2:29" ht="14.1" customHeight="1" x14ac:dyDescent="0.15">
      <c r="B21" s="192" t="s">
        <v>25</v>
      </c>
      <c r="C21" s="206">
        <v>2415709</v>
      </c>
      <c r="D21" s="202">
        <v>3077253</v>
      </c>
      <c r="E21" s="190">
        <v>3021535.9000000004</v>
      </c>
      <c r="F21" s="319">
        <v>3252040</v>
      </c>
      <c r="G21" s="151">
        <v>3311120.05</v>
      </c>
      <c r="H21" s="204">
        <v>861903</v>
      </c>
      <c r="I21" s="204">
        <v>938460.03</v>
      </c>
      <c r="J21" s="204">
        <v>1029044.9</v>
      </c>
      <c r="K21" s="204">
        <v>1022723.01</v>
      </c>
      <c r="L21" s="208">
        <f t="shared" si="0"/>
        <v>3852130.9400000004</v>
      </c>
      <c r="M21" s="204">
        <v>901495.40999999992</v>
      </c>
      <c r="N21" s="275">
        <v>1018760.93</v>
      </c>
      <c r="O21" s="275">
        <v>1015652</v>
      </c>
      <c r="P21" s="275">
        <v>1002645.31</v>
      </c>
      <c r="Q21" s="289">
        <f t="shared" si="1"/>
        <v>3938553.65</v>
      </c>
      <c r="R21" s="275">
        <v>912357.91999999993</v>
      </c>
      <c r="S21" s="262">
        <v>973212.81</v>
      </c>
      <c r="T21" s="262">
        <v>966859.66</v>
      </c>
      <c r="U21" s="262">
        <v>927513.16333333345</v>
      </c>
      <c r="V21" s="208">
        <f t="shared" si="2"/>
        <v>3779943.5533333337</v>
      </c>
      <c r="W21" s="262">
        <v>787139.47</v>
      </c>
      <c r="X21" s="262">
        <v>710077.82000000007</v>
      </c>
      <c r="Y21" s="262">
        <v>896532.98</v>
      </c>
      <c r="Z21" s="275">
        <v>1001397.03</v>
      </c>
      <c r="AA21" s="289">
        <f t="shared" si="3"/>
        <v>3395147.3</v>
      </c>
      <c r="AB21" s="275">
        <v>1134948.8</v>
      </c>
      <c r="AC21" s="275">
        <v>1226358.1800000002</v>
      </c>
    </row>
    <row r="22" spans="2:29" ht="14.1" customHeight="1" x14ac:dyDescent="0.15">
      <c r="B22" s="191" t="s">
        <v>26</v>
      </c>
      <c r="C22" s="211" t="s">
        <v>27</v>
      </c>
      <c r="D22" s="202">
        <v>687246</v>
      </c>
      <c r="E22" s="190">
        <v>689183.28</v>
      </c>
      <c r="F22" s="319">
        <v>517747</v>
      </c>
      <c r="G22" s="151">
        <v>459812.17</v>
      </c>
      <c r="H22" s="204">
        <v>122252</v>
      </c>
      <c r="I22" s="204">
        <v>152390.51</v>
      </c>
      <c r="J22" s="204">
        <v>124816.5</v>
      </c>
      <c r="K22" s="204">
        <v>114608.85</v>
      </c>
      <c r="L22" s="208">
        <f t="shared" si="0"/>
        <v>514067.86</v>
      </c>
      <c r="M22" s="204">
        <v>99524.160000000003</v>
      </c>
      <c r="N22" s="275">
        <v>113091.54</v>
      </c>
      <c r="O22" s="275">
        <v>150817</v>
      </c>
      <c r="P22" s="275">
        <v>124095.75</v>
      </c>
      <c r="Q22" s="289">
        <f t="shared" si="1"/>
        <v>487528.45</v>
      </c>
      <c r="R22" s="275">
        <v>118840.62</v>
      </c>
      <c r="S22" s="262">
        <v>137877.18000000002</v>
      </c>
      <c r="T22" s="262">
        <v>136705.95000000001</v>
      </c>
      <c r="U22" s="262">
        <v>113743.75809523811</v>
      </c>
      <c r="V22" s="208">
        <f t="shared" si="2"/>
        <v>507167.50809523812</v>
      </c>
      <c r="W22" s="262">
        <v>108641.37999999999</v>
      </c>
      <c r="X22" s="262">
        <v>78968.31</v>
      </c>
      <c r="Y22" s="262">
        <v>95154.549999999988</v>
      </c>
      <c r="Z22" s="275">
        <v>119887.47</v>
      </c>
      <c r="AA22" s="289">
        <f t="shared" si="3"/>
        <v>402651.70999999996</v>
      </c>
      <c r="AB22" s="275">
        <v>162161.17000000001</v>
      </c>
      <c r="AC22" s="275">
        <v>124120.28</v>
      </c>
    </row>
    <row r="23" spans="2:29" ht="14.1" customHeight="1" x14ac:dyDescent="0.15">
      <c r="B23" s="191" t="s">
        <v>28</v>
      </c>
      <c r="C23" s="211" t="s">
        <v>27</v>
      </c>
      <c r="D23" s="202">
        <v>19887</v>
      </c>
      <c r="E23" s="190">
        <v>26075.329999999998</v>
      </c>
      <c r="F23" s="319">
        <v>17578</v>
      </c>
      <c r="G23" s="151">
        <v>9562.68</v>
      </c>
      <c r="H23" s="204">
        <v>446</v>
      </c>
      <c r="I23" s="204">
        <v>6608.6</v>
      </c>
      <c r="J23" s="204">
        <v>2627.77</v>
      </c>
      <c r="K23" s="204">
        <v>7582.92</v>
      </c>
      <c r="L23" s="208">
        <f t="shared" si="0"/>
        <v>17265.29</v>
      </c>
      <c r="M23" s="204">
        <v>5029.08</v>
      </c>
      <c r="N23" s="275">
        <v>1842.65</v>
      </c>
      <c r="O23" s="275">
        <v>5668</v>
      </c>
      <c r="P23" s="275">
        <v>3163.31</v>
      </c>
      <c r="Q23" s="289">
        <f t="shared" si="1"/>
        <v>15703.039999999999</v>
      </c>
      <c r="R23" s="275">
        <v>2663.27</v>
      </c>
      <c r="S23" s="262">
        <v>3518.93</v>
      </c>
      <c r="T23" s="262">
        <v>3030</v>
      </c>
      <c r="U23" s="262">
        <v>4715.76</v>
      </c>
      <c r="V23" s="208">
        <f t="shared" si="2"/>
        <v>13927.960000000001</v>
      </c>
      <c r="W23" s="262">
        <v>0</v>
      </c>
      <c r="X23" s="262">
        <v>4119.1099999999997</v>
      </c>
      <c r="Y23" s="262">
        <v>585.24</v>
      </c>
      <c r="Z23" s="275">
        <v>100</v>
      </c>
      <c r="AA23" s="289">
        <f t="shared" si="3"/>
        <v>4804.3499999999995</v>
      </c>
      <c r="AB23" s="275">
        <v>7592.4900000000007</v>
      </c>
      <c r="AC23" s="275">
        <v>3261.49</v>
      </c>
    </row>
    <row r="24" spans="2:29" ht="14.1" customHeight="1" x14ac:dyDescent="0.15">
      <c r="B24" s="191" t="s">
        <v>29</v>
      </c>
      <c r="C24" s="211" t="s">
        <v>27</v>
      </c>
      <c r="D24" s="202">
        <v>52558</v>
      </c>
      <c r="E24" s="190">
        <v>27565.370000000003</v>
      </c>
      <c r="F24" s="319">
        <v>18038</v>
      </c>
      <c r="G24" s="151">
        <v>17155.54</v>
      </c>
      <c r="H24" s="204">
        <v>7000</v>
      </c>
      <c r="I24" s="204">
        <v>3384.29</v>
      </c>
      <c r="J24" s="204">
        <v>11870.38</v>
      </c>
      <c r="K24" s="204">
        <v>15761.25</v>
      </c>
      <c r="L24" s="208">
        <f t="shared" si="0"/>
        <v>38015.919999999998</v>
      </c>
      <c r="M24" s="204">
        <v>3348.97</v>
      </c>
      <c r="N24" s="275">
        <v>2867.72</v>
      </c>
      <c r="O24" s="275">
        <v>2141</v>
      </c>
      <c r="P24" s="275">
        <v>4795.6499999999996</v>
      </c>
      <c r="Q24" s="289">
        <f t="shared" si="1"/>
        <v>13153.339999999998</v>
      </c>
      <c r="R24" s="275">
        <v>6826.3700000000008</v>
      </c>
      <c r="S24" s="262">
        <v>7265.73</v>
      </c>
      <c r="T24" s="262">
        <v>6264.64</v>
      </c>
      <c r="U24" s="262">
        <v>5265.3099999999995</v>
      </c>
      <c r="V24" s="208">
        <f t="shared" si="2"/>
        <v>25622.050000000003</v>
      </c>
      <c r="W24" s="262">
        <v>8212.2999999999993</v>
      </c>
      <c r="X24" s="262">
        <v>0</v>
      </c>
      <c r="Y24" s="262">
        <v>3384.57</v>
      </c>
      <c r="Z24" s="275">
        <v>1063.82</v>
      </c>
      <c r="AA24" s="289">
        <f t="shared" si="3"/>
        <v>12660.689999999999</v>
      </c>
      <c r="AB24" s="275">
        <v>13155.77</v>
      </c>
      <c r="AC24" s="275">
        <v>4878.59</v>
      </c>
    </row>
    <row r="25" spans="2:29" ht="14.1" customHeight="1" x14ac:dyDescent="0.15">
      <c r="B25" s="192" t="s">
        <v>30</v>
      </c>
      <c r="C25" s="211" t="s">
        <v>27</v>
      </c>
      <c r="D25" s="207">
        <v>12376</v>
      </c>
      <c r="E25" s="193">
        <v>17126.41</v>
      </c>
      <c r="F25" s="320">
        <v>9892</v>
      </c>
      <c r="G25" s="155">
        <v>13079.929999999998</v>
      </c>
      <c r="H25" s="204">
        <v>5587</v>
      </c>
      <c r="I25" s="204">
        <v>4816.05</v>
      </c>
      <c r="J25" s="204">
        <v>3751.05</v>
      </c>
      <c r="K25" s="204">
        <v>6391.08</v>
      </c>
      <c r="L25" s="208">
        <f t="shared" si="0"/>
        <v>20545.18</v>
      </c>
      <c r="M25" s="204">
        <v>10764.11</v>
      </c>
      <c r="N25" s="275">
        <v>6789.64</v>
      </c>
      <c r="O25" s="275">
        <v>9798</v>
      </c>
      <c r="P25" s="275">
        <v>5929.95</v>
      </c>
      <c r="Q25" s="289">
        <f t="shared" si="1"/>
        <v>33281.699999999997</v>
      </c>
      <c r="R25" s="275">
        <v>9668.4699999999993</v>
      </c>
      <c r="S25" s="262">
        <v>11676.470000000001</v>
      </c>
      <c r="T25" s="262">
        <v>15046.33</v>
      </c>
      <c r="U25" s="262">
        <v>4463.3261904761912</v>
      </c>
      <c r="V25" s="208">
        <f t="shared" si="2"/>
        <v>40854.596190476193</v>
      </c>
      <c r="W25" s="262">
        <v>9068.59</v>
      </c>
      <c r="X25" s="262">
        <v>4783.5499999999993</v>
      </c>
      <c r="Y25" s="262">
        <v>4595.1299999999992</v>
      </c>
      <c r="Z25" s="275">
        <v>2714.4</v>
      </c>
      <c r="AA25" s="289">
        <f t="shared" si="3"/>
        <v>21161.67</v>
      </c>
      <c r="AB25" s="275">
        <v>578.5</v>
      </c>
      <c r="AC25" s="275">
        <v>242.35999999999999</v>
      </c>
    </row>
    <row r="26" spans="2:29" ht="14.1" customHeight="1" x14ac:dyDescent="0.15">
      <c r="B26" s="194" t="s">
        <v>31</v>
      </c>
      <c r="C26" s="211" t="s">
        <v>27</v>
      </c>
      <c r="D26" s="212" t="s">
        <v>27</v>
      </c>
      <c r="E26" s="212" t="s">
        <v>27</v>
      </c>
      <c r="F26" s="212" t="s">
        <v>27</v>
      </c>
      <c r="G26" s="213" t="s">
        <v>27</v>
      </c>
      <c r="H26" s="204">
        <v>895</v>
      </c>
      <c r="I26" s="204">
        <v>1139.28</v>
      </c>
      <c r="J26" s="204">
        <v>4294.9399999999996</v>
      </c>
      <c r="K26" s="204">
        <v>918.05</v>
      </c>
      <c r="L26" s="208">
        <f t="shared" si="0"/>
        <v>7247.2699999999995</v>
      </c>
      <c r="M26" s="204">
        <v>2019.9099999999999</v>
      </c>
      <c r="N26" s="275">
        <v>1571.27</v>
      </c>
      <c r="O26" s="275">
        <v>2903</v>
      </c>
      <c r="P26" s="275">
        <v>1276.3</v>
      </c>
      <c r="Q26" s="289">
        <f t="shared" si="1"/>
        <v>7770.4800000000005</v>
      </c>
      <c r="R26" s="275">
        <v>3539.51</v>
      </c>
      <c r="S26" s="262">
        <v>1783.5099999999998</v>
      </c>
      <c r="T26" s="262">
        <v>1649.99</v>
      </c>
      <c r="U26" s="262">
        <v>4280.45</v>
      </c>
      <c r="V26" s="208">
        <f t="shared" si="2"/>
        <v>11253.46</v>
      </c>
      <c r="W26" s="262">
        <v>4188.87</v>
      </c>
      <c r="X26" s="262">
        <v>659.22</v>
      </c>
      <c r="Y26" s="262">
        <v>1257.8599999999999</v>
      </c>
      <c r="Z26" s="275">
        <v>2034.9399999999998</v>
      </c>
      <c r="AA26" s="289">
        <f t="shared" si="3"/>
        <v>8140.8899999999994</v>
      </c>
      <c r="AB26" s="275">
        <v>918.07999999999993</v>
      </c>
      <c r="AC26" s="275">
        <v>2631.37</v>
      </c>
    </row>
    <row r="27" spans="2:29" ht="14.1" customHeight="1" x14ac:dyDescent="0.15">
      <c r="B27" s="194" t="s">
        <v>32</v>
      </c>
      <c r="C27" s="211" t="s">
        <v>27</v>
      </c>
      <c r="D27" s="212" t="s">
        <v>27</v>
      </c>
      <c r="E27" s="212" t="s">
        <v>27</v>
      </c>
      <c r="F27" s="212" t="s">
        <v>27</v>
      </c>
      <c r="G27" s="213" t="s">
        <v>27</v>
      </c>
      <c r="H27" s="204">
        <v>611</v>
      </c>
      <c r="I27" s="204">
        <v>5505.72</v>
      </c>
      <c r="J27" s="204">
        <v>0</v>
      </c>
      <c r="K27" s="204">
        <v>317.45</v>
      </c>
      <c r="L27" s="208">
        <f t="shared" si="0"/>
        <v>6434.17</v>
      </c>
      <c r="M27" s="204">
        <v>197.8</v>
      </c>
      <c r="N27" s="275">
        <v>378.79</v>
      </c>
      <c r="O27" s="275">
        <v>757</v>
      </c>
      <c r="P27" s="275">
        <v>1186.8</v>
      </c>
      <c r="Q27" s="289">
        <f t="shared" si="1"/>
        <v>2520.3900000000003</v>
      </c>
      <c r="R27" s="275">
        <v>0</v>
      </c>
      <c r="S27" s="262">
        <v>692.3</v>
      </c>
      <c r="T27" s="262">
        <v>1341.08</v>
      </c>
      <c r="U27" s="262">
        <v>2541.7399999999998</v>
      </c>
      <c r="V27" s="208">
        <f t="shared" si="2"/>
        <v>4575.12</v>
      </c>
      <c r="W27" s="262">
        <v>100</v>
      </c>
      <c r="X27" s="262">
        <v>0</v>
      </c>
      <c r="Y27" s="262">
        <v>486</v>
      </c>
      <c r="Z27" s="275">
        <v>0</v>
      </c>
      <c r="AA27" s="289">
        <f t="shared" si="3"/>
        <v>586</v>
      </c>
      <c r="AB27" s="275">
        <v>0</v>
      </c>
      <c r="AC27" s="275">
        <v>476.19</v>
      </c>
    </row>
    <row r="28" spans="2:29" ht="14.1" customHeight="1" x14ac:dyDescent="0.15">
      <c r="B28" s="194" t="s">
        <v>33</v>
      </c>
      <c r="C28" s="211" t="s">
        <v>27</v>
      </c>
      <c r="D28" s="212" t="s">
        <v>27</v>
      </c>
      <c r="E28" s="212" t="s">
        <v>27</v>
      </c>
      <c r="F28" s="212" t="s">
        <v>27</v>
      </c>
      <c r="G28" s="213" t="s">
        <v>27</v>
      </c>
      <c r="H28" s="204">
        <v>0</v>
      </c>
      <c r="I28" s="210">
        <v>0</v>
      </c>
      <c r="J28" s="210">
        <v>0</v>
      </c>
      <c r="K28" s="210">
        <v>0</v>
      </c>
      <c r="L28" s="208">
        <f t="shared" si="0"/>
        <v>0</v>
      </c>
      <c r="M28" s="204">
        <v>0</v>
      </c>
      <c r="N28" s="275">
        <v>0</v>
      </c>
      <c r="O28" s="275">
        <v>0</v>
      </c>
      <c r="P28" s="275">
        <v>0</v>
      </c>
      <c r="Q28" s="289">
        <f t="shared" si="1"/>
        <v>0</v>
      </c>
      <c r="R28" s="275">
        <v>0</v>
      </c>
      <c r="S28" s="262">
        <v>0</v>
      </c>
      <c r="T28" s="262">
        <v>0</v>
      </c>
      <c r="U28" s="262">
        <v>0</v>
      </c>
      <c r="V28" s="208">
        <f t="shared" si="2"/>
        <v>0</v>
      </c>
      <c r="W28" s="262">
        <v>0</v>
      </c>
      <c r="X28" s="262">
        <v>0</v>
      </c>
      <c r="Y28" s="262">
        <v>0</v>
      </c>
      <c r="Z28" s="275">
        <v>0</v>
      </c>
      <c r="AA28" s="289">
        <f t="shared" si="3"/>
        <v>0</v>
      </c>
      <c r="AB28" s="275">
        <v>0</v>
      </c>
      <c r="AC28" s="275">
        <v>0</v>
      </c>
    </row>
    <row r="29" spans="2:29" ht="14.1" customHeight="1" x14ac:dyDescent="0.15">
      <c r="B29" s="194" t="s">
        <v>34</v>
      </c>
      <c r="C29" s="211" t="s">
        <v>27</v>
      </c>
      <c r="D29" s="212" t="s">
        <v>27</v>
      </c>
      <c r="E29" s="212" t="s">
        <v>27</v>
      </c>
      <c r="F29" s="212" t="s">
        <v>27</v>
      </c>
      <c r="G29" s="213" t="s">
        <v>27</v>
      </c>
      <c r="H29" s="204">
        <v>0</v>
      </c>
      <c r="I29" s="210">
        <v>3399.59</v>
      </c>
      <c r="J29" s="210">
        <v>101.21</v>
      </c>
      <c r="K29" s="210">
        <v>4022.19</v>
      </c>
      <c r="L29" s="208">
        <f t="shared" si="0"/>
        <v>7522.99</v>
      </c>
      <c r="M29" s="204">
        <v>3636.44</v>
      </c>
      <c r="N29" s="275">
        <v>150</v>
      </c>
      <c r="O29" s="275">
        <v>1115</v>
      </c>
      <c r="P29" s="275">
        <v>1165.19</v>
      </c>
      <c r="Q29" s="289">
        <f t="shared" si="1"/>
        <v>6066.630000000001</v>
      </c>
      <c r="R29" s="275">
        <v>533.76</v>
      </c>
      <c r="S29" s="262">
        <v>203.29</v>
      </c>
      <c r="T29" s="262">
        <v>8898.77</v>
      </c>
      <c r="U29" s="262">
        <v>274.89</v>
      </c>
      <c r="V29" s="208">
        <f t="shared" si="2"/>
        <v>9910.7099999999991</v>
      </c>
      <c r="W29" s="262">
        <v>239.7</v>
      </c>
      <c r="X29" s="262">
        <v>0</v>
      </c>
      <c r="Y29" s="262">
        <v>3285.59</v>
      </c>
      <c r="Z29" s="275">
        <v>3110.25</v>
      </c>
      <c r="AA29" s="289">
        <f t="shared" si="3"/>
        <v>6635.54</v>
      </c>
      <c r="AB29" s="275">
        <v>0</v>
      </c>
      <c r="AC29" s="275">
        <v>0</v>
      </c>
    </row>
    <row r="30" spans="2:29" ht="14.1" customHeight="1" x14ac:dyDescent="0.15">
      <c r="B30" s="194" t="s">
        <v>35</v>
      </c>
      <c r="C30" s="211" t="s">
        <v>27</v>
      </c>
      <c r="D30" s="212" t="s">
        <v>27</v>
      </c>
      <c r="E30" s="212" t="s">
        <v>27</v>
      </c>
      <c r="F30" s="212" t="s">
        <v>27</v>
      </c>
      <c r="G30" s="213" t="s">
        <v>27</v>
      </c>
      <c r="H30" s="204">
        <v>5601</v>
      </c>
      <c r="I30" s="204">
        <v>404.91</v>
      </c>
      <c r="J30" s="204">
        <v>0</v>
      </c>
      <c r="K30" s="204">
        <v>2411</v>
      </c>
      <c r="L30" s="208">
        <f t="shared" si="0"/>
        <v>8416.91</v>
      </c>
      <c r="M30" s="204">
        <v>3398.85</v>
      </c>
      <c r="N30" s="275">
        <v>0</v>
      </c>
      <c r="O30" s="275">
        <v>2521</v>
      </c>
      <c r="P30" s="275">
        <v>0</v>
      </c>
      <c r="Q30" s="289">
        <f t="shared" si="1"/>
        <v>5919.85</v>
      </c>
      <c r="R30" s="275">
        <v>2279.77</v>
      </c>
      <c r="S30" s="262">
        <v>0</v>
      </c>
      <c r="T30" s="262">
        <v>0</v>
      </c>
      <c r="U30" s="262">
        <v>552.94000000000005</v>
      </c>
      <c r="V30" s="208">
        <f t="shared" si="2"/>
        <v>2832.71</v>
      </c>
      <c r="W30" s="262">
        <v>0</v>
      </c>
      <c r="X30" s="262">
        <v>700.92</v>
      </c>
      <c r="Y30" s="262">
        <v>595.23</v>
      </c>
      <c r="Z30" s="275">
        <v>0</v>
      </c>
      <c r="AA30" s="289">
        <f t="shared" si="3"/>
        <v>1296.1500000000001</v>
      </c>
      <c r="AB30" s="275">
        <v>0</v>
      </c>
      <c r="AC30" s="275">
        <v>50</v>
      </c>
    </row>
    <row r="31" spans="2:29" ht="14.1" customHeight="1" x14ac:dyDescent="0.15">
      <c r="B31" s="194" t="s">
        <v>36</v>
      </c>
      <c r="C31" s="211" t="s">
        <v>27</v>
      </c>
      <c r="D31" s="212" t="s">
        <v>27</v>
      </c>
      <c r="E31" s="212" t="s">
        <v>27</v>
      </c>
      <c r="F31" s="212" t="s">
        <v>27</v>
      </c>
      <c r="G31" s="213" t="s">
        <v>27</v>
      </c>
      <c r="H31" s="204">
        <v>0</v>
      </c>
      <c r="I31" s="204">
        <v>0</v>
      </c>
      <c r="J31" s="204">
        <v>0</v>
      </c>
      <c r="K31" s="204">
        <v>0</v>
      </c>
      <c r="L31" s="208">
        <f t="shared" si="0"/>
        <v>0</v>
      </c>
      <c r="M31" s="204">
        <v>0</v>
      </c>
      <c r="N31" s="275">
        <v>0</v>
      </c>
      <c r="O31" s="275">
        <v>0</v>
      </c>
      <c r="P31" s="275">
        <v>0</v>
      </c>
      <c r="Q31" s="289">
        <f t="shared" si="1"/>
        <v>0</v>
      </c>
      <c r="R31" s="275">
        <v>0</v>
      </c>
      <c r="S31" s="262">
        <v>145.5</v>
      </c>
      <c r="T31" s="262">
        <v>1639.76</v>
      </c>
      <c r="U31" s="262">
        <v>2840.8</v>
      </c>
      <c r="V31" s="208">
        <f t="shared" si="2"/>
        <v>4626.0600000000004</v>
      </c>
      <c r="W31" s="262">
        <v>9668.33</v>
      </c>
      <c r="X31" s="262">
        <v>145.5</v>
      </c>
      <c r="Y31" s="262">
        <v>3260.42</v>
      </c>
      <c r="Z31" s="275">
        <v>1755.7</v>
      </c>
      <c r="AA31" s="289">
        <f t="shared" si="3"/>
        <v>14829.95</v>
      </c>
      <c r="AB31" s="275">
        <v>2716</v>
      </c>
      <c r="AC31" s="275">
        <v>1309.5</v>
      </c>
    </row>
    <row r="32" spans="2:29" ht="14.1" customHeight="1" x14ac:dyDescent="0.15">
      <c r="B32" s="194" t="s">
        <v>37</v>
      </c>
      <c r="C32" s="211" t="s">
        <v>27</v>
      </c>
      <c r="D32" s="212" t="s">
        <v>27</v>
      </c>
      <c r="E32" s="212" t="s">
        <v>27</v>
      </c>
      <c r="F32" s="212" t="s">
        <v>27</v>
      </c>
      <c r="G32" s="213" t="s">
        <v>27</v>
      </c>
      <c r="H32" s="204">
        <v>2311</v>
      </c>
      <c r="I32" s="204">
        <v>2854.83</v>
      </c>
      <c r="J32" s="204">
        <v>0</v>
      </c>
      <c r="K32" s="204">
        <v>500</v>
      </c>
      <c r="L32" s="208">
        <f t="shared" si="0"/>
        <v>5665.83</v>
      </c>
      <c r="M32" s="204">
        <v>6928.75</v>
      </c>
      <c r="N32" s="275">
        <v>2790.79</v>
      </c>
      <c r="O32" s="275">
        <v>1000</v>
      </c>
      <c r="P32" s="275">
        <v>4535.3</v>
      </c>
      <c r="Q32" s="289">
        <f t="shared" si="1"/>
        <v>15254.84</v>
      </c>
      <c r="R32" s="275">
        <v>776</v>
      </c>
      <c r="S32" s="262">
        <v>300</v>
      </c>
      <c r="T32" s="262">
        <v>0</v>
      </c>
      <c r="U32" s="262">
        <v>0</v>
      </c>
      <c r="V32" s="208">
        <f t="shared" si="2"/>
        <v>1076</v>
      </c>
      <c r="W32" s="262">
        <v>300</v>
      </c>
      <c r="X32" s="262">
        <v>0</v>
      </c>
      <c r="Y32" s="262">
        <v>0</v>
      </c>
      <c r="Z32" s="275">
        <v>0</v>
      </c>
      <c r="AA32" s="289">
        <f t="shared" si="3"/>
        <v>300</v>
      </c>
      <c r="AB32" s="275">
        <v>0</v>
      </c>
      <c r="AC32" s="275">
        <v>0</v>
      </c>
    </row>
    <row r="33" spans="2:29" ht="14.1" customHeight="1" x14ac:dyDescent="0.15">
      <c r="B33" s="195" t="s">
        <v>109</v>
      </c>
      <c r="C33" s="211" t="s">
        <v>27</v>
      </c>
      <c r="D33" s="212" t="s">
        <v>27</v>
      </c>
      <c r="E33" s="212" t="s">
        <v>27</v>
      </c>
      <c r="F33" s="212" t="s">
        <v>27</v>
      </c>
      <c r="G33" s="213" t="s">
        <v>27</v>
      </c>
      <c r="H33" s="204">
        <v>776</v>
      </c>
      <c r="I33" s="204">
        <v>620.79999999999995</v>
      </c>
      <c r="J33" s="204">
        <v>0</v>
      </c>
      <c r="K33" s="204">
        <v>0</v>
      </c>
      <c r="L33" s="208">
        <f t="shared" si="0"/>
        <v>1396.8</v>
      </c>
      <c r="M33" s="204">
        <v>0</v>
      </c>
      <c r="N33" s="275">
        <v>1066.04</v>
      </c>
      <c r="O33" s="275">
        <v>0</v>
      </c>
      <c r="P33" s="275">
        <v>0</v>
      </c>
      <c r="Q33" s="289">
        <f t="shared" si="1"/>
        <v>1066.04</v>
      </c>
      <c r="R33" s="275">
        <v>38.799999999999997</v>
      </c>
      <c r="S33" s="262">
        <v>34.520000000000003</v>
      </c>
      <c r="T33" s="262">
        <v>1404.45</v>
      </c>
      <c r="U33" s="262">
        <v>575.47</v>
      </c>
      <c r="V33" s="208">
        <f t="shared" si="2"/>
        <v>2053.2399999999998</v>
      </c>
      <c r="W33" s="262">
        <v>2045.75</v>
      </c>
      <c r="X33" s="262">
        <v>1208.0900000000001</v>
      </c>
      <c r="Y33" s="262">
        <v>502.53999999999996</v>
      </c>
      <c r="Z33" s="275">
        <v>2073.7200000000003</v>
      </c>
      <c r="AA33" s="289">
        <f t="shared" si="3"/>
        <v>5830.1</v>
      </c>
      <c r="AB33" s="275">
        <v>765.32999999999993</v>
      </c>
      <c r="AC33" s="275">
        <v>442.15000000000003</v>
      </c>
    </row>
    <row r="34" spans="2:29" ht="13.5" customHeight="1" thickBot="1" x14ac:dyDescent="0.2">
      <c r="B34" s="196" t="s">
        <v>38</v>
      </c>
      <c r="C34" s="214">
        <v>1347765</v>
      </c>
      <c r="D34" s="215">
        <v>1009527</v>
      </c>
      <c r="E34" s="197">
        <v>782515</v>
      </c>
      <c r="F34" s="320">
        <v>608091</v>
      </c>
      <c r="G34" s="198">
        <v>1027951.83</v>
      </c>
      <c r="H34" s="204">
        <v>241134</v>
      </c>
      <c r="I34" s="204">
        <v>342980.69</v>
      </c>
      <c r="J34" s="204">
        <v>436575.87</v>
      </c>
      <c r="K34" s="204">
        <v>391292.59</v>
      </c>
      <c r="L34" s="208">
        <f>SUM(H34:K34)</f>
        <v>1411983.15</v>
      </c>
      <c r="M34" s="204">
        <v>347938.15</v>
      </c>
      <c r="N34" s="275">
        <v>384084.89</v>
      </c>
      <c r="O34" s="275">
        <v>372861</v>
      </c>
      <c r="P34" s="275">
        <v>393038.61</v>
      </c>
      <c r="Q34" s="289">
        <f>SUM(M34:P34)</f>
        <v>1497922.65</v>
      </c>
      <c r="R34" s="275">
        <v>353974.61</v>
      </c>
      <c r="S34" s="262">
        <v>434665.31999999995</v>
      </c>
      <c r="T34" s="262">
        <v>458998.93000000005</v>
      </c>
      <c r="U34" s="262">
        <v>477910.79</v>
      </c>
      <c r="V34" s="208">
        <f>SUM(R34:U34)</f>
        <v>1725549.65</v>
      </c>
      <c r="W34" s="262">
        <v>406674.74</v>
      </c>
      <c r="X34" s="262">
        <v>188053.65000000002</v>
      </c>
      <c r="Y34" s="262">
        <v>337698.3</v>
      </c>
      <c r="Z34" s="275">
        <v>269113.02000000008</v>
      </c>
      <c r="AA34" s="289">
        <f>SUM(W34:Z34)</f>
        <v>1201539.71</v>
      </c>
      <c r="AB34" s="275">
        <v>259086.66</v>
      </c>
      <c r="AC34" s="275">
        <v>363657.92</v>
      </c>
    </row>
    <row r="35" spans="2:29" s="21" customFormat="1" ht="15.95" customHeight="1" thickBot="1" x14ac:dyDescent="0.2">
      <c r="B35" s="95" t="s">
        <v>92</v>
      </c>
      <c r="C35" s="216">
        <f>SUM(C11:C34)</f>
        <v>5882706</v>
      </c>
      <c r="D35" s="217">
        <f>SUM(D11:D34)</f>
        <v>7201859</v>
      </c>
      <c r="E35" s="218">
        <f>SUM(E11:E34)</f>
        <v>6486412.1400000006</v>
      </c>
      <c r="F35" s="321">
        <f>SUM(F11:F34)</f>
        <v>6073011</v>
      </c>
      <c r="G35" s="219">
        <f t="shared" ref="G35:I35" si="4">SUM(G11:G34)</f>
        <v>6531966.169999999</v>
      </c>
      <c r="H35" s="216">
        <f t="shared" si="4"/>
        <v>1686807</v>
      </c>
      <c r="I35" s="216">
        <f t="shared" si="4"/>
        <v>1888627.84</v>
      </c>
      <c r="J35" s="216">
        <f t="shared" ref="J35:N35" si="5">SUM(J11:J34)</f>
        <v>2090949.5699999998</v>
      </c>
      <c r="K35" s="216">
        <f t="shared" si="5"/>
        <v>2102329.9899999998</v>
      </c>
      <c r="L35" s="220">
        <f t="shared" si="5"/>
        <v>7768714.4000000004</v>
      </c>
      <c r="M35" s="216">
        <f t="shared" si="5"/>
        <v>1849902.71</v>
      </c>
      <c r="N35" s="216">
        <f t="shared" si="5"/>
        <v>2032796.3600000003</v>
      </c>
      <c r="O35" s="294">
        <f>SUM(O11:O34)</f>
        <v>2058064</v>
      </c>
      <c r="P35" s="294">
        <f>SUM(P11:P34)</f>
        <v>2103777.98</v>
      </c>
      <c r="Q35" s="287">
        <f>SUM(Q11:Q34)</f>
        <v>8044541.0499999989</v>
      </c>
      <c r="R35" s="294">
        <f>SUM(R11:R34)</f>
        <v>1915939.3599999999</v>
      </c>
      <c r="S35" s="374">
        <f t="shared" ref="S35:X35" si="6">SUM(S11:S34)</f>
        <v>2063040.94</v>
      </c>
      <c r="T35" s="374">
        <f t="shared" si="6"/>
        <v>2147192.5699999998</v>
      </c>
      <c r="U35" s="216">
        <f t="shared" si="6"/>
        <v>1998147.8380952382</v>
      </c>
      <c r="V35" s="220">
        <f t="shared" si="6"/>
        <v>8124320.7080952376</v>
      </c>
      <c r="W35" s="216">
        <f t="shared" si="6"/>
        <v>1716641.4000000001</v>
      </c>
      <c r="X35" s="216">
        <f t="shared" si="6"/>
        <v>1174158.7000000002</v>
      </c>
      <c r="Y35" s="294">
        <f>SUM(Y11:Y34)</f>
        <v>1653916.6</v>
      </c>
      <c r="Z35" s="294">
        <f>SUM(Z11:Z34)</f>
        <v>1828326.75</v>
      </c>
      <c r="AA35" s="287">
        <f>SUM(AA11:AA34)</f>
        <v>6373043.4499999993</v>
      </c>
      <c r="AB35" s="294">
        <f>SUM(AB11:AB34)</f>
        <v>1994160.55</v>
      </c>
      <c r="AC35" s="294">
        <f>SUM(AC11:AC34)</f>
        <v>2215105.9400000004</v>
      </c>
    </row>
    <row r="36" spans="2:29" s="22" customFormat="1" ht="14.1" customHeight="1" x14ac:dyDescent="0.2">
      <c r="B36" s="86" t="s">
        <v>85</v>
      </c>
    </row>
    <row r="37" spans="2:29" ht="14.1" customHeight="1" x14ac:dyDescent="0.15">
      <c r="B37" s="109" t="s">
        <v>86</v>
      </c>
    </row>
    <row r="38" spans="2:29" ht="14.1" customHeight="1" x14ac:dyDescent="0.15">
      <c r="B38" s="109" t="s">
        <v>42</v>
      </c>
    </row>
    <row r="39" spans="2:29" ht="14.1" customHeight="1" x14ac:dyDescent="0.15">
      <c r="B39" s="2" t="s">
        <v>155</v>
      </c>
    </row>
    <row r="40" spans="2:29" ht="15.95" customHeight="1" x14ac:dyDescent="0.15">
      <c r="B40" s="21"/>
    </row>
  </sheetData>
  <sheetProtection algorithmName="SHA-512" hashValue="1Q3/BssJwPg2aVxg6lghdTY/aSNps69+o5Y6JdAyEzAe2HjSRfCGETJ5ESbSMc41jlnhlTAAEtquqvuQIMfVAw==" saltValue="bMglsZoadNPdGQpI56y6FA==" spinCount="100000" sheet="1" objects="1" scenarios="1"/>
  <phoneticPr fontId="51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M63"/>
  <sheetViews>
    <sheetView workbookViewId="0">
      <selection activeCell="B3" sqref="B3"/>
    </sheetView>
  </sheetViews>
  <sheetFormatPr defaultRowHeight="15" x14ac:dyDescent="0.25"/>
  <cols>
    <col min="1" max="1" width="23.7109375" bestFit="1" customWidth="1"/>
    <col min="2" max="4" width="13.140625" customWidth="1"/>
    <col min="5" max="8" width="11.5703125" style="327" hidden="1" customWidth="1"/>
    <col min="9" max="9" width="10.7109375" bestFit="1" customWidth="1"/>
    <col min="11" max="11" width="23.7109375" bestFit="1" customWidth="1"/>
    <col min="12" max="14" width="14.85546875" bestFit="1" customWidth="1"/>
    <col min="15" max="18" width="11.5703125" style="327" hidden="1" customWidth="1"/>
    <col min="19" max="19" width="10.7109375" bestFit="1" customWidth="1"/>
    <col min="21" max="21" width="27.42578125" bestFit="1" customWidth="1"/>
    <col min="22" max="23" width="14.28515625" customWidth="1"/>
    <col min="24" max="24" width="17.28515625" bestFit="1" customWidth="1"/>
    <col min="25" max="28" width="13.140625" style="327" hidden="1" customWidth="1"/>
    <col min="29" max="29" width="10.7109375" bestFit="1" customWidth="1"/>
    <col min="31" max="31" width="23.7109375" bestFit="1" customWidth="1"/>
    <col min="32" max="34" width="14.85546875" style="2" customWidth="1"/>
    <col min="35" max="35" width="12.85546875" style="327" hidden="1" customWidth="1"/>
    <col min="36" max="38" width="11.5703125" style="327" hidden="1" customWidth="1"/>
    <col min="39" max="39" width="10.7109375" bestFit="1" customWidth="1"/>
  </cols>
  <sheetData>
    <row r="1" spans="1:39" x14ac:dyDescent="0.25">
      <c r="A1" s="1"/>
      <c r="B1" s="72"/>
      <c r="C1" s="72"/>
      <c r="D1" s="68"/>
      <c r="E1" s="1"/>
      <c r="F1" s="1"/>
      <c r="G1" s="1"/>
      <c r="H1" s="1"/>
      <c r="I1" s="276">
        <v>1</v>
      </c>
      <c r="K1" s="1"/>
      <c r="L1" s="72"/>
      <c r="M1" s="72"/>
      <c r="N1" s="68"/>
      <c r="O1" s="1"/>
      <c r="P1" s="1"/>
      <c r="Q1" s="1"/>
      <c r="R1" s="1"/>
      <c r="S1" s="276">
        <v>1</v>
      </c>
      <c r="U1" s="1"/>
      <c r="V1" s="68"/>
      <c r="W1" s="68"/>
      <c r="X1" s="68"/>
      <c r="Y1" s="1"/>
      <c r="Z1" s="1"/>
      <c r="AA1" s="1"/>
      <c r="AB1" s="1"/>
      <c r="AC1" s="276">
        <v>1</v>
      </c>
      <c r="AE1" s="1"/>
      <c r="AI1" s="1"/>
      <c r="AJ1" s="1"/>
      <c r="AK1" s="1"/>
      <c r="AL1" s="1"/>
      <c r="AM1" s="276">
        <v>1</v>
      </c>
    </row>
    <row r="2" spans="1:39" x14ac:dyDescent="0.25">
      <c r="A2" s="1"/>
      <c r="B2" s="72" t="s">
        <v>93</v>
      </c>
      <c r="C2" s="72"/>
      <c r="D2" s="68"/>
      <c r="E2" s="1"/>
      <c r="F2" s="1"/>
      <c r="G2" s="1"/>
      <c r="H2" s="1"/>
      <c r="I2" s="277">
        <v>2</v>
      </c>
      <c r="K2" s="1"/>
      <c r="L2" s="72" t="s">
        <v>94</v>
      </c>
      <c r="M2" s="72"/>
      <c r="N2" s="68"/>
      <c r="O2" s="1"/>
      <c r="P2" s="1"/>
      <c r="Q2" s="1"/>
      <c r="R2" s="1"/>
      <c r="S2" s="277">
        <v>2</v>
      </c>
      <c r="U2" s="1"/>
      <c r="V2" s="68" t="s">
        <v>116</v>
      </c>
      <c r="W2" s="68"/>
      <c r="X2" s="68"/>
      <c r="Y2" s="1"/>
      <c r="Z2" s="1"/>
      <c r="AA2" s="1"/>
      <c r="AB2" s="1"/>
      <c r="AC2" s="277">
        <v>2</v>
      </c>
      <c r="AE2" s="1"/>
      <c r="AF2" s="2" t="s">
        <v>117</v>
      </c>
      <c r="AI2" s="1"/>
      <c r="AJ2" s="1"/>
      <c r="AK2" s="1"/>
      <c r="AL2" s="1"/>
      <c r="AM2" s="277">
        <v>2</v>
      </c>
    </row>
    <row r="3" spans="1:39" ht="15.75" thickBot="1" x14ac:dyDescent="0.3">
      <c r="A3" s="1"/>
      <c r="B3" s="72"/>
      <c r="C3" s="72"/>
      <c r="D3" s="68"/>
      <c r="E3" s="1"/>
      <c r="F3" s="1"/>
      <c r="G3" s="1"/>
      <c r="H3" s="1"/>
      <c r="I3" s="278">
        <v>3</v>
      </c>
      <c r="K3" s="1"/>
      <c r="L3" s="72"/>
      <c r="M3" s="72"/>
      <c r="N3" s="68"/>
      <c r="O3" s="1"/>
      <c r="P3" s="1"/>
      <c r="Q3" s="1"/>
      <c r="R3" s="1"/>
      <c r="S3" s="278">
        <v>3</v>
      </c>
      <c r="U3" s="1"/>
      <c r="V3" s="68"/>
      <c r="W3" s="68"/>
      <c r="X3" s="68"/>
      <c r="Y3" s="1"/>
      <c r="Z3" s="1"/>
      <c r="AA3" s="1"/>
      <c r="AB3" s="1"/>
      <c r="AC3" s="278">
        <v>3</v>
      </c>
      <c r="AE3" s="1"/>
      <c r="AI3" s="1"/>
      <c r="AJ3" s="1"/>
      <c r="AK3" s="1"/>
      <c r="AL3" s="1"/>
      <c r="AM3" s="278">
        <v>3</v>
      </c>
    </row>
    <row r="4" spans="1:39" ht="15.75" thickBot="1" x14ac:dyDescent="0.3">
      <c r="A4" s="1"/>
      <c r="B4" s="72"/>
      <c r="C4" s="72"/>
      <c r="D4" s="68"/>
      <c r="E4" s="1"/>
      <c r="F4" s="1"/>
      <c r="G4" s="1"/>
      <c r="H4" s="1"/>
      <c r="I4" s="279">
        <v>4</v>
      </c>
      <c r="K4" s="1"/>
      <c r="L4" s="72"/>
      <c r="M4" s="72"/>
      <c r="N4" s="68"/>
      <c r="O4" s="1"/>
      <c r="P4" s="1"/>
      <c r="Q4" s="1"/>
      <c r="R4" s="1"/>
      <c r="S4" s="279">
        <v>4</v>
      </c>
      <c r="U4" s="1"/>
      <c r="V4" s="77"/>
      <c r="W4" s="77"/>
      <c r="X4" s="256"/>
      <c r="Y4" s="325"/>
      <c r="Z4" s="349"/>
      <c r="AA4" s="349"/>
      <c r="AB4" s="349"/>
      <c r="AC4" s="279">
        <v>4</v>
      </c>
      <c r="AE4" s="1"/>
      <c r="AF4" s="98"/>
      <c r="AG4" s="98"/>
      <c r="AH4" s="100"/>
      <c r="AI4" s="347"/>
      <c r="AJ4" s="348"/>
      <c r="AK4" s="348"/>
      <c r="AL4" s="348"/>
      <c r="AM4" s="279">
        <v>4</v>
      </c>
    </row>
    <row r="5" spans="1:39" ht="15.75" thickBot="1" x14ac:dyDescent="0.3">
      <c r="A5" s="1"/>
      <c r="B5" s="72"/>
      <c r="C5" s="72"/>
      <c r="D5" s="68"/>
      <c r="E5" s="1"/>
      <c r="F5" s="1"/>
      <c r="G5" s="1"/>
      <c r="H5" s="1"/>
      <c r="I5" s="281"/>
      <c r="K5" s="1"/>
      <c r="L5" s="72"/>
      <c r="M5" s="72"/>
      <c r="N5" s="68"/>
      <c r="O5" s="1"/>
      <c r="P5" s="1"/>
      <c r="Q5" s="1"/>
      <c r="R5" s="1"/>
      <c r="S5" s="281"/>
      <c r="U5" s="1"/>
      <c r="V5" s="253"/>
      <c r="W5" s="253"/>
      <c r="X5" s="310"/>
      <c r="Y5" s="334"/>
      <c r="Z5" s="335"/>
      <c r="AA5" s="335"/>
      <c r="AB5" s="335"/>
      <c r="AC5" s="280">
        <v>5</v>
      </c>
      <c r="AE5" s="1"/>
      <c r="AF5" s="103" t="s">
        <v>134</v>
      </c>
      <c r="AG5" s="103" t="s">
        <v>151</v>
      </c>
      <c r="AH5" s="103" t="s">
        <v>165</v>
      </c>
      <c r="AI5" s="81" t="s">
        <v>129</v>
      </c>
      <c r="AJ5" s="81" t="s">
        <v>130</v>
      </c>
      <c r="AK5" s="81"/>
      <c r="AL5" s="81"/>
      <c r="AM5" s="280">
        <v>5</v>
      </c>
    </row>
    <row r="6" spans="1:39" ht="15.75" thickBot="1" x14ac:dyDescent="0.3">
      <c r="A6" s="1"/>
      <c r="B6" s="78"/>
      <c r="C6" s="77"/>
      <c r="D6" s="255"/>
      <c r="E6" s="325"/>
      <c r="F6" s="326"/>
      <c r="G6" s="326"/>
      <c r="H6" s="326"/>
      <c r="I6" s="281"/>
      <c r="K6" s="1"/>
      <c r="L6" s="78"/>
      <c r="M6" s="78"/>
      <c r="N6" s="255"/>
      <c r="O6" s="325"/>
      <c r="P6" s="326"/>
      <c r="Q6" s="326"/>
      <c r="R6" s="326"/>
      <c r="S6" s="281"/>
      <c r="U6" s="163" t="s">
        <v>78</v>
      </c>
      <c r="V6" s="93" t="s">
        <v>134</v>
      </c>
      <c r="W6" s="93" t="s">
        <v>151</v>
      </c>
      <c r="X6" s="93" t="s">
        <v>165</v>
      </c>
      <c r="Y6" s="81" t="s">
        <v>129</v>
      </c>
      <c r="Z6" s="81" t="s">
        <v>130</v>
      </c>
      <c r="AA6" s="81"/>
      <c r="AB6" s="81"/>
      <c r="AC6" s="281"/>
      <c r="AE6" s="1"/>
      <c r="AF6" s="186">
        <v>7110</v>
      </c>
      <c r="AG6" s="186">
        <v>4256</v>
      </c>
      <c r="AH6" s="186">
        <v>5822</v>
      </c>
      <c r="AI6" s="357">
        <f>AG6-AF6</f>
        <v>-2854</v>
      </c>
      <c r="AJ6" s="357">
        <f>AH6-AG6</f>
        <v>1566</v>
      </c>
      <c r="AK6" s="356">
        <f>AI6/AF6</f>
        <v>-0.40140646976090016</v>
      </c>
      <c r="AL6" s="356">
        <f>AJ6/AG6</f>
        <v>0.36795112781954886</v>
      </c>
      <c r="AM6" s="281"/>
    </row>
    <row r="7" spans="1:39" ht="15.75" thickBot="1" x14ac:dyDescent="0.3">
      <c r="A7" s="112" t="s">
        <v>7</v>
      </c>
      <c r="B7" s="81" t="s">
        <v>134</v>
      </c>
      <c r="C7" s="81" t="s">
        <v>151</v>
      </c>
      <c r="D7" s="81" t="s">
        <v>165</v>
      </c>
      <c r="E7" s="81" t="s">
        <v>129</v>
      </c>
      <c r="F7" s="81" t="s">
        <v>130</v>
      </c>
      <c r="G7" s="81"/>
      <c r="H7" s="81"/>
      <c r="I7" s="281"/>
      <c r="K7" s="87" t="s">
        <v>7</v>
      </c>
      <c r="L7" s="84" t="s">
        <v>134</v>
      </c>
      <c r="M7" s="84" t="s">
        <v>151</v>
      </c>
      <c r="N7" s="81" t="s">
        <v>165</v>
      </c>
      <c r="O7" s="81" t="s">
        <v>129</v>
      </c>
      <c r="P7" s="81" t="s">
        <v>130</v>
      </c>
      <c r="Q7" s="81"/>
      <c r="R7" s="81"/>
      <c r="S7" s="281"/>
      <c r="U7" s="276" t="s">
        <v>15</v>
      </c>
      <c r="V7" s="165">
        <v>13363</v>
      </c>
      <c r="W7" s="165">
        <v>11069</v>
      </c>
      <c r="X7" s="165">
        <v>16860</v>
      </c>
      <c r="Y7" s="336">
        <f>W7-V7</f>
        <v>-2294</v>
      </c>
      <c r="Z7" s="336">
        <f>X7-W7</f>
        <v>5791</v>
      </c>
      <c r="AA7" s="356">
        <f>Y7/V7</f>
        <v>-0.17166803861408367</v>
      </c>
      <c r="AB7" s="356">
        <f>Z7/W7</f>
        <v>0.52317282500677564</v>
      </c>
      <c r="AC7" s="375">
        <f t="shared" ref="AC7:AC29" si="0">_xlfn.RANK.EQ(V7,V$7:V$29,0)</f>
        <v>1</v>
      </c>
      <c r="AE7" s="1"/>
      <c r="AF7" s="200"/>
      <c r="AG7" s="21"/>
      <c r="AH7" s="21"/>
      <c r="AI7" s="1"/>
      <c r="AJ7" s="1"/>
      <c r="AK7" s="1"/>
      <c r="AL7" s="1"/>
      <c r="AM7" s="281"/>
    </row>
    <row r="8" spans="1:39" ht="15.75" thickBot="1" x14ac:dyDescent="0.3">
      <c r="A8" s="276" t="s">
        <v>15</v>
      </c>
      <c r="B8" s="383">
        <v>36574287.850000001</v>
      </c>
      <c r="C8" s="383">
        <v>23958659.640000001</v>
      </c>
      <c r="D8" s="260">
        <v>40277066.120000005</v>
      </c>
      <c r="E8" s="328">
        <f>C8-B8</f>
        <v>-12615628.210000001</v>
      </c>
      <c r="F8" s="328">
        <f>D8-C8</f>
        <v>16318406.480000004</v>
      </c>
      <c r="G8" s="356">
        <f>E8/B8</f>
        <v>-0.34493161594122468</v>
      </c>
      <c r="H8" s="356">
        <f>F8/C8</f>
        <v>0.68110682004746759</v>
      </c>
      <c r="I8" s="375">
        <f t="shared" ref="I8:I30" si="1">_xlfn.RANK.EQ(B8,B$8:B$30,0)</f>
        <v>1</v>
      </c>
      <c r="K8" s="277" t="s">
        <v>15</v>
      </c>
      <c r="L8" s="385">
        <v>233145.06</v>
      </c>
      <c r="M8" s="385">
        <v>87077.349999999991</v>
      </c>
      <c r="N8" s="275">
        <v>260917.42</v>
      </c>
      <c r="O8" s="328">
        <f>M8-L8</f>
        <v>-146067.71000000002</v>
      </c>
      <c r="P8" s="331">
        <f>N8-M8</f>
        <v>173840.07</v>
      </c>
      <c r="Q8" s="356">
        <f>O8/L8</f>
        <v>-0.6265099933920969</v>
      </c>
      <c r="R8" s="356">
        <f>P8/M8</f>
        <v>1.9963867756655436</v>
      </c>
      <c r="S8" s="375">
        <f t="shared" ref="S8:S30" si="2">_xlfn.RANK.EQ(L8,L$8:L$30,0)</f>
        <v>2</v>
      </c>
      <c r="U8" s="279" t="s">
        <v>16</v>
      </c>
      <c r="V8" s="165">
        <v>1155</v>
      </c>
      <c r="W8" s="165">
        <v>792</v>
      </c>
      <c r="X8" s="165">
        <v>1624</v>
      </c>
      <c r="Y8" s="336">
        <f t="shared" ref="Y8:Y32" si="3">W8-V8</f>
        <v>-363</v>
      </c>
      <c r="Z8" s="336">
        <f t="shared" ref="Z8:Z32" si="4">X8-W8</f>
        <v>832</v>
      </c>
      <c r="AA8" s="356">
        <f t="shared" ref="AA8:AA31" si="5">Y8/V8</f>
        <v>-0.31428571428571428</v>
      </c>
      <c r="AB8" s="356">
        <f t="shared" ref="AB8:AB31" si="6">Z8/W8</f>
        <v>1.0505050505050506</v>
      </c>
      <c r="AC8" s="375">
        <f t="shared" si="0"/>
        <v>4</v>
      </c>
      <c r="AE8" s="1"/>
      <c r="AF8" s="98"/>
      <c r="AG8" s="98"/>
      <c r="AH8" s="100"/>
      <c r="AI8" s="347"/>
      <c r="AJ8" s="348"/>
      <c r="AK8" s="348"/>
      <c r="AL8" s="348"/>
      <c r="AM8" s="281"/>
    </row>
    <row r="9" spans="1:39" ht="15.75" thickBot="1" x14ac:dyDescent="0.3">
      <c r="A9" s="278" t="s">
        <v>16</v>
      </c>
      <c r="B9" s="383">
        <v>4444659.6899999995</v>
      </c>
      <c r="C9" s="383">
        <v>2453283.6400000011</v>
      </c>
      <c r="D9" s="260">
        <v>5276868.3999999994</v>
      </c>
      <c r="E9" s="328">
        <f t="shared" ref="E9:E32" si="7">C9-B9</f>
        <v>-1991376.0499999984</v>
      </c>
      <c r="F9" s="328">
        <f t="shared" ref="F9:F32" si="8">D9-C9</f>
        <v>2823584.7599999984</v>
      </c>
      <c r="G9" s="356">
        <f t="shared" ref="G9:G32" si="9">E9/B9</f>
        <v>-0.44803791266187998</v>
      </c>
      <c r="H9" s="356">
        <f t="shared" ref="H9:H32" si="10">F9/C9</f>
        <v>1.1509410138976011</v>
      </c>
      <c r="I9" s="375">
        <f t="shared" si="1"/>
        <v>3</v>
      </c>
      <c r="K9" s="120" t="s">
        <v>16</v>
      </c>
      <c r="L9" s="386">
        <v>25895.83</v>
      </c>
      <c r="M9" s="386">
        <v>4834.63</v>
      </c>
      <c r="N9" s="275">
        <v>33746.339999999997</v>
      </c>
      <c r="O9" s="328">
        <f t="shared" ref="O9:O32" si="11">M9-L9</f>
        <v>-21061.200000000001</v>
      </c>
      <c r="P9" s="331">
        <f t="shared" ref="P9:P32" si="12">N9-M9</f>
        <v>28911.709999999995</v>
      </c>
      <c r="Q9" s="356">
        <f t="shared" ref="Q9:Q32" si="13">O9/L9</f>
        <v>-0.81330469036906716</v>
      </c>
      <c r="R9" s="356">
        <f t="shared" ref="R9:R32" si="14">P9/M9</f>
        <v>5.9801287792447395</v>
      </c>
      <c r="S9" s="375">
        <f t="shared" si="2"/>
        <v>7</v>
      </c>
      <c r="U9" s="277" t="s">
        <v>17</v>
      </c>
      <c r="V9" s="165">
        <v>5447</v>
      </c>
      <c r="W9" s="165">
        <v>3356</v>
      </c>
      <c r="X9" s="165">
        <v>6016</v>
      </c>
      <c r="Y9" s="336">
        <f t="shared" si="3"/>
        <v>-2091</v>
      </c>
      <c r="Z9" s="336">
        <f t="shared" si="4"/>
        <v>2660</v>
      </c>
      <c r="AA9" s="356">
        <f t="shared" si="5"/>
        <v>-0.38388103543234808</v>
      </c>
      <c r="AB9" s="356">
        <f t="shared" si="6"/>
        <v>0.79261025029797383</v>
      </c>
      <c r="AC9" s="375">
        <f t="shared" si="0"/>
        <v>2</v>
      </c>
      <c r="AE9" s="1"/>
      <c r="AF9" s="107"/>
      <c r="AG9" s="107"/>
      <c r="AH9" s="257"/>
      <c r="AI9" s="346"/>
      <c r="AJ9" s="346"/>
      <c r="AK9" s="346"/>
      <c r="AL9" s="346"/>
      <c r="AM9" s="281"/>
    </row>
    <row r="10" spans="1:39" ht="15.75" thickBot="1" x14ac:dyDescent="0.3">
      <c r="A10" s="277" t="s">
        <v>17</v>
      </c>
      <c r="B10" s="383">
        <v>11194164.189999999</v>
      </c>
      <c r="C10" s="383">
        <v>5949308.6099999994</v>
      </c>
      <c r="D10" s="260">
        <v>11622430.469999999</v>
      </c>
      <c r="E10" s="328">
        <f t="shared" si="7"/>
        <v>-5244855.58</v>
      </c>
      <c r="F10" s="328">
        <f t="shared" si="8"/>
        <v>5673121.8599999994</v>
      </c>
      <c r="G10" s="356">
        <f t="shared" si="9"/>
        <v>-0.46853480893958555</v>
      </c>
      <c r="H10" s="356">
        <f t="shared" si="10"/>
        <v>0.95357666443193645</v>
      </c>
      <c r="I10" s="375">
        <f t="shared" si="1"/>
        <v>2</v>
      </c>
      <c r="K10" s="120" t="s">
        <v>17</v>
      </c>
      <c r="L10" s="386">
        <v>49111.03</v>
      </c>
      <c r="M10" s="386">
        <v>4638.79</v>
      </c>
      <c r="N10" s="275">
        <v>26961.269999999997</v>
      </c>
      <c r="O10" s="328">
        <f t="shared" si="11"/>
        <v>-44472.24</v>
      </c>
      <c r="P10" s="331">
        <f t="shared" si="12"/>
        <v>22322.479999999996</v>
      </c>
      <c r="Q10" s="356">
        <f t="shared" si="13"/>
        <v>-0.90554484399940294</v>
      </c>
      <c r="R10" s="356">
        <f t="shared" si="14"/>
        <v>4.8121341987889075</v>
      </c>
      <c r="S10" s="375">
        <f t="shared" si="2"/>
        <v>5</v>
      </c>
      <c r="U10" s="280" t="s">
        <v>18</v>
      </c>
      <c r="V10" s="165">
        <v>561</v>
      </c>
      <c r="W10" s="165">
        <v>246</v>
      </c>
      <c r="X10" s="165">
        <v>606</v>
      </c>
      <c r="Y10" s="336">
        <f t="shared" si="3"/>
        <v>-315</v>
      </c>
      <c r="Z10" s="336">
        <f t="shared" si="4"/>
        <v>360</v>
      </c>
      <c r="AA10" s="356">
        <f t="shared" si="5"/>
        <v>-0.56149732620320858</v>
      </c>
      <c r="AB10" s="356">
        <f t="shared" si="6"/>
        <v>1.4634146341463414</v>
      </c>
      <c r="AC10" s="375">
        <f t="shared" si="0"/>
        <v>5</v>
      </c>
      <c r="AE10" s="89" t="s">
        <v>78</v>
      </c>
      <c r="AF10" s="93" t="s">
        <v>134</v>
      </c>
      <c r="AG10" s="93" t="s">
        <v>151</v>
      </c>
      <c r="AH10" s="103" t="s">
        <v>165</v>
      </c>
      <c r="AI10" s="81" t="s">
        <v>129</v>
      </c>
      <c r="AJ10" s="81" t="s">
        <v>130</v>
      </c>
      <c r="AK10" s="81"/>
      <c r="AL10" s="81"/>
      <c r="AM10" s="281"/>
    </row>
    <row r="11" spans="1:39" x14ac:dyDescent="0.25">
      <c r="A11" s="120" t="s">
        <v>18</v>
      </c>
      <c r="B11" s="383">
        <v>1322303.72</v>
      </c>
      <c r="C11" s="383">
        <v>569853.53</v>
      </c>
      <c r="D11" s="260">
        <v>1332396.69</v>
      </c>
      <c r="E11" s="328">
        <f t="shared" si="7"/>
        <v>-752450.19</v>
      </c>
      <c r="F11" s="328">
        <f t="shared" si="8"/>
        <v>762543.15999999992</v>
      </c>
      <c r="G11" s="356">
        <f t="shared" si="9"/>
        <v>-0.56904490142400865</v>
      </c>
      <c r="H11" s="356">
        <f t="shared" si="10"/>
        <v>1.3381388722817946</v>
      </c>
      <c r="I11" s="375">
        <f t="shared" si="1"/>
        <v>6</v>
      </c>
      <c r="K11" s="120" t="s">
        <v>18</v>
      </c>
      <c r="L11" s="386">
        <v>14083.76</v>
      </c>
      <c r="M11" s="386">
        <v>0</v>
      </c>
      <c r="N11" s="275">
        <v>6315.41</v>
      </c>
      <c r="O11" s="328">
        <f t="shared" si="11"/>
        <v>-14083.76</v>
      </c>
      <c r="P11" s="331">
        <f t="shared" si="12"/>
        <v>6315.41</v>
      </c>
      <c r="Q11" s="356">
        <f t="shared" si="13"/>
        <v>-1</v>
      </c>
      <c r="R11" s="356" t="e">
        <f t="shared" si="14"/>
        <v>#DIV/0!</v>
      </c>
      <c r="S11" s="375">
        <f t="shared" si="2"/>
        <v>8</v>
      </c>
      <c r="U11" s="170" t="s">
        <v>19</v>
      </c>
      <c r="V11" s="165">
        <v>406</v>
      </c>
      <c r="W11" s="165">
        <v>312</v>
      </c>
      <c r="X11" s="165">
        <v>399</v>
      </c>
      <c r="Y11" s="336">
        <f t="shared" si="3"/>
        <v>-94</v>
      </c>
      <c r="Z11" s="336">
        <f t="shared" si="4"/>
        <v>87</v>
      </c>
      <c r="AA11" s="356">
        <f t="shared" si="5"/>
        <v>-0.23152709359605911</v>
      </c>
      <c r="AB11" s="356">
        <f t="shared" si="6"/>
        <v>0.27884615384615385</v>
      </c>
      <c r="AC11" s="375">
        <f t="shared" si="0"/>
        <v>6</v>
      </c>
      <c r="AE11" s="277" t="s">
        <v>15</v>
      </c>
      <c r="AF11" s="392">
        <v>233145.06</v>
      </c>
      <c r="AG11" s="391">
        <v>87077.349999999991</v>
      </c>
      <c r="AH11" s="275">
        <v>260917.42</v>
      </c>
      <c r="AI11" s="350">
        <f>AG11-AF11</f>
        <v>-146067.71000000002</v>
      </c>
      <c r="AJ11" s="351">
        <f>AH11-AG11</f>
        <v>173840.07</v>
      </c>
      <c r="AK11" s="356">
        <f>AI11/AF11</f>
        <v>-0.6265099933920969</v>
      </c>
      <c r="AL11" s="356">
        <f>AJ11/AG11</f>
        <v>1.9963867756655436</v>
      </c>
      <c r="AM11" s="375">
        <f>_xlfn.RANK.EQ(AF11,AF$11:AF$33,0)</f>
        <v>2</v>
      </c>
    </row>
    <row r="12" spans="1:39" x14ac:dyDescent="0.25">
      <c r="A12" s="126" t="s">
        <v>19</v>
      </c>
      <c r="B12" s="383">
        <v>1384629.94</v>
      </c>
      <c r="C12" s="383">
        <v>865340.54</v>
      </c>
      <c r="D12" s="260">
        <v>1544048.37</v>
      </c>
      <c r="E12" s="328">
        <f t="shared" si="7"/>
        <v>-519289.39999999991</v>
      </c>
      <c r="F12" s="328">
        <f t="shared" si="8"/>
        <v>678707.83000000007</v>
      </c>
      <c r="G12" s="356">
        <f t="shared" si="9"/>
        <v>-0.37503840195742116</v>
      </c>
      <c r="H12" s="356">
        <f t="shared" si="10"/>
        <v>0.78432455042496918</v>
      </c>
      <c r="I12" s="375">
        <f t="shared" si="1"/>
        <v>5</v>
      </c>
      <c r="K12" s="126" t="s">
        <v>19</v>
      </c>
      <c r="L12" s="386">
        <v>8016.01</v>
      </c>
      <c r="M12" s="386">
        <v>91.42</v>
      </c>
      <c r="N12" s="275">
        <v>6228.2199999999993</v>
      </c>
      <c r="O12" s="328">
        <f t="shared" si="11"/>
        <v>-7924.59</v>
      </c>
      <c r="P12" s="331">
        <f t="shared" si="12"/>
        <v>6136.7999999999993</v>
      </c>
      <c r="Q12" s="356">
        <f t="shared" si="13"/>
        <v>-0.98859532360862823</v>
      </c>
      <c r="R12" s="356">
        <f t="shared" si="14"/>
        <v>67.127543207175663</v>
      </c>
      <c r="S12" s="375">
        <f t="shared" si="2"/>
        <v>11</v>
      </c>
      <c r="U12" s="170" t="s">
        <v>79</v>
      </c>
      <c r="V12" s="165">
        <v>323</v>
      </c>
      <c r="W12" s="165">
        <v>185</v>
      </c>
      <c r="X12" s="165">
        <v>246</v>
      </c>
      <c r="Y12" s="336">
        <f t="shared" si="3"/>
        <v>-138</v>
      </c>
      <c r="Z12" s="336">
        <f t="shared" si="4"/>
        <v>61</v>
      </c>
      <c r="AA12" s="356">
        <f t="shared" si="5"/>
        <v>-0.42724458204334365</v>
      </c>
      <c r="AB12" s="356">
        <f t="shared" si="6"/>
        <v>0.32972972972972975</v>
      </c>
      <c r="AC12" s="375">
        <f t="shared" si="0"/>
        <v>8</v>
      </c>
      <c r="AE12" s="191" t="s">
        <v>16</v>
      </c>
      <c r="AF12" s="393">
        <v>25895.83</v>
      </c>
      <c r="AG12" s="386">
        <v>4834.63</v>
      </c>
      <c r="AH12" s="275">
        <v>33746.339999999997</v>
      </c>
      <c r="AI12" s="352">
        <f t="shared" ref="AI12:AI35" si="15">AG12-AF12</f>
        <v>-21061.200000000001</v>
      </c>
      <c r="AJ12" s="353">
        <f t="shared" ref="AJ12:AJ35" si="16">AH12-AG12</f>
        <v>28911.709999999995</v>
      </c>
      <c r="AK12" s="356">
        <f t="shared" ref="AK12:AK35" si="17">AI12/AF12</f>
        <v>-0.81330469036906716</v>
      </c>
      <c r="AL12" s="356">
        <f t="shared" ref="AL12:AL35" si="18">AJ12/AG12</f>
        <v>5.9801287792447395</v>
      </c>
      <c r="AM12" s="375">
        <f t="shared" ref="AM12:AM33" si="19">_xlfn.RANK.EQ(AF12,AF$11:AF$33,0)</f>
        <v>7</v>
      </c>
    </row>
    <row r="13" spans="1:39" x14ac:dyDescent="0.25">
      <c r="A13" s="126" t="s">
        <v>20</v>
      </c>
      <c r="B13" s="383">
        <v>761700.7300000001</v>
      </c>
      <c r="C13" s="383">
        <v>436609.79000000004</v>
      </c>
      <c r="D13" s="260">
        <v>718917.61</v>
      </c>
      <c r="E13" s="328">
        <f t="shared" si="7"/>
        <v>-325090.94000000006</v>
      </c>
      <c r="F13" s="328">
        <f t="shared" si="8"/>
        <v>282307.81999999995</v>
      </c>
      <c r="G13" s="356">
        <f t="shared" si="9"/>
        <v>-0.4267961512915972</v>
      </c>
      <c r="H13" s="356">
        <f t="shared" si="10"/>
        <v>0.64659067768498713</v>
      </c>
      <c r="I13" s="375">
        <f t="shared" si="1"/>
        <v>7</v>
      </c>
      <c r="K13" s="126" t="s">
        <v>20</v>
      </c>
      <c r="L13" s="386">
        <v>4542.1500000000005</v>
      </c>
      <c r="M13" s="386">
        <v>2700.1</v>
      </c>
      <c r="N13" s="275">
        <v>11874.73</v>
      </c>
      <c r="O13" s="328">
        <f t="shared" si="11"/>
        <v>-1842.0500000000006</v>
      </c>
      <c r="P13" s="331">
        <f t="shared" si="12"/>
        <v>9174.6299999999992</v>
      </c>
      <c r="Q13" s="356">
        <f t="shared" si="13"/>
        <v>-0.40554583181973303</v>
      </c>
      <c r="R13" s="356">
        <f t="shared" si="14"/>
        <v>3.3978852635087589</v>
      </c>
      <c r="S13" s="375">
        <f t="shared" si="2"/>
        <v>13</v>
      </c>
      <c r="U13" s="170" t="s">
        <v>21</v>
      </c>
      <c r="V13" s="165">
        <v>92</v>
      </c>
      <c r="W13" s="165">
        <v>142</v>
      </c>
      <c r="X13" s="165">
        <v>199</v>
      </c>
      <c r="Y13" s="336">
        <f t="shared" si="3"/>
        <v>50</v>
      </c>
      <c r="Z13" s="336">
        <f t="shared" si="4"/>
        <v>57</v>
      </c>
      <c r="AA13" s="356">
        <f t="shared" si="5"/>
        <v>0.54347826086956519</v>
      </c>
      <c r="AB13" s="356">
        <f t="shared" si="6"/>
        <v>0.40140845070422537</v>
      </c>
      <c r="AC13" s="375">
        <f t="shared" si="0"/>
        <v>15</v>
      </c>
      <c r="AE13" s="280" t="s">
        <v>17</v>
      </c>
      <c r="AF13" s="393">
        <v>49111.03</v>
      </c>
      <c r="AG13" s="386">
        <v>4638.79</v>
      </c>
      <c r="AH13" s="275">
        <v>26961.269999999997</v>
      </c>
      <c r="AI13" s="352">
        <f t="shared" si="15"/>
        <v>-44472.24</v>
      </c>
      <c r="AJ13" s="353">
        <f t="shared" si="16"/>
        <v>22322.479999999996</v>
      </c>
      <c r="AK13" s="356">
        <f t="shared" si="17"/>
        <v>-0.90554484399940294</v>
      </c>
      <c r="AL13" s="356">
        <f t="shared" si="18"/>
        <v>4.8121341987889075</v>
      </c>
      <c r="AM13" s="375">
        <f t="shared" si="19"/>
        <v>5</v>
      </c>
    </row>
    <row r="14" spans="1:39" x14ac:dyDescent="0.25">
      <c r="A14" s="126" t="s">
        <v>21</v>
      </c>
      <c r="B14" s="383">
        <v>317327.75</v>
      </c>
      <c r="C14" s="383">
        <v>302152.34999999998</v>
      </c>
      <c r="D14" s="260">
        <v>500166.16</v>
      </c>
      <c r="E14" s="328">
        <f t="shared" si="7"/>
        <v>-15175.400000000023</v>
      </c>
      <c r="F14" s="328">
        <f t="shared" si="8"/>
        <v>198013.81</v>
      </c>
      <c r="G14" s="356">
        <f t="shared" si="9"/>
        <v>-4.7822480069896263E-2</v>
      </c>
      <c r="H14" s="356">
        <f t="shared" si="10"/>
        <v>0.65534426589765071</v>
      </c>
      <c r="I14" s="375">
        <f t="shared" si="1"/>
        <v>12</v>
      </c>
      <c r="K14" s="126" t="s">
        <v>21</v>
      </c>
      <c r="L14" s="386">
        <v>11281.45</v>
      </c>
      <c r="M14" s="386">
        <v>592.22</v>
      </c>
      <c r="N14" s="275">
        <v>1490.96</v>
      </c>
      <c r="O14" s="328">
        <f t="shared" si="11"/>
        <v>-10689.230000000001</v>
      </c>
      <c r="P14" s="331">
        <f t="shared" si="12"/>
        <v>898.74</v>
      </c>
      <c r="Q14" s="356">
        <f t="shared" si="13"/>
        <v>-0.94750497498105302</v>
      </c>
      <c r="R14" s="356">
        <f t="shared" si="14"/>
        <v>1.5175779271216776</v>
      </c>
      <c r="S14" s="375">
        <f t="shared" si="2"/>
        <v>10</v>
      </c>
      <c r="U14" s="170" t="s">
        <v>22</v>
      </c>
      <c r="V14" s="165">
        <v>30</v>
      </c>
      <c r="W14" s="165">
        <v>16</v>
      </c>
      <c r="X14" s="165">
        <v>26</v>
      </c>
      <c r="Y14" s="336">
        <f t="shared" si="3"/>
        <v>-14</v>
      </c>
      <c r="Z14" s="336">
        <f t="shared" si="4"/>
        <v>10</v>
      </c>
      <c r="AA14" s="356">
        <f t="shared" si="5"/>
        <v>-0.46666666666666667</v>
      </c>
      <c r="AB14" s="356">
        <f t="shared" si="6"/>
        <v>0.625</v>
      </c>
      <c r="AC14" s="375">
        <f t="shared" si="0"/>
        <v>21</v>
      </c>
      <c r="AE14" s="191" t="s">
        <v>18</v>
      </c>
      <c r="AF14" s="393">
        <v>14083.76</v>
      </c>
      <c r="AG14" s="386">
        <v>0</v>
      </c>
      <c r="AH14" s="275">
        <v>6315.41</v>
      </c>
      <c r="AI14" s="352">
        <f t="shared" si="15"/>
        <v>-14083.76</v>
      </c>
      <c r="AJ14" s="353">
        <f t="shared" si="16"/>
        <v>6315.41</v>
      </c>
      <c r="AK14" s="356">
        <f t="shared" si="17"/>
        <v>-1</v>
      </c>
      <c r="AL14" s="356" t="e">
        <f t="shared" si="18"/>
        <v>#DIV/0!</v>
      </c>
      <c r="AM14" s="375">
        <f t="shared" si="19"/>
        <v>8</v>
      </c>
    </row>
    <row r="15" spans="1:39" x14ac:dyDescent="0.25">
      <c r="A15" s="126" t="s">
        <v>22</v>
      </c>
      <c r="B15" s="383">
        <v>74276.820000000007</v>
      </c>
      <c r="C15" s="383">
        <v>53080.639999999999</v>
      </c>
      <c r="D15" s="260">
        <v>95098.29</v>
      </c>
      <c r="E15" s="328">
        <f t="shared" si="7"/>
        <v>-21196.180000000008</v>
      </c>
      <c r="F15" s="328">
        <f t="shared" si="8"/>
        <v>42017.649999999994</v>
      </c>
      <c r="G15" s="356">
        <f t="shared" si="9"/>
        <v>-0.28536735956116599</v>
      </c>
      <c r="H15" s="356">
        <f t="shared" si="10"/>
        <v>0.79158145041205219</v>
      </c>
      <c r="I15" s="375">
        <f t="shared" si="1"/>
        <v>22</v>
      </c>
      <c r="K15" s="126" t="s">
        <v>22</v>
      </c>
      <c r="L15" s="386">
        <v>27056.149999999998</v>
      </c>
      <c r="M15" s="386">
        <v>3912.56</v>
      </c>
      <c r="N15" s="275">
        <v>15199.600000000002</v>
      </c>
      <c r="O15" s="328">
        <f t="shared" si="11"/>
        <v>-23143.589999999997</v>
      </c>
      <c r="P15" s="331">
        <f t="shared" si="12"/>
        <v>11287.040000000003</v>
      </c>
      <c r="Q15" s="356">
        <f t="shared" si="13"/>
        <v>-0.85539110331662116</v>
      </c>
      <c r="R15" s="356">
        <f t="shared" si="14"/>
        <v>2.8848222135890573</v>
      </c>
      <c r="S15" s="375">
        <f t="shared" si="2"/>
        <v>6</v>
      </c>
      <c r="U15" s="170" t="s">
        <v>23</v>
      </c>
      <c r="V15" s="165">
        <v>337</v>
      </c>
      <c r="W15" s="165">
        <v>140</v>
      </c>
      <c r="X15" s="165">
        <v>179</v>
      </c>
      <c r="Y15" s="336">
        <f t="shared" si="3"/>
        <v>-197</v>
      </c>
      <c r="Z15" s="336">
        <f t="shared" si="4"/>
        <v>39</v>
      </c>
      <c r="AA15" s="356">
        <f t="shared" si="5"/>
        <v>-0.58456973293768544</v>
      </c>
      <c r="AB15" s="356">
        <f t="shared" si="6"/>
        <v>0.27857142857142858</v>
      </c>
      <c r="AC15" s="375">
        <f t="shared" si="0"/>
        <v>7</v>
      </c>
      <c r="AE15" s="192" t="s">
        <v>19</v>
      </c>
      <c r="AF15" s="393">
        <v>8016.01</v>
      </c>
      <c r="AG15" s="386">
        <v>91.42</v>
      </c>
      <c r="AH15" s="275">
        <v>6228.2199999999993</v>
      </c>
      <c r="AI15" s="352">
        <f t="shared" si="15"/>
        <v>-7924.59</v>
      </c>
      <c r="AJ15" s="353">
        <f t="shared" si="16"/>
        <v>6136.7999999999993</v>
      </c>
      <c r="AK15" s="356">
        <f t="shared" si="17"/>
        <v>-0.98859532360862823</v>
      </c>
      <c r="AL15" s="356">
        <f t="shared" si="18"/>
        <v>67.127543207175663</v>
      </c>
      <c r="AM15" s="375">
        <f t="shared" si="19"/>
        <v>11</v>
      </c>
    </row>
    <row r="16" spans="1:39" x14ac:dyDescent="0.25">
      <c r="A16" s="126" t="s">
        <v>23</v>
      </c>
      <c r="B16" s="383">
        <v>532795.66999999993</v>
      </c>
      <c r="C16" s="383">
        <v>235677.48</v>
      </c>
      <c r="D16" s="260">
        <v>320380.85000000003</v>
      </c>
      <c r="E16" s="328">
        <f t="shared" si="7"/>
        <v>-297118.18999999994</v>
      </c>
      <c r="F16" s="328">
        <f t="shared" si="8"/>
        <v>84703.370000000024</v>
      </c>
      <c r="G16" s="356">
        <f t="shared" si="9"/>
        <v>-0.55765879253485673</v>
      </c>
      <c r="H16" s="356">
        <f t="shared" si="10"/>
        <v>0.35940374956487153</v>
      </c>
      <c r="I16" s="375">
        <f t="shared" si="1"/>
        <v>9</v>
      </c>
      <c r="K16" s="126" t="s">
        <v>23</v>
      </c>
      <c r="L16" s="386">
        <v>0</v>
      </c>
      <c r="M16" s="386">
        <v>0</v>
      </c>
      <c r="N16" s="275">
        <v>0</v>
      </c>
      <c r="O16" s="328">
        <f t="shared" si="11"/>
        <v>0</v>
      </c>
      <c r="P16" s="331">
        <f t="shared" si="12"/>
        <v>0</v>
      </c>
      <c r="Q16" s="356">
        <v>0</v>
      </c>
      <c r="R16" s="356">
        <v>0</v>
      </c>
      <c r="S16" s="375">
        <f t="shared" si="2"/>
        <v>21</v>
      </c>
      <c r="U16" s="170" t="s">
        <v>24</v>
      </c>
      <c r="V16" s="165">
        <v>104</v>
      </c>
      <c r="W16" s="165">
        <v>41</v>
      </c>
      <c r="X16" s="165">
        <v>89</v>
      </c>
      <c r="Y16" s="336">
        <f t="shared" si="3"/>
        <v>-63</v>
      </c>
      <c r="Z16" s="336">
        <f t="shared" si="4"/>
        <v>48</v>
      </c>
      <c r="AA16" s="356">
        <f t="shared" si="5"/>
        <v>-0.60576923076923073</v>
      </c>
      <c r="AB16" s="356">
        <f t="shared" si="6"/>
        <v>1.1707317073170731</v>
      </c>
      <c r="AC16" s="375">
        <f t="shared" si="0"/>
        <v>14</v>
      </c>
      <c r="AE16" s="192" t="s">
        <v>79</v>
      </c>
      <c r="AF16" s="393">
        <v>4542.1500000000005</v>
      </c>
      <c r="AG16" s="386">
        <v>2700.1</v>
      </c>
      <c r="AH16" s="275">
        <v>11874.73</v>
      </c>
      <c r="AI16" s="352">
        <f t="shared" si="15"/>
        <v>-1842.0500000000006</v>
      </c>
      <c r="AJ16" s="353">
        <f t="shared" si="16"/>
        <v>9174.6299999999992</v>
      </c>
      <c r="AK16" s="356">
        <f t="shared" si="17"/>
        <v>-0.40554583181973303</v>
      </c>
      <c r="AL16" s="356">
        <f t="shared" si="18"/>
        <v>3.3978852635087589</v>
      </c>
      <c r="AM16" s="375">
        <f t="shared" si="19"/>
        <v>13</v>
      </c>
    </row>
    <row r="17" spans="1:39" x14ac:dyDescent="0.25">
      <c r="A17" s="126" t="s">
        <v>24</v>
      </c>
      <c r="B17" s="383">
        <v>278727.08999999997</v>
      </c>
      <c r="C17" s="383">
        <v>86746.540000000008</v>
      </c>
      <c r="D17" s="260">
        <v>253559.98</v>
      </c>
      <c r="E17" s="328">
        <f t="shared" si="7"/>
        <v>-191980.54999999996</v>
      </c>
      <c r="F17" s="328">
        <f t="shared" si="8"/>
        <v>166813.44</v>
      </c>
      <c r="G17" s="356">
        <f t="shared" si="9"/>
        <v>-0.68877607124589135</v>
      </c>
      <c r="H17" s="356">
        <f t="shared" si="10"/>
        <v>1.9229981968156884</v>
      </c>
      <c r="I17" s="375">
        <f t="shared" si="1"/>
        <v>13</v>
      </c>
      <c r="K17" s="279" t="s">
        <v>24</v>
      </c>
      <c r="L17" s="386">
        <v>118533.94</v>
      </c>
      <c r="M17" s="386">
        <v>81595.460000000006</v>
      </c>
      <c r="N17" s="275">
        <v>124943.95999999999</v>
      </c>
      <c r="O17" s="328">
        <f t="shared" si="11"/>
        <v>-36938.479999999996</v>
      </c>
      <c r="P17" s="331">
        <f t="shared" si="12"/>
        <v>43348.499999999985</v>
      </c>
      <c r="Q17" s="356">
        <f t="shared" si="13"/>
        <v>-0.31162787637026151</v>
      </c>
      <c r="R17" s="356">
        <f t="shared" si="14"/>
        <v>0.53126117556050279</v>
      </c>
      <c r="S17" s="375">
        <f t="shared" si="2"/>
        <v>4</v>
      </c>
      <c r="U17" s="278" t="s">
        <v>25</v>
      </c>
      <c r="V17" s="165">
        <v>1241</v>
      </c>
      <c r="W17" s="165">
        <v>573</v>
      </c>
      <c r="X17" s="165">
        <v>1297</v>
      </c>
      <c r="Y17" s="336">
        <f t="shared" si="3"/>
        <v>-668</v>
      </c>
      <c r="Z17" s="336">
        <f t="shared" si="4"/>
        <v>724</v>
      </c>
      <c r="AA17" s="356">
        <f t="shared" si="5"/>
        <v>-0.5382755842062853</v>
      </c>
      <c r="AB17" s="356">
        <f t="shared" si="6"/>
        <v>1.2635253054101221</v>
      </c>
      <c r="AC17" s="375">
        <f t="shared" si="0"/>
        <v>3</v>
      </c>
      <c r="AE17" s="192" t="s">
        <v>21</v>
      </c>
      <c r="AF17" s="393">
        <v>11281.45</v>
      </c>
      <c r="AG17" s="386">
        <v>592.22</v>
      </c>
      <c r="AH17" s="275">
        <v>1490.96</v>
      </c>
      <c r="AI17" s="352">
        <f t="shared" si="15"/>
        <v>-10689.230000000001</v>
      </c>
      <c r="AJ17" s="353">
        <f t="shared" si="16"/>
        <v>898.74</v>
      </c>
      <c r="AK17" s="356">
        <f t="shared" si="17"/>
        <v>-0.94750497498105302</v>
      </c>
      <c r="AL17" s="356">
        <f t="shared" si="18"/>
        <v>1.5175779271216776</v>
      </c>
      <c r="AM17" s="375">
        <f t="shared" si="19"/>
        <v>10</v>
      </c>
    </row>
    <row r="18" spans="1:39" x14ac:dyDescent="0.25">
      <c r="A18" s="279" t="s">
        <v>25</v>
      </c>
      <c r="B18" s="383">
        <v>3069067.4</v>
      </c>
      <c r="C18" s="383">
        <v>1277180.2199999997</v>
      </c>
      <c r="D18" s="260">
        <v>2914709.64</v>
      </c>
      <c r="E18" s="328">
        <f t="shared" si="7"/>
        <v>-1791887.1800000002</v>
      </c>
      <c r="F18" s="328">
        <f t="shared" si="8"/>
        <v>1637529.4200000004</v>
      </c>
      <c r="G18" s="356">
        <f t="shared" si="9"/>
        <v>-0.58385396814680579</v>
      </c>
      <c r="H18" s="356">
        <f t="shared" si="10"/>
        <v>1.2821443633068486</v>
      </c>
      <c r="I18" s="375">
        <f t="shared" si="1"/>
        <v>4</v>
      </c>
      <c r="K18" s="276" t="s">
        <v>25</v>
      </c>
      <c r="L18" s="386">
        <v>973212.81</v>
      </c>
      <c r="M18" s="386">
        <v>710077.82000000007</v>
      </c>
      <c r="N18" s="275">
        <v>1226358.1800000002</v>
      </c>
      <c r="O18" s="328">
        <f t="shared" si="11"/>
        <v>-263134.99</v>
      </c>
      <c r="P18" s="331">
        <f t="shared" si="12"/>
        <v>516280.3600000001</v>
      </c>
      <c r="Q18" s="356">
        <f t="shared" si="13"/>
        <v>-0.27037764741300513</v>
      </c>
      <c r="R18" s="356">
        <f t="shared" si="14"/>
        <v>0.72707574502186256</v>
      </c>
      <c r="S18" s="375">
        <f t="shared" si="2"/>
        <v>1</v>
      </c>
      <c r="U18" s="170" t="s">
        <v>26</v>
      </c>
      <c r="V18" s="165">
        <v>184</v>
      </c>
      <c r="W18" s="165">
        <v>57</v>
      </c>
      <c r="X18" s="165">
        <v>149</v>
      </c>
      <c r="Y18" s="336">
        <f t="shared" si="3"/>
        <v>-127</v>
      </c>
      <c r="Z18" s="336">
        <f t="shared" si="4"/>
        <v>92</v>
      </c>
      <c r="AA18" s="356">
        <f t="shared" si="5"/>
        <v>-0.69021739130434778</v>
      </c>
      <c r="AB18" s="356">
        <f t="shared" si="6"/>
        <v>1.6140350877192982</v>
      </c>
      <c r="AC18" s="375">
        <f t="shared" si="0"/>
        <v>10</v>
      </c>
      <c r="AE18" s="192" t="s">
        <v>22</v>
      </c>
      <c r="AF18" s="393">
        <v>27056.149999999998</v>
      </c>
      <c r="AG18" s="386">
        <v>3912.56</v>
      </c>
      <c r="AH18" s="275">
        <v>15199.600000000002</v>
      </c>
      <c r="AI18" s="352">
        <f t="shared" si="15"/>
        <v>-23143.589999999997</v>
      </c>
      <c r="AJ18" s="353">
        <f t="shared" si="16"/>
        <v>11287.040000000003</v>
      </c>
      <c r="AK18" s="356">
        <f t="shared" si="17"/>
        <v>-0.85539110331662116</v>
      </c>
      <c r="AL18" s="356">
        <f t="shared" si="18"/>
        <v>2.8848222135890573</v>
      </c>
      <c r="AM18" s="375">
        <f t="shared" si="19"/>
        <v>6</v>
      </c>
    </row>
    <row r="19" spans="1:39" x14ac:dyDescent="0.25">
      <c r="A19" s="126" t="s">
        <v>26</v>
      </c>
      <c r="B19" s="383">
        <v>396262.68000000005</v>
      </c>
      <c r="C19" s="383">
        <v>138040.91</v>
      </c>
      <c r="D19" s="260">
        <v>341803.38</v>
      </c>
      <c r="E19" s="328">
        <f t="shared" si="7"/>
        <v>-258221.77000000005</v>
      </c>
      <c r="F19" s="328">
        <f t="shared" si="8"/>
        <v>203762.47</v>
      </c>
      <c r="G19" s="356">
        <f t="shared" si="9"/>
        <v>-0.65164292029721294</v>
      </c>
      <c r="H19" s="356">
        <f t="shared" si="10"/>
        <v>1.4761020482985805</v>
      </c>
      <c r="I19" s="375">
        <f t="shared" si="1"/>
        <v>11</v>
      </c>
      <c r="K19" s="278" t="s">
        <v>26</v>
      </c>
      <c r="L19" s="386">
        <v>137877.18000000002</v>
      </c>
      <c r="M19" s="386">
        <v>78968.31</v>
      </c>
      <c r="N19" s="275">
        <v>124120.28</v>
      </c>
      <c r="O19" s="328">
        <f t="shared" si="11"/>
        <v>-58908.870000000024</v>
      </c>
      <c r="P19" s="331">
        <f t="shared" si="12"/>
        <v>45151.97</v>
      </c>
      <c r="Q19" s="356">
        <f t="shared" si="13"/>
        <v>-0.42725612751870917</v>
      </c>
      <c r="R19" s="356">
        <f t="shared" si="14"/>
        <v>0.5717732847518201</v>
      </c>
      <c r="S19" s="375">
        <f t="shared" si="2"/>
        <v>3</v>
      </c>
      <c r="U19" s="170" t="s">
        <v>28</v>
      </c>
      <c r="V19" s="165">
        <v>108</v>
      </c>
      <c r="W19" s="165">
        <v>77</v>
      </c>
      <c r="X19" s="165">
        <v>81</v>
      </c>
      <c r="Y19" s="336">
        <f t="shared" si="3"/>
        <v>-31</v>
      </c>
      <c r="Z19" s="336">
        <f t="shared" si="4"/>
        <v>4</v>
      </c>
      <c r="AA19" s="356">
        <f t="shared" si="5"/>
        <v>-0.28703703703703703</v>
      </c>
      <c r="AB19" s="356">
        <f t="shared" si="6"/>
        <v>5.1948051948051951E-2</v>
      </c>
      <c r="AC19" s="375">
        <f t="shared" si="0"/>
        <v>13</v>
      </c>
      <c r="AE19" s="192" t="s">
        <v>23</v>
      </c>
      <c r="AF19" s="393">
        <v>0</v>
      </c>
      <c r="AG19" s="386">
        <v>0</v>
      </c>
      <c r="AH19" s="275">
        <v>0</v>
      </c>
      <c r="AI19" s="352">
        <f t="shared" si="15"/>
        <v>0</v>
      </c>
      <c r="AJ19" s="353">
        <f t="shared" si="16"/>
        <v>0</v>
      </c>
      <c r="AK19" s="356">
        <v>0</v>
      </c>
      <c r="AL19" s="356">
        <v>0</v>
      </c>
      <c r="AM19" s="375">
        <f t="shared" si="19"/>
        <v>21</v>
      </c>
    </row>
    <row r="20" spans="1:39" x14ac:dyDescent="0.25">
      <c r="A20" s="126" t="s">
        <v>28</v>
      </c>
      <c r="B20" s="383">
        <v>274529.93</v>
      </c>
      <c r="C20" s="383">
        <v>157609.18</v>
      </c>
      <c r="D20" s="260">
        <v>206525.34</v>
      </c>
      <c r="E20" s="328">
        <f t="shared" si="7"/>
        <v>-116920.75</v>
      </c>
      <c r="F20" s="328">
        <f t="shared" si="8"/>
        <v>48916.160000000003</v>
      </c>
      <c r="G20" s="356">
        <f t="shared" si="9"/>
        <v>-0.42589436423198013</v>
      </c>
      <c r="H20" s="356">
        <f t="shared" si="10"/>
        <v>0.31036364759971474</v>
      </c>
      <c r="I20" s="375">
        <f t="shared" si="1"/>
        <v>14</v>
      </c>
      <c r="K20" s="126" t="s">
        <v>28</v>
      </c>
      <c r="L20" s="386">
        <v>3518.93</v>
      </c>
      <c r="M20" s="386">
        <v>4119.1099999999997</v>
      </c>
      <c r="N20" s="275">
        <v>3261.49</v>
      </c>
      <c r="O20" s="328">
        <f t="shared" si="11"/>
        <v>600.17999999999984</v>
      </c>
      <c r="P20" s="331">
        <f t="shared" si="12"/>
        <v>-857.61999999999989</v>
      </c>
      <c r="Q20" s="356">
        <f t="shared" si="13"/>
        <v>0.17055752743021313</v>
      </c>
      <c r="R20" s="356">
        <f t="shared" si="14"/>
        <v>-0.20820517053441154</v>
      </c>
      <c r="S20" s="375">
        <f t="shared" si="2"/>
        <v>14</v>
      </c>
      <c r="U20" s="170" t="s">
        <v>29</v>
      </c>
      <c r="V20" s="165">
        <v>48</v>
      </c>
      <c r="W20" s="165">
        <v>17</v>
      </c>
      <c r="X20" s="165">
        <v>31</v>
      </c>
      <c r="Y20" s="336">
        <f t="shared" si="3"/>
        <v>-31</v>
      </c>
      <c r="Z20" s="336">
        <f t="shared" si="4"/>
        <v>14</v>
      </c>
      <c r="AA20" s="356">
        <f t="shared" si="5"/>
        <v>-0.64583333333333337</v>
      </c>
      <c r="AB20" s="356">
        <f t="shared" si="6"/>
        <v>0.82352941176470584</v>
      </c>
      <c r="AC20" s="375">
        <f t="shared" si="0"/>
        <v>18</v>
      </c>
      <c r="AE20" s="279" t="s">
        <v>24</v>
      </c>
      <c r="AF20" s="393">
        <v>118533.94</v>
      </c>
      <c r="AG20" s="386">
        <v>81595.460000000006</v>
      </c>
      <c r="AH20" s="275">
        <v>124943.95999999999</v>
      </c>
      <c r="AI20" s="352">
        <f t="shared" si="15"/>
        <v>-36938.479999999996</v>
      </c>
      <c r="AJ20" s="353">
        <f t="shared" si="16"/>
        <v>43348.499999999985</v>
      </c>
      <c r="AK20" s="356">
        <f t="shared" si="17"/>
        <v>-0.31162787637026151</v>
      </c>
      <c r="AL20" s="356">
        <f t="shared" si="18"/>
        <v>0.53126117556050279</v>
      </c>
      <c r="AM20" s="375">
        <f t="shared" si="19"/>
        <v>4</v>
      </c>
    </row>
    <row r="21" spans="1:39" x14ac:dyDescent="0.25">
      <c r="A21" s="126" t="s">
        <v>29</v>
      </c>
      <c r="B21" s="383">
        <v>92458.52</v>
      </c>
      <c r="C21" s="383">
        <v>42026.67</v>
      </c>
      <c r="D21" s="260">
        <v>75104.01999999999</v>
      </c>
      <c r="E21" s="328">
        <f t="shared" si="7"/>
        <v>-50431.850000000006</v>
      </c>
      <c r="F21" s="328">
        <f t="shared" si="8"/>
        <v>33077.349999999991</v>
      </c>
      <c r="G21" s="356">
        <f t="shared" si="9"/>
        <v>-0.54545378835828218</v>
      </c>
      <c r="H21" s="356">
        <f t="shared" si="10"/>
        <v>0.78705617171191511</v>
      </c>
      <c r="I21" s="375">
        <f t="shared" si="1"/>
        <v>19</v>
      </c>
      <c r="K21" s="126" t="s">
        <v>29</v>
      </c>
      <c r="L21" s="386">
        <v>7265.73</v>
      </c>
      <c r="M21" s="386">
        <v>0</v>
      </c>
      <c r="N21" s="275">
        <v>4878.59</v>
      </c>
      <c r="O21" s="328">
        <f t="shared" si="11"/>
        <v>-7265.73</v>
      </c>
      <c r="P21" s="331">
        <f t="shared" si="12"/>
        <v>4878.59</v>
      </c>
      <c r="Q21" s="356">
        <f t="shared" si="13"/>
        <v>-1</v>
      </c>
      <c r="R21" s="356" t="e">
        <f t="shared" si="14"/>
        <v>#DIV/0!</v>
      </c>
      <c r="S21" s="375">
        <f t="shared" si="2"/>
        <v>12</v>
      </c>
      <c r="U21" s="169" t="s">
        <v>30</v>
      </c>
      <c r="V21" s="165">
        <v>36</v>
      </c>
      <c r="W21" s="165">
        <v>14</v>
      </c>
      <c r="X21" s="165">
        <v>12</v>
      </c>
      <c r="Y21" s="336">
        <f t="shared" si="3"/>
        <v>-22</v>
      </c>
      <c r="Z21" s="336">
        <f t="shared" si="4"/>
        <v>-2</v>
      </c>
      <c r="AA21" s="356">
        <f t="shared" si="5"/>
        <v>-0.61111111111111116</v>
      </c>
      <c r="AB21" s="356">
        <f t="shared" si="6"/>
        <v>-0.14285714285714285</v>
      </c>
      <c r="AC21" s="375">
        <f t="shared" si="0"/>
        <v>20</v>
      </c>
      <c r="AE21" s="276" t="s">
        <v>25</v>
      </c>
      <c r="AF21" s="393">
        <v>973212.81</v>
      </c>
      <c r="AG21" s="386">
        <v>710077.82000000007</v>
      </c>
      <c r="AH21" s="275">
        <v>1226358.1800000002</v>
      </c>
      <c r="AI21" s="352">
        <f t="shared" si="15"/>
        <v>-263134.99</v>
      </c>
      <c r="AJ21" s="353">
        <f t="shared" si="16"/>
        <v>516280.3600000001</v>
      </c>
      <c r="AK21" s="356">
        <f t="shared" si="17"/>
        <v>-0.27037764741300513</v>
      </c>
      <c r="AL21" s="356">
        <f t="shared" si="18"/>
        <v>0.72707574502186256</v>
      </c>
      <c r="AM21" s="375">
        <f t="shared" si="19"/>
        <v>1</v>
      </c>
    </row>
    <row r="22" spans="1:39" x14ac:dyDescent="0.25">
      <c r="A22" s="126" t="s">
        <v>30</v>
      </c>
      <c r="B22" s="383">
        <v>91945.47</v>
      </c>
      <c r="C22" s="383">
        <v>33460.229999999996</v>
      </c>
      <c r="D22" s="260">
        <v>65525.17</v>
      </c>
      <c r="E22" s="328">
        <f t="shared" si="7"/>
        <v>-58485.240000000005</v>
      </c>
      <c r="F22" s="328">
        <f t="shared" si="8"/>
        <v>32064.940000000002</v>
      </c>
      <c r="G22" s="356">
        <f t="shared" si="9"/>
        <v>-0.63608614975811206</v>
      </c>
      <c r="H22" s="356">
        <f t="shared" si="10"/>
        <v>0.9583000475489859</v>
      </c>
      <c r="I22" s="375">
        <f t="shared" si="1"/>
        <v>20</v>
      </c>
      <c r="K22" s="126" t="s">
        <v>30</v>
      </c>
      <c r="L22" s="386">
        <v>11676.470000000001</v>
      </c>
      <c r="M22" s="386">
        <v>4783.5499999999993</v>
      </c>
      <c r="N22" s="275">
        <v>242.35999999999999</v>
      </c>
      <c r="O22" s="328">
        <f t="shared" si="11"/>
        <v>-6892.9200000000019</v>
      </c>
      <c r="P22" s="331">
        <f t="shared" si="12"/>
        <v>-4541.1899999999996</v>
      </c>
      <c r="Q22" s="356">
        <f t="shared" si="13"/>
        <v>-0.59032567205670905</v>
      </c>
      <c r="R22" s="356">
        <f t="shared" si="14"/>
        <v>-0.9493346991251268</v>
      </c>
      <c r="S22" s="375">
        <f t="shared" si="2"/>
        <v>9</v>
      </c>
      <c r="U22" s="170" t="s">
        <v>31</v>
      </c>
      <c r="V22" s="165">
        <v>30</v>
      </c>
      <c r="W22" s="165">
        <v>22</v>
      </c>
      <c r="X22" s="165">
        <v>39</v>
      </c>
      <c r="Y22" s="336">
        <f t="shared" si="3"/>
        <v>-8</v>
      </c>
      <c r="Z22" s="336">
        <f t="shared" si="4"/>
        <v>17</v>
      </c>
      <c r="AA22" s="356">
        <f t="shared" si="5"/>
        <v>-0.26666666666666666</v>
      </c>
      <c r="AB22" s="356">
        <f t="shared" si="6"/>
        <v>0.77272727272727271</v>
      </c>
      <c r="AC22" s="375">
        <f t="shared" si="0"/>
        <v>21</v>
      </c>
      <c r="AE22" s="278" t="s">
        <v>26</v>
      </c>
      <c r="AF22" s="393">
        <v>137877.18000000002</v>
      </c>
      <c r="AG22" s="386">
        <v>78968.31</v>
      </c>
      <c r="AH22" s="275">
        <v>124120.28</v>
      </c>
      <c r="AI22" s="352">
        <f t="shared" si="15"/>
        <v>-58908.870000000024</v>
      </c>
      <c r="AJ22" s="353">
        <f t="shared" si="16"/>
        <v>45151.97</v>
      </c>
      <c r="AK22" s="356">
        <f t="shared" si="17"/>
        <v>-0.42725612751870917</v>
      </c>
      <c r="AL22" s="356">
        <f t="shared" si="18"/>
        <v>0.5717732847518201</v>
      </c>
      <c r="AM22" s="375">
        <f t="shared" si="19"/>
        <v>3</v>
      </c>
    </row>
    <row r="23" spans="1:39" x14ac:dyDescent="0.25">
      <c r="A23" s="126" t="s">
        <v>31</v>
      </c>
      <c r="B23" s="383">
        <v>112566.59999999999</v>
      </c>
      <c r="C23" s="383">
        <v>69265.850000000006</v>
      </c>
      <c r="D23" s="260">
        <v>142058.87</v>
      </c>
      <c r="E23" s="328">
        <f t="shared" si="7"/>
        <v>-43300.749999999985</v>
      </c>
      <c r="F23" s="328">
        <f t="shared" si="8"/>
        <v>72793.01999999999</v>
      </c>
      <c r="G23" s="356">
        <f t="shared" si="9"/>
        <v>-0.38466783219889372</v>
      </c>
      <c r="H23" s="356">
        <f t="shared" si="10"/>
        <v>1.0509222076968663</v>
      </c>
      <c r="I23" s="375">
        <f t="shared" si="1"/>
        <v>18</v>
      </c>
      <c r="K23" s="126" t="s">
        <v>31</v>
      </c>
      <c r="L23" s="386">
        <v>1783.5099999999998</v>
      </c>
      <c r="M23" s="386">
        <v>659.22</v>
      </c>
      <c r="N23" s="275">
        <v>2631.37</v>
      </c>
      <c r="O23" s="328">
        <f t="shared" si="11"/>
        <v>-1124.2899999999997</v>
      </c>
      <c r="P23" s="331">
        <f t="shared" si="12"/>
        <v>1972.1499999999999</v>
      </c>
      <c r="Q23" s="356">
        <f t="shared" si="13"/>
        <v>-0.63038054174072466</v>
      </c>
      <c r="R23" s="356">
        <f t="shared" si="14"/>
        <v>2.9916416370862531</v>
      </c>
      <c r="S23" s="375">
        <f t="shared" si="2"/>
        <v>15</v>
      </c>
      <c r="U23" s="170" t="s">
        <v>32</v>
      </c>
      <c r="V23" s="165">
        <v>42</v>
      </c>
      <c r="W23" s="165">
        <v>8</v>
      </c>
      <c r="X23" s="165">
        <v>28</v>
      </c>
      <c r="Y23" s="336">
        <f t="shared" si="3"/>
        <v>-34</v>
      </c>
      <c r="Z23" s="336">
        <f t="shared" si="4"/>
        <v>20</v>
      </c>
      <c r="AA23" s="356">
        <f t="shared" si="5"/>
        <v>-0.80952380952380953</v>
      </c>
      <c r="AB23" s="356">
        <f t="shared" si="6"/>
        <v>2.5</v>
      </c>
      <c r="AC23" s="375">
        <f t="shared" si="0"/>
        <v>19</v>
      </c>
      <c r="AE23" s="191" t="s">
        <v>28</v>
      </c>
      <c r="AF23" s="393">
        <v>3518.93</v>
      </c>
      <c r="AG23" s="386">
        <v>4119.1099999999997</v>
      </c>
      <c r="AH23" s="275">
        <v>3261.49</v>
      </c>
      <c r="AI23" s="352">
        <f t="shared" si="15"/>
        <v>600.17999999999984</v>
      </c>
      <c r="AJ23" s="353">
        <f t="shared" si="16"/>
        <v>-857.61999999999989</v>
      </c>
      <c r="AK23" s="356">
        <f t="shared" si="17"/>
        <v>0.17055752743021313</v>
      </c>
      <c r="AL23" s="356">
        <f t="shared" si="18"/>
        <v>-0.20820517053441154</v>
      </c>
      <c r="AM23" s="375">
        <f t="shared" si="19"/>
        <v>14</v>
      </c>
    </row>
    <row r="24" spans="1:39" x14ac:dyDescent="0.25">
      <c r="A24" s="126" t="s">
        <v>32</v>
      </c>
      <c r="B24" s="383">
        <v>75081.19</v>
      </c>
      <c r="C24" s="383">
        <v>18222.98</v>
      </c>
      <c r="D24" s="260">
        <v>47666.47</v>
      </c>
      <c r="E24" s="328">
        <f t="shared" si="7"/>
        <v>-56858.210000000006</v>
      </c>
      <c r="F24" s="328">
        <f t="shared" si="8"/>
        <v>29443.49</v>
      </c>
      <c r="G24" s="356">
        <f t="shared" si="9"/>
        <v>-0.75728967535011105</v>
      </c>
      <c r="H24" s="356">
        <f t="shared" si="10"/>
        <v>1.6157340895945669</v>
      </c>
      <c r="I24" s="375">
        <f t="shared" si="1"/>
        <v>21</v>
      </c>
      <c r="K24" s="126" t="s">
        <v>32</v>
      </c>
      <c r="L24" s="386">
        <v>692.3</v>
      </c>
      <c r="M24" s="386">
        <v>0</v>
      </c>
      <c r="N24" s="275">
        <v>476.19</v>
      </c>
      <c r="O24" s="328">
        <f t="shared" si="11"/>
        <v>-692.3</v>
      </c>
      <c r="P24" s="331">
        <f t="shared" si="12"/>
        <v>476.19</v>
      </c>
      <c r="Q24" s="356">
        <f t="shared" si="13"/>
        <v>-1</v>
      </c>
      <c r="R24" s="356" t="e">
        <f t="shared" si="14"/>
        <v>#DIV/0!</v>
      </c>
      <c r="S24" s="375">
        <f t="shared" si="2"/>
        <v>16</v>
      </c>
      <c r="U24" s="170" t="s">
        <v>33</v>
      </c>
      <c r="V24" s="165">
        <v>155</v>
      </c>
      <c r="W24" s="165">
        <v>0</v>
      </c>
      <c r="X24" s="262">
        <v>0</v>
      </c>
      <c r="Y24" s="336">
        <f t="shared" si="3"/>
        <v>-155</v>
      </c>
      <c r="Z24" s="336">
        <f t="shared" si="4"/>
        <v>0</v>
      </c>
      <c r="AA24" s="356">
        <f t="shared" si="5"/>
        <v>-1</v>
      </c>
      <c r="AB24" s="356" t="e">
        <f t="shared" si="6"/>
        <v>#DIV/0!</v>
      </c>
      <c r="AC24" s="375">
        <f t="shared" si="0"/>
        <v>12</v>
      </c>
      <c r="AE24" s="191" t="s">
        <v>29</v>
      </c>
      <c r="AF24" s="393">
        <v>7265.73</v>
      </c>
      <c r="AG24" s="386">
        <v>0</v>
      </c>
      <c r="AH24" s="275">
        <v>4878.59</v>
      </c>
      <c r="AI24" s="352">
        <f t="shared" si="15"/>
        <v>-7265.73</v>
      </c>
      <c r="AJ24" s="353">
        <f t="shared" si="16"/>
        <v>4878.59</v>
      </c>
      <c r="AK24" s="356">
        <f t="shared" si="17"/>
        <v>-1</v>
      </c>
      <c r="AL24" s="356" t="e">
        <f t="shared" si="18"/>
        <v>#DIV/0!</v>
      </c>
      <c r="AM24" s="375">
        <f t="shared" si="19"/>
        <v>12</v>
      </c>
    </row>
    <row r="25" spans="1:39" x14ac:dyDescent="0.25">
      <c r="A25" s="126" t="s">
        <v>33</v>
      </c>
      <c r="B25" s="383">
        <v>574959.44999999995</v>
      </c>
      <c r="C25" s="383">
        <v>0</v>
      </c>
      <c r="D25" s="262">
        <v>0</v>
      </c>
      <c r="E25" s="328">
        <f t="shared" si="7"/>
        <v>-574959.44999999995</v>
      </c>
      <c r="F25" s="328">
        <f t="shared" si="8"/>
        <v>0</v>
      </c>
      <c r="G25" s="356">
        <f t="shared" si="9"/>
        <v>-1</v>
      </c>
      <c r="H25" s="356" t="e">
        <f t="shared" si="10"/>
        <v>#DIV/0!</v>
      </c>
      <c r="I25" s="375">
        <f t="shared" si="1"/>
        <v>8</v>
      </c>
      <c r="K25" s="126" t="s">
        <v>33</v>
      </c>
      <c r="L25" s="386">
        <v>0</v>
      </c>
      <c r="M25" s="386">
        <v>0</v>
      </c>
      <c r="N25" s="275">
        <v>0</v>
      </c>
      <c r="O25" s="328">
        <f t="shared" si="11"/>
        <v>0</v>
      </c>
      <c r="P25" s="331">
        <f t="shared" si="12"/>
        <v>0</v>
      </c>
      <c r="Q25" s="356">
        <v>0</v>
      </c>
      <c r="R25" s="356">
        <v>0</v>
      </c>
      <c r="S25" s="375">
        <f t="shared" si="2"/>
        <v>21</v>
      </c>
      <c r="U25" s="170" t="s">
        <v>34</v>
      </c>
      <c r="V25" s="165">
        <v>78</v>
      </c>
      <c r="W25" s="165">
        <v>25</v>
      </c>
      <c r="X25" s="165">
        <v>31</v>
      </c>
      <c r="Y25" s="336">
        <f t="shared" si="3"/>
        <v>-53</v>
      </c>
      <c r="Z25" s="336">
        <f t="shared" si="4"/>
        <v>6</v>
      </c>
      <c r="AA25" s="356">
        <f t="shared" si="5"/>
        <v>-0.67948717948717952</v>
      </c>
      <c r="AB25" s="356">
        <f t="shared" si="6"/>
        <v>0.24</v>
      </c>
      <c r="AC25" s="375">
        <f t="shared" si="0"/>
        <v>17</v>
      </c>
      <c r="AE25" s="192" t="s">
        <v>30</v>
      </c>
      <c r="AF25" s="393">
        <v>11676.470000000001</v>
      </c>
      <c r="AG25" s="386">
        <v>4783.5499999999993</v>
      </c>
      <c r="AH25" s="275">
        <v>242.35999999999999</v>
      </c>
      <c r="AI25" s="352">
        <f t="shared" si="15"/>
        <v>-6892.9200000000019</v>
      </c>
      <c r="AJ25" s="353">
        <f t="shared" si="16"/>
        <v>-4541.1899999999996</v>
      </c>
      <c r="AK25" s="356">
        <f t="shared" si="17"/>
        <v>-0.59032567205670905</v>
      </c>
      <c r="AL25" s="356">
        <f t="shared" si="18"/>
        <v>-0.9493346991251268</v>
      </c>
      <c r="AM25" s="375">
        <f t="shared" si="19"/>
        <v>9</v>
      </c>
    </row>
    <row r="26" spans="1:39" x14ac:dyDescent="0.25">
      <c r="A26" s="126" t="s">
        <v>34</v>
      </c>
      <c r="B26" s="383">
        <v>177866.13</v>
      </c>
      <c r="C26" s="383">
        <v>53636.25</v>
      </c>
      <c r="D26" s="260">
        <v>110337.51999999999</v>
      </c>
      <c r="E26" s="328">
        <f t="shared" si="7"/>
        <v>-124229.88</v>
      </c>
      <c r="F26" s="328">
        <f t="shared" si="8"/>
        <v>56701.26999999999</v>
      </c>
      <c r="G26" s="356">
        <f t="shared" si="9"/>
        <v>-0.69844596045351637</v>
      </c>
      <c r="H26" s="356">
        <f t="shared" si="10"/>
        <v>1.0571445617469526</v>
      </c>
      <c r="I26" s="375">
        <f t="shared" si="1"/>
        <v>17</v>
      </c>
      <c r="K26" s="126" t="s">
        <v>34</v>
      </c>
      <c r="L26" s="386">
        <v>203.29</v>
      </c>
      <c r="M26" s="386">
        <v>0</v>
      </c>
      <c r="N26" s="275">
        <v>0</v>
      </c>
      <c r="O26" s="328">
        <f t="shared" si="11"/>
        <v>-203.29</v>
      </c>
      <c r="P26" s="331">
        <f t="shared" si="12"/>
        <v>0</v>
      </c>
      <c r="Q26" s="356">
        <f t="shared" si="13"/>
        <v>-1</v>
      </c>
      <c r="R26" s="356" t="e">
        <f t="shared" si="14"/>
        <v>#DIV/0!</v>
      </c>
      <c r="S26" s="375">
        <f t="shared" si="2"/>
        <v>18</v>
      </c>
      <c r="U26" s="170" t="s">
        <v>35</v>
      </c>
      <c r="V26" s="165">
        <v>179</v>
      </c>
      <c r="W26" s="165">
        <v>31</v>
      </c>
      <c r="X26" s="165">
        <v>91</v>
      </c>
      <c r="Y26" s="336">
        <f t="shared" si="3"/>
        <v>-148</v>
      </c>
      <c r="Z26" s="336">
        <f t="shared" si="4"/>
        <v>60</v>
      </c>
      <c r="AA26" s="356">
        <f t="shared" si="5"/>
        <v>-0.82681564245810057</v>
      </c>
      <c r="AB26" s="356">
        <f t="shared" si="6"/>
        <v>1.935483870967742</v>
      </c>
      <c r="AC26" s="375">
        <f t="shared" si="0"/>
        <v>11</v>
      </c>
      <c r="AE26" s="194" t="s">
        <v>31</v>
      </c>
      <c r="AF26" s="393">
        <v>1783.5099999999998</v>
      </c>
      <c r="AG26" s="386">
        <v>659.22</v>
      </c>
      <c r="AH26" s="275">
        <v>2631.37</v>
      </c>
      <c r="AI26" s="352">
        <f t="shared" si="15"/>
        <v>-1124.2899999999997</v>
      </c>
      <c r="AJ26" s="353">
        <f t="shared" si="16"/>
        <v>1972.1499999999999</v>
      </c>
      <c r="AK26" s="356">
        <f t="shared" si="17"/>
        <v>-0.63038054174072466</v>
      </c>
      <c r="AL26" s="356">
        <f t="shared" si="18"/>
        <v>2.9916416370862531</v>
      </c>
      <c r="AM26" s="375">
        <f t="shared" si="19"/>
        <v>15</v>
      </c>
    </row>
    <row r="27" spans="1:39" x14ac:dyDescent="0.25">
      <c r="A27" s="126" t="s">
        <v>35</v>
      </c>
      <c r="B27" s="383">
        <v>232541.09</v>
      </c>
      <c r="C27" s="383">
        <v>74388.34</v>
      </c>
      <c r="D27" s="260">
        <v>174530.13999999998</v>
      </c>
      <c r="E27" s="328">
        <f t="shared" si="7"/>
        <v>-158152.75</v>
      </c>
      <c r="F27" s="328">
        <f t="shared" si="8"/>
        <v>100141.79999999999</v>
      </c>
      <c r="G27" s="356">
        <f t="shared" si="9"/>
        <v>-0.68010668566144594</v>
      </c>
      <c r="H27" s="356">
        <f t="shared" si="10"/>
        <v>1.3462029129834057</v>
      </c>
      <c r="I27" s="375">
        <f t="shared" si="1"/>
        <v>16</v>
      </c>
      <c r="K27" s="126" t="s">
        <v>35</v>
      </c>
      <c r="L27" s="386">
        <v>0</v>
      </c>
      <c r="M27" s="386">
        <v>700.92</v>
      </c>
      <c r="N27" s="275">
        <v>50</v>
      </c>
      <c r="O27" s="328">
        <f t="shared" si="11"/>
        <v>700.92</v>
      </c>
      <c r="P27" s="331">
        <f t="shared" si="12"/>
        <v>-650.91999999999996</v>
      </c>
      <c r="Q27" s="356" t="e">
        <f t="shared" si="13"/>
        <v>#DIV/0!</v>
      </c>
      <c r="R27" s="356">
        <f t="shared" si="14"/>
        <v>-0.92866518290247102</v>
      </c>
      <c r="S27" s="375">
        <f t="shared" si="2"/>
        <v>21</v>
      </c>
      <c r="U27" s="170" t="s">
        <v>36</v>
      </c>
      <c r="V27" s="165">
        <v>268</v>
      </c>
      <c r="W27" s="165">
        <v>104</v>
      </c>
      <c r="X27" s="165">
        <v>182</v>
      </c>
      <c r="Y27" s="336">
        <f t="shared" si="3"/>
        <v>-164</v>
      </c>
      <c r="Z27" s="336">
        <f t="shared" si="4"/>
        <v>78</v>
      </c>
      <c r="AA27" s="356">
        <f t="shared" si="5"/>
        <v>-0.61194029850746268</v>
      </c>
      <c r="AB27" s="356">
        <f t="shared" si="6"/>
        <v>0.75</v>
      </c>
      <c r="AC27" s="375">
        <f t="shared" si="0"/>
        <v>9</v>
      </c>
      <c r="AE27" s="194" t="s">
        <v>32</v>
      </c>
      <c r="AF27" s="393">
        <v>692.3</v>
      </c>
      <c r="AG27" s="386">
        <v>0</v>
      </c>
      <c r="AH27" s="275">
        <v>476.19</v>
      </c>
      <c r="AI27" s="352">
        <f t="shared" si="15"/>
        <v>-692.3</v>
      </c>
      <c r="AJ27" s="353">
        <f t="shared" si="16"/>
        <v>476.19</v>
      </c>
      <c r="AK27" s="356">
        <f t="shared" si="17"/>
        <v>-1</v>
      </c>
      <c r="AL27" s="356" t="e">
        <f t="shared" si="18"/>
        <v>#DIV/0!</v>
      </c>
      <c r="AM27" s="375">
        <f t="shared" si="19"/>
        <v>16</v>
      </c>
    </row>
    <row r="28" spans="1:39" x14ac:dyDescent="0.25">
      <c r="A28" s="126" t="s">
        <v>36</v>
      </c>
      <c r="B28" s="383">
        <v>489020.55999999994</v>
      </c>
      <c r="C28" s="383">
        <v>229696.43</v>
      </c>
      <c r="D28" s="260">
        <v>396182.42</v>
      </c>
      <c r="E28" s="328">
        <f t="shared" si="7"/>
        <v>-259324.12999999995</v>
      </c>
      <c r="F28" s="328">
        <f t="shared" si="8"/>
        <v>166485.99</v>
      </c>
      <c r="G28" s="356">
        <f t="shared" si="9"/>
        <v>-0.5302928981145496</v>
      </c>
      <c r="H28" s="356">
        <f t="shared" si="10"/>
        <v>0.72480878348871158</v>
      </c>
      <c r="I28" s="375">
        <f t="shared" si="1"/>
        <v>10</v>
      </c>
      <c r="K28" s="126" t="s">
        <v>36</v>
      </c>
      <c r="L28" s="386">
        <v>145.5</v>
      </c>
      <c r="M28" s="386">
        <v>145.5</v>
      </c>
      <c r="N28" s="275">
        <v>1309.5</v>
      </c>
      <c r="O28" s="328">
        <f t="shared" si="11"/>
        <v>0</v>
      </c>
      <c r="P28" s="331">
        <f t="shared" si="12"/>
        <v>1164</v>
      </c>
      <c r="Q28" s="356">
        <v>0</v>
      </c>
      <c r="R28" s="356">
        <v>0</v>
      </c>
      <c r="S28" s="375">
        <f t="shared" si="2"/>
        <v>19</v>
      </c>
      <c r="U28" s="170" t="s">
        <v>37</v>
      </c>
      <c r="V28" s="165">
        <v>79</v>
      </c>
      <c r="W28" s="165">
        <v>19</v>
      </c>
      <c r="X28" s="165">
        <v>51</v>
      </c>
      <c r="Y28" s="336">
        <f t="shared" si="3"/>
        <v>-60</v>
      </c>
      <c r="Z28" s="336">
        <f t="shared" si="4"/>
        <v>32</v>
      </c>
      <c r="AA28" s="356">
        <f t="shared" si="5"/>
        <v>-0.759493670886076</v>
      </c>
      <c r="AB28" s="356">
        <f t="shared" si="6"/>
        <v>1.6842105263157894</v>
      </c>
      <c r="AC28" s="375">
        <f t="shared" si="0"/>
        <v>16</v>
      </c>
      <c r="AE28" s="194" t="s">
        <v>33</v>
      </c>
      <c r="AF28" s="393">
        <v>0</v>
      </c>
      <c r="AG28" s="386">
        <v>0</v>
      </c>
      <c r="AH28" s="275">
        <v>0</v>
      </c>
      <c r="AI28" s="352">
        <f t="shared" si="15"/>
        <v>0</v>
      </c>
      <c r="AJ28" s="353">
        <f t="shared" si="16"/>
        <v>0</v>
      </c>
      <c r="AK28" s="356">
        <v>0</v>
      </c>
      <c r="AL28" s="356">
        <v>0</v>
      </c>
      <c r="AM28" s="375">
        <f t="shared" si="19"/>
        <v>21</v>
      </c>
    </row>
    <row r="29" spans="1:39" x14ac:dyDescent="0.25">
      <c r="A29" s="126" t="s">
        <v>37</v>
      </c>
      <c r="B29" s="383">
        <v>27545.89</v>
      </c>
      <c r="C29" s="383">
        <v>8807.09</v>
      </c>
      <c r="D29" s="260">
        <v>9350.8700000000008</v>
      </c>
      <c r="E29" s="328">
        <f t="shared" si="7"/>
        <v>-18738.8</v>
      </c>
      <c r="F29" s="328">
        <f t="shared" si="8"/>
        <v>543.78000000000065</v>
      </c>
      <c r="G29" s="356">
        <f t="shared" si="9"/>
        <v>-0.68027571445322699</v>
      </c>
      <c r="H29" s="356">
        <f t="shared" si="10"/>
        <v>6.1743436254199813E-2</v>
      </c>
      <c r="I29" s="375">
        <f t="shared" si="1"/>
        <v>23</v>
      </c>
      <c r="K29" s="126" t="s">
        <v>37</v>
      </c>
      <c r="L29" s="386">
        <v>300</v>
      </c>
      <c r="M29" s="386">
        <v>0</v>
      </c>
      <c r="N29" s="275">
        <v>0</v>
      </c>
      <c r="O29" s="328">
        <f t="shared" si="11"/>
        <v>-300</v>
      </c>
      <c r="P29" s="331">
        <f t="shared" si="12"/>
        <v>0</v>
      </c>
      <c r="Q29" s="356">
        <f t="shared" si="13"/>
        <v>-1</v>
      </c>
      <c r="R29" s="356" t="e">
        <f t="shared" si="14"/>
        <v>#DIV/0!</v>
      </c>
      <c r="S29" s="375">
        <f t="shared" si="2"/>
        <v>17</v>
      </c>
      <c r="U29" s="170" t="s">
        <v>109</v>
      </c>
      <c r="V29" s="165">
        <v>29</v>
      </c>
      <c r="W29" s="165">
        <v>21</v>
      </c>
      <c r="X29" s="165">
        <v>39</v>
      </c>
      <c r="Y29" s="336">
        <f t="shared" si="3"/>
        <v>-8</v>
      </c>
      <c r="Z29" s="336">
        <f t="shared" si="4"/>
        <v>18</v>
      </c>
      <c r="AA29" s="356">
        <f t="shared" si="5"/>
        <v>-0.27586206896551724</v>
      </c>
      <c r="AB29" s="356">
        <f t="shared" si="6"/>
        <v>0.8571428571428571</v>
      </c>
      <c r="AC29" s="375">
        <f t="shared" si="0"/>
        <v>23</v>
      </c>
      <c r="AE29" s="194" t="s">
        <v>34</v>
      </c>
      <c r="AF29" s="393">
        <v>203.29</v>
      </c>
      <c r="AG29" s="386">
        <v>0</v>
      </c>
      <c r="AH29" s="275">
        <v>0</v>
      </c>
      <c r="AI29" s="352">
        <f t="shared" si="15"/>
        <v>-203.29</v>
      </c>
      <c r="AJ29" s="353">
        <f t="shared" si="16"/>
        <v>0</v>
      </c>
      <c r="AK29" s="356">
        <v>1</v>
      </c>
      <c r="AL29" s="356" t="e">
        <f t="shared" si="18"/>
        <v>#DIV/0!</v>
      </c>
      <c r="AM29" s="375">
        <f t="shared" si="19"/>
        <v>18</v>
      </c>
    </row>
    <row r="30" spans="1:39" ht="15.75" thickBot="1" x14ac:dyDescent="0.3">
      <c r="A30" s="126" t="s">
        <v>109</v>
      </c>
      <c r="B30" s="383">
        <v>242792.63</v>
      </c>
      <c r="C30" s="383">
        <v>64415.41</v>
      </c>
      <c r="D30" s="260">
        <v>189415.02000000002</v>
      </c>
      <c r="E30" s="328">
        <f t="shared" si="7"/>
        <v>-178377.22</v>
      </c>
      <c r="F30" s="328">
        <f t="shared" si="8"/>
        <v>124999.61000000002</v>
      </c>
      <c r="G30" s="356">
        <f t="shared" si="9"/>
        <v>-0.73468959910356424</v>
      </c>
      <c r="H30" s="356">
        <f t="shared" si="10"/>
        <v>1.9405233933929786</v>
      </c>
      <c r="I30" s="375">
        <f t="shared" si="1"/>
        <v>15</v>
      </c>
      <c r="K30" s="126" t="s">
        <v>109</v>
      </c>
      <c r="L30" s="386">
        <v>34.520000000000003</v>
      </c>
      <c r="M30" s="386">
        <v>1208.0900000000001</v>
      </c>
      <c r="N30" s="275">
        <v>442.15000000000003</v>
      </c>
      <c r="O30" s="328">
        <f t="shared" si="11"/>
        <v>1173.5700000000002</v>
      </c>
      <c r="P30" s="331">
        <f t="shared" si="12"/>
        <v>-765.94</v>
      </c>
      <c r="Q30" s="356">
        <f t="shared" si="13"/>
        <v>33.996813441483198</v>
      </c>
      <c r="R30" s="356">
        <v>1</v>
      </c>
      <c r="S30" s="375">
        <f t="shared" si="2"/>
        <v>20</v>
      </c>
      <c r="U30" s="171" t="s">
        <v>38</v>
      </c>
      <c r="V30" s="172">
        <v>692</v>
      </c>
      <c r="W30" s="165">
        <v>372</v>
      </c>
      <c r="X30" s="165">
        <v>652</v>
      </c>
      <c r="Y30" s="337">
        <f t="shared" si="3"/>
        <v>-320</v>
      </c>
      <c r="Z30" s="337">
        <f t="shared" si="4"/>
        <v>280</v>
      </c>
      <c r="AA30" s="356">
        <f t="shared" si="5"/>
        <v>-0.46242774566473988</v>
      </c>
      <c r="AB30" s="356">
        <f t="shared" si="6"/>
        <v>0.75268817204301075</v>
      </c>
      <c r="AC30" s="281"/>
      <c r="AE30" s="194" t="s">
        <v>35</v>
      </c>
      <c r="AF30" s="393">
        <v>0</v>
      </c>
      <c r="AG30" s="386">
        <v>700.92</v>
      </c>
      <c r="AH30" s="275">
        <v>50</v>
      </c>
      <c r="AI30" s="352">
        <f t="shared" si="15"/>
        <v>700.92</v>
      </c>
      <c r="AJ30" s="353">
        <f t="shared" si="16"/>
        <v>-650.91999999999996</v>
      </c>
      <c r="AK30" s="356" t="e">
        <f t="shared" si="17"/>
        <v>#DIV/0!</v>
      </c>
      <c r="AL30" s="356">
        <f t="shared" si="18"/>
        <v>-0.92866518290247102</v>
      </c>
      <c r="AM30" s="375">
        <f t="shared" si="19"/>
        <v>21</v>
      </c>
    </row>
    <row r="31" spans="1:39" ht="15.75" thickBot="1" x14ac:dyDescent="0.3">
      <c r="A31" s="126" t="s">
        <v>38</v>
      </c>
      <c r="B31" s="384">
        <v>1809073.3200000094</v>
      </c>
      <c r="C31" s="384">
        <v>868016.89000000746</v>
      </c>
      <c r="D31" s="260">
        <v>1560710.8700000013</v>
      </c>
      <c r="E31" s="328">
        <f t="shared" si="7"/>
        <v>-941056.43000000191</v>
      </c>
      <c r="F31" s="328">
        <f t="shared" si="8"/>
        <v>692693.97999999381</v>
      </c>
      <c r="G31" s="356">
        <f t="shared" si="9"/>
        <v>-0.52018700380811378</v>
      </c>
      <c r="H31" s="356">
        <f t="shared" si="10"/>
        <v>0.79801901089734306</v>
      </c>
      <c r="I31" s="281"/>
      <c r="K31" s="126" t="s">
        <v>38</v>
      </c>
      <c r="L31" s="387">
        <v>434665.31999999995</v>
      </c>
      <c r="M31" s="387">
        <v>188053.65000000002</v>
      </c>
      <c r="N31" s="275">
        <v>363657.92</v>
      </c>
      <c r="O31" s="332">
        <f t="shared" si="11"/>
        <v>-246611.66999999993</v>
      </c>
      <c r="P31" s="333">
        <f t="shared" si="12"/>
        <v>175604.26999999996</v>
      </c>
      <c r="Q31" s="356">
        <f t="shared" si="13"/>
        <v>-0.56735989427451894</v>
      </c>
      <c r="R31" s="356">
        <f t="shared" si="14"/>
        <v>0.93379878561250973</v>
      </c>
      <c r="S31" s="281"/>
      <c r="U31" s="174" t="s">
        <v>80</v>
      </c>
      <c r="V31" s="288">
        <f t="shared" ref="V31:X31" si="20">SUM(V7:V30)</f>
        <v>24987</v>
      </c>
      <c r="W31" s="288">
        <f t="shared" si="20"/>
        <v>17639</v>
      </c>
      <c r="X31" s="288">
        <f t="shared" si="20"/>
        <v>28927</v>
      </c>
      <c r="Y31" s="226">
        <f t="shared" si="3"/>
        <v>-7348</v>
      </c>
      <c r="Z31" s="288">
        <f t="shared" si="4"/>
        <v>11288</v>
      </c>
      <c r="AA31" s="145">
        <f t="shared" si="5"/>
        <v>-0.29407291791731699</v>
      </c>
      <c r="AB31" s="301">
        <f t="shared" si="6"/>
        <v>0.63994557514598338</v>
      </c>
      <c r="AC31" s="281"/>
      <c r="AE31" s="194" t="s">
        <v>36</v>
      </c>
      <c r="AF31" s="393">
        <v>145.5</v>
      </c>
      <c r="AG31" s="386">
        <v>145.5</v>
      </c>
      <c r="AH31" s="275">
        <v>1309.5</v>
      </c>
      <c r="AI31" s="352">
        <f t="shared" si="15"/>
        <v>0</v>
      </c>
      <c r="AJ31" s="353">
        <f t="shared" si="16"/>
        <v>1164</v>
      </c>
      <c r="AK31" s="356">
        <v>0</v>
      </c>
      <c r="AL31" s="356">
        <v>0</v>
      </c>
      <c r="AM31" s="375">
        <f t="shared" si="19"/>
        <v>19</v>
      </c>
    </row>
    <row r="32" spans="1:39" ht="15.75" thickBot="1" x14ac:dyDescent="0.3">
      <c r="A32" s="88" t="s">
        <v>39</v>
      </c>
      <c r="B32" s="307">
        <f t="shared" ref="B32:D32" si="21">SUM(B8:B31)</f>
        <v>64550584.310000017</v>
      </c>
      <c r="C32" s="307">
        <f t="shared" si="21"/>
        <v>37945479.210000001</v>
      </c>
      <c r="D32" s="307">
        <f t="shared" si="21"/>
        <v>68174852.670000002</v>
      </c>
      <c r="E32" s="139">
        <f t="shared" si="7"/>
        <v>-26605105.100000016</v>
      </c>
      <c r="F32" s="307">
        <f t="shared" si="8"/>
        <v>30229373.460000001</v>
      </c>
      <c r="G32" s="145">
        <f t="shared" si="9"/>
        <v>-0.41215901272451255</v>
      </c>
      <c r="H32" s="301">
        <f t="shared" si="10"/>
        <v>0.7966528316246293</v>
      </c>
      <c r="I32" s="281"/>
      <c r="K32" s="88" t="s">
        <v>39</v>
      </c>
      <c r="L32" s="307">
        <f t="shared" ref="L32:N32" si="22">SUM(L8:L31)</f>
        <v>2063040.94</v>
      </c>
      <c r="M32" s="307">
        <f t="shared" si="22"/>
        <v>1174158.7000000002</v>
      </c>
      <c r="N32" s="307">
        <f t="shared" si="22"/>
        <v>2215105.9400000004</v>
      </c>
      <c r="O32" s="139">
        <f t="shared" si="11"/>
        <v>-888882.23999999976</v>
      </c>
      <c r="P32" s="307">
        <f t="shared" si="12"/>
        <v>1040947.2400000002</v>
      </c>
      <c r="Q32" s="145">
        <f t="shared" si="13"/>
        <v>-0.43086020386973017</v>
      </c>
      <c r="R32" s="301">
        <f t="shared" si="14"/>
        <v>0.88654731255664165</v>
      </c>
      <c r="S32" s="281"/>
      <c r="U32" s="175" t="s">
        <v>81</v>
      </c>
      <c r="V32" s="388">
        <v>27663462.109999999</v>
      </c>
      <c r="W32" s="268">
        <v>21947553.169999998</v>
      </c>
      <c r="X32" s="268">
        <v>39829588.450000003</v>
      </c>
      <c r="Y32" s="338">
        <f t="shared" si="3"/>
        <v>-5715908.9400000013</v>
      </c>
      <c r="Z32" s="339">
        <f t="shared" si="4"/>
        <v>17882035.280000005</v>
      </c>
      <c r="AA32" s="358">
        <f t="shared" ref="AA32" si="23">Y32/V32</f>
        <v>-0.20662305091356484</v>
      </c>
      <c r="AB32" s="358">
        <f t="shared" ref="AB32" si="24">Z32/W32</f>
        <v>0.81476213505398276</v>
      </c>
      <c r="AC32" s="281"/>
      <c r="AE32" s="194" t="s">
        <v>37</v>
      </c>
      <c r="AF32" s="393">
        <v>300</v>
      </c>
      <c r="AG32" s="386">
        <v>0</v>
      </c>
      <c r="AH32" s="275">
        <v>0</v>
      </c>
      <c r="AI32" s="352">
        <f t="shared" si="15"/>
        <v>-300</v>
      </c>
      <c r="AJ32" s="353">
        <f t="shared" si="16"/>
        <v>0</v>
      </c>
      <c r="AK32" s="356">
        <f t="shared" si="17"/>
        <v>-1</v>
      </c>
      <c r="AL32" s="356" t="e">
        <f t="shared" si="18"/>
        <v>#DIV/0!</v>
      </c>
      <c r="AM32" s="375">
        <f t="shared" si="19"/>
        <v>17</v>
      </c>
    </row>
    <row r="33" spans="1:39" ht="15.75" thickBot="1" x14ac:dyDescent="0.3">
      <c r="A33" s="1"/>
      <c r="B33" s="244"/>
      <c r="C33" s="71"/>
      <c r="D33" s="311"/>
      <c r="E33" s="1"/>
      <c r="F33" s="1"/>
      <c r="G33" s="1"/>
      <c r="H33" s="1"/>
      <c r="I33" s="281"/>
      <c r="K33" s="1"/>
      <c r="L33" s="72"/>
      <c r="M33" s="68"/>
      <c r="N33" s="110"/>
      <c r="O33" s="1"/>
      <c r="P33" s="1"/>
      <c r="Q33" s="1"/>
      <c r="R33" s="1"/>
      <c r="S33" s="281"/>
      <c r="U33" s="1"/>
      <c r="V33" s="71"/>
      <c r="W33" s="71"/>
      <c r="X33" s="311"/>
      <c r="Y33" s="1"/>
      <c r="Z33" s="1"/>
      <c r="AA33" s="1"/>
      <c r="AB33" s="1"/>
      <c r="AC33" s="281"/>
      <c r="AE33" s="195" t="s">
        <v>109</v>
      </c>
      <c r="AF33" s="393">
        <v>34.520000000000003</v>
      </c>
      <c r="AG33" s="386">
        <v>1208.0900000000001</v>
      </c>
      <c r="AH33" s="275">
        <v>442.15000000000003</v>
      </c>
      <c r="AI33" s="352">
        <f t="shared" si="15"/>
        <v>1173.5700000000002</v>
      </c>
      <c r="AJ33" s="353">
        <f t="shared" si="16"/>
        <v>-765.94</v>
      </c>
      <c r="AK33" s="356">
        <f t="shared" si="17"/>
        <v>33.996813441483198</v>
      </c>
      <c r="AL33" s="356">
        <v>0</v>
      </c>
      <c r="AM33" s="375">
        <f t="shared" si="19"/>
        <v>20</v>
      </c>
    </row>
    <row r="34" spans="1:39" ht="15.75" thickBot="1" x14ac:dyDescent="0.3">
      <c r="A34" s="1"/>
      <c r="B34" s="78"/>
      <c r="C34" s="77"/>
      <c r="D34" s="255"/>
      <c r="E34" s="325"/>
      <c r="F34" s="326"/>
      <c r="G34" s="326"/>
      <c r="H34" s="326"/>
      <c r="I34" s="281"/>
      <c r="K34" s="1"/>
      <c r="L34" s="78"/>
      <c r="M34" s="78"/>
      <c r="N34" s="255"/>
      <c r="O34" s="325"/>
      <c r="P34" s="326"/>
      <c r="Q34" s="326"/>
      <c r="R34" s="326"/>
      <c r="S34" s="281"/>
      <c r="U34" s="1"/>
      <c r="V34" s="78"/>
      <c r="W34" s="77"/>
      <c r="X34" s="255"/>
      <c r="Y34" s="325"/>
      <c r="Z34" s="326"/>
      <c r="AA34" s="326"/>
      <c r="AB34" s="326"/>
      <c r="AC34" s="281"/>
      <c r="AE34" s="196" t="s">
        <v>38</v>
      </c>
      <c r="AF34" s="393">
        <v>434665.31999999995</v>
      </c>
      <c r="AG34" s="386">
        <v>188053.65000000002</v>
      </c>
      <c r="AH34" s="275">
        <v>363657.92</v>
      </c>
      <c r="AI34" s="352">
        <f t="shared" si="15"/>
        <v>-246611.66999999993</v>
      </c>
      <c r="AJ34" s="353">
        <f t="shared" si="16"/>
        <v>175604.26999999996</v>
      </c>
      <c r="AK34" s="356">
        <f t="shared" si="17"/>
        <v>-0.56735989427451894</v>
      </c>
      <c r="AL34" s="356">
        <f t="shared" si="18"/>
        <v>0.93379878561250973</v>
      </c>
      <c r="AM34" s="281"/>
    </row>
    <row r="35" spans="1:39" ht="15.75" thickBot="1" x14ac:dyDescent="0.3">
      <c r="A35" s="112" t="s">
        <v>7</v>
      </c>
      <c r="B35" s="81" t="s">
        <v>134</v>
      </c>
      <c r="C35" s="81" t="s">
        <v>151</v>
      </c>
      <c r="D35" s="81" t="s">
        <v>165</v>
      </c>
      <c r="E35" s="81" t="s">
        <v>129</v>
      </c>
      <c r="F35" s="81" t="s">
        <v>130</v>
      </c>
      <c r="G35" s="81"/>
      <c r="H35" s="81"/>
      <c r="I35" s="281"/>
      <c r="K35" s="87" t="s">
        <v>7</v>
      </c>
      <c r="L35" s="84" t="s">
        <v>134</v>
      </c>
      <c r="M35" s="84" t="s">
        <v>151</v>
      </c>
      <c r="N35" s="81" t="s">
        <v>165</v>
      </c>
      <c r="O35" s="81" t="s">
        <v>129</v>
      </c>
      <c r="P35" s="81" t="s">
        <v>130</v>
      </c>
      <c r="Q35" s="81"/>
      <c r="R35" s="81"/>
      <c r="S35" s="281"/>
      <c r="U35" s="1"/>
      <c r="V35" s="253"/>
      <c r="W35" s="253"/>
      <c r="X35" s="310"/>
      <c r="Y35" s="334"/>
      <c r="Z35" s="335"/>
      <c r="AA35" s="335"/>
      <c r="AB35" s="335"/>
      <c r="AC35" s="281"/>
      <c r="AE35" s="95" t="s">
        <v>92</v>
      </c>
      <c r="AF35" s="294">
        <f t="shared" ref="AF35:AG35" si="25">SUM(AF11:AF34)</f>
        <v>2063040.94</v>
      </c>
      <c r="AG35" s="294">
        <f t="shared" si="25"/>
        <v>1174158.7000000002</v>
      </c>
      <c r="AH35" s="294">
        <f>SUM(AH11:AH34)</f>
        <v>2215105.9400000004</v>
      </c>
      <c r="AI35" s="354">
        <f t="shared" si="15"/>
        <v>-888882.23999999976</v>
      </c>
      <c r="AJ35" s="355">
        <f t="shared" si="16"/>
        <v>1040947.2400000002</v>
      </c>
      <c r="AK35" s="145">
        <f t="shared" si="17"/>
        <v>-0.43086020386973017</v>
      </c>
      <c r="AL35" s="301">
        <f t="shared" si="18"/>
        <v>0.88654731255664165</v>
      </c>
      <c r="AM35" s="281"/>
    </row>
    <row r="36" spans="1:39" ht="15.75" thickBot="1" x14ac:dyDescent="0.3">
      <c r="A36" s="276" t="s">
        <v>15</v>
      </c>
      <c r="B36" s="300">
        <f t="shared" ref="B36:D59" si="26">B8/B$32</f>
        <v>0.56659886569507012</v>
      </c>
      <c r="C36" s="300">
        <f t="shared" si="26"/>
        <v>0.6313969447429203</v>
      </c>
      <c r="D36" s="300">
        <f t="shared" si="26"/>
        <v>0.59079065876329684</v>
      </c>
      <c r="E36" s="329">
        <f>C36-B36</f>
        <v>6.4798079047850177E-2</v>
      </c>
      <c r="F36" s="330">
        <f>D36-C36</f>
        <v>-4.0606285979623458E-2</v>
      </c>
      <c r="G36" s="330"/>
      <c r="H36" s="330"/>
      <c r="I36" s="375">
        <f t="shared" ref="I36:I58" si="27">_xlfn.RANK.EQ(B36,B$36:B$58,0)</f>
        <v>1</v>
      </c>
      <c r="K36" s="277" t="s">
        <v>15</v>
      </c>
      <c r="L36" s="300">
        <f t="shared" ref="L36:N59" si="28">L8/L$32</f>
        <v>0.11301038941088586</v>
      </c>
      <c r="M36" s="300">
        <f t="shared" si="28"/>
        <v>7.4161482600265172E-2</v>
      </c>
      <c r="N36" s="300">
        <f t="shared" si="28"/>
        <v>0.11779004122935988</v>
      </c>
      <c r="O36" s="329">
        <f>M36-L36</f>
        <v>-3.8848906810620684E-2</v>
      </c>
      <c r="P36" s="330">
        <f>N36-M36</f>
        <v>4.3628558629094705E-2</v>
      </c>
      <c r="Q36" s="330"/>
      <c r="R36" s="330"/>
      <c r="S36" s="375">
        <f t="shared" ref="S36:S58" si="29">_xlfn.RANK.EQ(L36,L$36:L$58,0)</f>
        <v>2</v>
      </c>
      <c r="U36" s="176" t="s">
        <v>78</v>
      </c>
      <c r="V36" s="93" t="s">
        <v>134</v>
      </c>
      <c r="W36" s="93" t="s">
        <v>151</v>
      </c>
      <c r="X36" s="93" t="s">
        <v>165</v>
      </c>
      <c r="Y36" s="81" t="s">
        <v>129</v>
      </c>
      <c r="Z36" s="81" t="s">
        <v>130</v>
      </c>
      <c r="AA36" s="81"/>
      <c r="AB36" s="81"/>
      <c r="AC36" s="281"/>
      <c r="AF36" s="22"/>
      <c r="AG36" s="22"/>
      <c r="AH36" s="22"/>
    </row>
    <row r="37" spans="1:39" x14ac:dyDescent="0.25">
      <c r="A37" s="278" t="s">
        <v>16</v>
      </c>
      <c r="B37" s="300">
        <f t="shared" si="26"/>
        <v>6.8855452472045928E-2</v>
      </c>
      <c r="C37" s="300">
        <f t="shared" si="26"/>
        <v>6.465285696941396E-2</v>
      </c>
      <c r="D37" s="300">
        <f t="shared" si="26"/>
        <v>7.7401977317687096E-2</v>
      </c>
      <c r="E37" s="329">
        <f t="shared" ref="E37:E60" si="30">C37-B37</f>
        <v>-4.2025955026319672E-3</v>
      </c>
      <c r="F37" s="330">
        <f t="shared" ref="F37:F60" si="31">D37-C37</f>
        <v>1.2749120348273135E-2</v>
      </c>
      <c r="G37" s="330"/>
      <c r="H37" s="330"/>
      <c r="I37" s="375">
        <f t="shared" si="27"/>
        <v>3</v>
      </c>
      <c r="K37" s="120" t="s">
        <v>16</v>
      </c>
      <c r="L37" s="300">
        <f t="shared" si="28"/>
        <v>1.255226180824119E-2</v>
      </c>
      <c r="M37" s="300">
        <f t="shared" si="28"/>
        <v>4.1175268726450689E-3</v>
      </c>
      <c r="N37" s="300">
        <f t="shared" si="28"/>
        <v>1.5234639296755255E-2</v>
      </c>
      <c r="O37" s="329">
        <f t="shared" ref="O37:O60" si="32">M37-L37</f>
        <v>-8.4347349355961207E-3</v>
      </c>
      <c r="P37" s="330">
        <f t="shared" ref="P37:P60" si="33">N37-M37</f>
        <v>1.1117112424110186E-2</v>
      </c>
      <c r="Q37" s="330"/>
      <c r="R37" s="330"/>
      <c r="S37" s="375">
        <f t="shared" si="29"/>
        <v>7</v>
      </c>
      <c r="U37" s="276" t="s">
        <v>15</v>
      </c>
      <c r="V37" s="180">
        <v>123023</v>
      </c>
      <c r="W37" s="180">
        <v>49411</v>
      </c>
      <c r="X37" s="165">
        <v>111112</v>
      </c>
      <c r="Y37" s="340">
        <f>W37-V37</f>
        <v>-73612</v>
      </c>
      <c r="Z37" s="340">
        <f>X37-W37</f>
        <v>61701</v>
      </c>
      <c r="AA37" s="356">
        <f>Y37/V37</f>
        <v>-0.59835965632442711</v>
      </c>
      <c r="AB37" s="356">
        <f>Z37/W37</f>
        <v>1.2487300398696646</v>
      </c>
      <c r="AC37" s="375">
        <f>_xlfn.RANK.EQ(V37,V$37:V$59,0)</f>
        <v>1</v>
      </c>
    </row>
    <row r="38" spans="1:39" x14ac:dyDescent="0.25">
      <c r="A38" s="277" t="s">
        <v>17</v>
      </c>
      <c r="B38" s="300">
        <f t="shared" si="26"/>
        <v>0.17341693045318921</v>
      </c>
      <c r="C38" s="300">
        <f t="shared" si="26"/>
        <v>0.15678570237774575</v>
      </c>
      <c r="D38" s="300">
        <f t="shared" si="26"/>
        <v>0.17047972991241081</v>
      </c>
      <c r="E38" s="329">
        <f t="shared" si="30"/>
        <v>-1.6631228075443455E-2</v>
      </c>
      <c r="F38" s="330">
        <f t="shared" si="31"/>
        <v>1.369402753466506E-2</v>
      </c>
      <c r="G38" s="330"/>
      <c r="H38" s="330"/>
      <c r="I38" s="375">
        <f t="shared" si="27"/>
        <v>2</v>
      </c>
      <c r="K38" s="120" t="s">
        <v>17</v>
      </c>
      <c r="L38" s="300">
        <f t="shared" si="28"/>
        <v>2.3805165010443274E-2</v>
      </c>
      <c r="M38" s="300">
        <f t="shared" si="28"/>
        <v>3.9507351093169933E-3</v>
      </c>
      <c r="N38" s="300">
        <f t="shared" si="28"/>
        <v>1.2171548779287727E-2</v>
      </c>
      <c r="O38" s="329">
        <f t="shared" si="32"/>
        <v>-1.9854429901126281E-2</v>
      </c>
      <c r="P38" s="330">
        <f t="shared" si="33"/>
        <v>8.2208136699707338E-3</v>
      </c>
      <c r="Q38" s="330"/>
      <c r="R38" s="330"/>
      <c r="S38" s="375">
        <f t="shared" si="29"/>
        <v>5</v>
      </c>
      <c r="U38" s="278" t="s">
        <v>16</v>
      </c>
      <c r="V38" s="180">
        <v>15882</v>
      </c>
      <c r="W38" s="180">
        <v>6419</v>
      </c>
      <c r="X38" s="165">
        <v>13475</v>
      </c>
      <c r="Y38" s="340">
        <f t="shared" ref="Y38:Y63" si="34">W38-V38</f>
        <v>-9463</v>
      </c>
      <c r="Z38" s="340">
        <f t="shared" ref="Z38:Z63" si="35">X38-W38</f>
        <v>7056</v>
      </c>
      <c r="AA38" s="356">
        <f t="shared" ref="AA38:AA60" si="36">Y38/V38</f>
        <v>-0.59583175922427911</v>
      </c>
      <c r="AB38" s="356">
        <f t="shared" ref="AB38:AB60" si="37">Z38/W38</f>
        <v>1.0992366412213741</v>
      </c>
      <c r="AC38" s="375">
        <f t="shared" ref="AC38:AC59" si="38">_xlfn.RANK.EQ(V38,V$37:V$59,0)</f>
        <v>3</v>
      </c>
    </row>
    <row r="39" spans="1:39" x14ac:dyDescent="0.25">
      <c r="A39" s="120" t="s">
        <v>18</v>
      </c>
      <c r="B39" s="300">
        <f t="shared" si="26"/>
        <v>2.0484767630448108E-2</v>
      </c>
      <c r="C39" s="300">
        <f t="shared" si="26"/>
        <v>1.5017692274915929E-2</v>
      </c>
      <c r="D39" s="300">
        <f t="shared" si="26"/>
        <v>1.9543814732529877E-2</v>
      </c>
      <c r="E39" s="329">
        <f t="shared" si="30"/>
        <v>-5.4670753555321784E-3</v>
      </c>
      <c r="F39" s="330">
        <f t="shared" si="31"/>
        <v>4.5261224576139472E-3</v>
      </c>
      <c r="G39" s="330"/>
      <c r="H39" s="330"/>
      <c r="I39" s="375">
        <f t="shared" si="27"/>
        <v>6</v>
      </c>
      <c r="K39" s="120" t="s">
        <v>18</v>
      </c>
      <c r="L39" s="300">
        <f t="shared" si="28"/>
        <v>6.8266992316691495E-3</v>
      </c>
      <c r="M39" s="300">
        <f t="shared" si="28"/>
        <v>0</v>
      </c>
      <c r="N39" s="300">
        <f t="shared" si="28"/>
        <v>2.8510645409582525E-3</v>
      </c>
      <c r="O39" s="329">
        <f t="shared" si="32"/>
        <v>-6.8266992316691495E-3</v>
      </c>
      <c r="P39" s="330">
        <f t="shared" si="33"/>
        <v>2.8510645409582525E-3</v>
      </c>
      <c r="Q39" s="330"/>
      <c r="R39" s="330"/>
      <c r="S39" s="375">
        <f t="shared" si="29"/>
        <v>8</v>
      </c>
      <c r="U39" s="277" t="s">
        <v>17</v>
      </c>
      <c r="V39" s="180">
        <v>20706</v>
      </c>
      <c r="W39" s="180">
        <v>6589</v>
      </c>
      <c r="X39" s="165">
        <v>17631</v>
      </c>
      <c r="Y39" s="340">
        <f t="shared" si="34"/>
        <v>-14117</v>
      </c>
      <c r="Z39" s="340">
        <f t="shared" si="35"/>
        <v>11042</v>
      </c>
      <c r="AA39" s="356">
        <f t="shared" si="36"/>
        <v>-0.68178305805080652</v>
      </c>
      <c r="AB39" s="356">
        <f t="shared" si="37"/>
        <v>1.6758233419335256</v>
      </c>
      <c r="AC39" s="375">
        <f t="shared" si="38"/>
        <v>2</v>
      </c>
    </row>
    <row r="40" spans="1:39" x14ac:dyDescent="0.25">
      <c r="A40" s="126" t="s">
        <v>19</v>
      </c>
      <c r="B40" s="300">
        <f t="shared" si="26"/>
        <v>2.1450308386836654E-2</v>
      </c>
      <c r="C40" s="300">
        <f t="shared" si="26"/>
        <v>2.2804838890319024E-2</v>
      </c>
      <c r="D40" s="300">
        <f t="shared" si="26"/>
        <v>2.2648356535128249E-2</v>
      </c>
      <c r="E40" s="329">
        <f t="shared" si="30"/>
        <v>1.35453050348237E-3</v>
      </c>
      <c r="F40" s="330">
        <f t="shared" si="31"/>
        <v>-1.5648235519077555E-4</v>
      </c>
      <c r="G40" s="330"/>
      <c r="H40" s="330"/>
      <c r="I40" s="375">
        <f t="shared" si="27"/>
        <v>5</v>
      </c>
      <c r="K40" s="126" t="s">
        <v>19</v>
      </c>
      <c r="L40" s="300">
        <f t="shared" si="28"/>
        <v>3.8855312294481179E-3</v>
      </c>
      <c r="M40" s="300">
        <f t="shared" si="28"/>
        <v>7.7860003081355175E-5</v>
      </c>
      <c r="N40" s="300">
        <f t="shared" si="28"/>
        <v>2.8117029924085699E-3</v>
      </c>
      <c r="O40" s="329">
        <f t="shared" si="32"/>
        <v>-3.8076712263667625E-3</v>
      </c>
      <c r="P40" s="330">
        <f t="shared" si="33"/>
        <v>2.733842989327215E-3</v>
      </c>
      <c r="Q40" s="330"/>
      <c r="R40" s="330"/>
      <c r="S40" s="375">
        <f t="shared" si="29"/>
        <v>11</v>
      </c>
      <c r="U40" s="170" t="s">
        <v>18</v>
      </c>
      <c r="V40" s="180">
        <v>3161</v>
      </c>
      <c r="W40" s="180">
        <v>912</v>
      </c>
      <c r="X40" s="165">
        <v>2131</v>
      </c>
      <c r="Y40" s="340">
        <f t="shared" si="34"/>
        <v>-2249</v>
      </c>
      <c r="Z40" s="340">
        <f t="shared" si="35"/>
        <v>1219</v>
      </c>
      <c r="AA40" s="356">
        <f t="shared" si="36"/>
        <v>-0.71148370768744074</v>
      </c>
      <c r="AB40" s="356">
        <f t="shared" si="37"/>
        <v>1.3366228070175439</v>
      </c>
      <c r="AC40" s="375">
        <f t="shared" si="38"/>
        <v>6</v>
      </c>
      <c r="AF40" s="2">
        <v>0.62901275228475229</v>
      </c>
      <c r="AG40" s="2">
        <v>0.59539755613038137</v>
      </c>
      <c r="AH40" s="2">
        <f>AF40-AG40</f>
        <v>3.3615196154370919E-2</v>
      </c>
    </row>
    <row r="41" spans="1:39" x14ac:dyDescent="0.25">
      <c r="A41" s="126" t="s">
        <v>20</v>
      </c>
      <c r="B41" s="300">
        <f t="shared" si="26"/>
        <v>1.1800059412971096E-2</v>
      </c>
      <c r="C41" s="300">
        <f t="shared" si="26"/>
        <v>1.1506239981413586E-2</v>
      </c>
      <c r="D41" s="300">
        <f t="shared" si="26"/>
        <v>1.0545202253386843E-2</v>
      </c>
      <c r="E41" s="329">
        <f t="shared" si="30"/>
        <v>-2.9381943155751093E-4</v>
      </c>
      <c r="F41" s="330">
        <f t="shared" si="31"/>
        <v>-9.6103772802674271E-4</v>
      </c>
      <c r="G41" s="330"/>
      <c r="H41" s="330"/>
      <c r="I41" s="375">
        <f t="shared" si="27"/>
        <v>7</v>
      </c>
      <c r="K41" s="126" t="s">
        <v>20</v>
      </c>
      <c r="L41" s="300">
        <f t="shared" si="28"/>
        <v>2.2016771029274877E-3</v>
      </c>
      <c r="M41" s="300">
        <f t="shared" si="28"/>
        <v>2.2996039632461945E-3</v>
      </c>
      <c r="N41" s="300">
        <f t="shared" si="28"/>
        <v>5.3607955202359297E-3</v>
      </c>
      <c r="O41" s="329">
        <f t="shared" si="32"/>
        <v>9.7926860318706815E-5</v>
      </c>
      <c r="P41" s="330">
        <f t="shared" si="33"/>
        <v>3.0611915569897351E-3</v>
      </c>
      <c r="Q41" s="330"/>
      <c r="R41" s="330"/>
      <c r="S41" s="375">
        <f t="shared" si="29"/>
        <v>13</v>
      </c>
      <c r="U41" s="280" t="s">
        <v>19</v>
      </c>
      <c r="V41" s="180">
        <v>4732</v>
      </c>
      <c r="W41" s="180">
        <v>2211</v>
      </c>
      <c r="X41" s="165">
        <v>3916</v>
      </c>
      <c r="Y41" s="340">
        <f t="shared" si="34"/>
        <v>-2521</v>
      </c>
      <c r="Z41" s="340">
        <f t="shared" si="35"/>
        <v>1705</v>
      </c>
      <c r="AA41" s="356">
        <f t="shared" si="36"/>
        <v>-0.53275570583262888</v>
      </c>
      <c r="AB41" s="356">
        <f t="shared" si="37"/>
        <v>0.77114427860696522</v>
      </c>
      <c r="AC41" s="375">
        <f t="shared" si="38"/>
        <v>5</v>
      </c>
    </row>
    <row r="42" spans="1:39" ht="15.75" thickBot="1" x14ac:dyDescent="0.3">
      <c r="A42" s="126" t="s">
        <v>21</v>
      </c>
      <c r="B42" s="300">
        <f t="shared" si="26"/>
        <v>4.9159547259255464E-3</v>
      </c>
      <c r="C42" s="300">
        <f t="shared" si="26"/>
        <v>7.9628023229805969E-3</v>
      </c>
      <c r="D42" s="300">
        <f t="shared" si="26"/>
        <v>7.336519851697392E-3</v>
      </c>
      <c r="E42" s="329">
        <f t="shared" si="30"/>
        <v>3.0468475970550505E-3</v>
      </c>
      <c r="F42" s="330">
        <f t="shared" si="31"/>
        <v>-6.2628247128320488E-4</v>
      </c>
      <c r="G42" s="330"/>
      <c r="H42" s="330"/>
      <c r="I42" s="375">
        <f t="shared" si="27"/>
        <v>12</v>
      </c>
      <c r="K42" s="126" t="s">
        <v>21</v>
      </c>
      <c r="L42" s="300">
        <f t="shared" si="28"/>
        <v>5.4683597311452293E-3</v>
      </c>
      <c r="M42" s="300">
        <f t="shared" si="28"/>
        <v>5.0437815603631764E-4</v>
      </c>
      <c r="N42" s="300">
        <f t="shared" si="28"/>
        <v>6.7308744610201346E-4</v>
      </c>
      <c r="O42" s="329">
        <f t="shared" si="32"/>
        <v>-4.963981575108912E-3</v>
      </c>
      <c r="P42" s="330">
        <f t="shared" si="33"/>
        <v>1.6870929006569581E-4</v>
      </c>
      <c r="Q42" s="330"/>
      <c r="R42" s="330"/>
      <c r="S42" s="375">
        <f t="shared" si="29"/>
        <v>10</v>
      </c>
      <c r="U42" s="170" t="s">
        <v>79</v>
      </c>
      <c r="V42" s="180">
        <v>1892</v>
      </c>
      <c r="W42" s="180">
        <v>765</v>
      </c>
      <c r="X42" s="165">
        <v>1738</v>
      </c>
      <c r="Y42" s="340">
        <f t="shared" si="34"/>
        <v>-1127</v>
      </c>
      <c r="Z42" s="340">
        <f t="shared" si="35"/>
        <v>973</v>
      </c>
      <c r="AA42" s="356">
        <f t="shared" si="36"/>
        <v>-0.59566596194503174</v>
      </c>
      <c r="AB42" s="356">
        <f t="shared" si="37"/>
        <v>1.2718954248366012</v>
      </c>
      <c r="AC42" s="375">
        <f t="shared" si="38"/>
        <v>8</v>
      </c>
    </row>
    <row r="43" spans="1:39" ht="15.75" thickBot="1" x14ac:dyDescent="0.3">
      <c r="A43" s="126" t="s">
        <v>22</v>
      </c>
      <c r="B43" s="300">
        <f t="shared" si="26"/>
        <v>1.1506761835538214E-3</v>
      </c>
      <c r="C43" s="300">
        <f t="shared" si="26"/>
        <v>1.3988659810102316E-3</v>
      </c>
      <c r="D43" s="300">
        <f t="shared" si="26"/>
        <v>1.3949174259359641E-3</v>
      </c>
      <c r="E43" s="329">
        <f t="shared" si="30"/>
        <v>2.4818979745641016E-4</v>
      </c>
      <c r="F43" s="330">
        <f t="shared" si="31"/>
        <v>-3.9485550742675117E-6</v>
      </c>
      <c r="G43" s="330"/>
      <c r="H43" s="330"/>
      <c r="I43" s="375">
        <f t="shared" si="27"/>
        <v>22</v>
      </c>
      <c r="K43" s="126" t="s">
        <v>22</v>
      </c>
      <c r="L43" s="300">
        <f t="shared" si="28"/>
        <v>1.3114693690955061E-2</v>
      </c>
      <c r="M43" s="300">
        <f t="shared" si="28"/>
        <v>3.3322241703783308E-3</v>
      </c>
      <c r="N43" s="300">
        <f t="shared" si="28"/>
        <v>6.8617937072571796E-3</v>
      </c>
      <c r="O43" s="329">
        <f t="shared" si="32"/>
        <v>-9.7824695205767295E-3</v>
      </c>
      <c r="P43" s="330">
        <f t="shared" si="33"/>
        <v>3.5295695368788489E-3</v>
      </c>
      <c r="Q43" s="330"/>
      <c r="R43" s="330"/>
      <c r="S43" s="375">
        <f t="shared" si="29"/>
        <v>6</v>
      </c>
      <c r="U43" s="170" t="s">
        <v>21</v>
      </c>
      <c r="V43" s="180">
        <v>1008</v>
      </c>
      <c r="W43" s="180">
        <v>494</v>
      </c>
      <c r="X43" s="165">
        <v>1005</v>
      </c>
      <c r="Y43" s="340">
        <f t="shared" si="34"/>
        <v>-514</v>
      </c>
      <c r="Z43" s="340">
        <f t="shared" si="35"/>
        <v>511</v>
      </c>
      <c r="AA43" s="356">
        <f t="shared" si="36"/>
        <v>-0.50992063492063489</v>
      </c>
      <c r="AB43" s="356">
        <f t="shared" si="37"/>
        <v>1.034412955465587</v>
      </c>
      <c r="AC43" s="375">
        <f t="shared" si="38"/>
        <v>9</v>
      </c>
      <c r="AF43" s="2">
        <v>1828326.75</v>
      </c>
      <c r="AG43" s="2">
        <v>1653916.6</v>
      </c>
      <c r="AH43" s="216">
        <f>AF43-AG43</f>
        <v>174410.14999999991</v>
      </c>
    </row>
    <row r="44" spans="1:39" x14ac:dyDescent="0.25">
      <c r="A44" s="126" t="s">
        <v>23</v>
      </c>
      <c r="B44" s="300">
        <f t="shared" si="26"/>
        <v>8.2539248202817671E-3</v>
      </c>
      <c r="C44" s="300">
        <f t="shared" si="26"/>
        <v>6.210950155503386E-3</v>
      </c>
      <c r="D44" s="300">
        <f t="shared" si="26"/>
        <v>4.6993992279059519E-3</v>
      </c>
      <c r="E44" s="329">
        <f t="shared" si="30"/>
        <v>-2.0429746647783811E-3</v>
      </c>
      <c r="F44" s="330">
        <f t="shared" si="31"/>
        <v>-1.5115509275974342E-3</v>
      </c>
      <c r="G44" s="330"/>
      <c r="H44" s="330"/>
      <c r="I44" s="375">
        <f t="shared" si="27"/>
        <v>9</v>
      </c>
      <c r="K44" s="126" t="s">
        <v>23</v>
      </c>
      <c r="L44" s="300">
        <f t="shared" si="28"/>
        <v>0</v>
      </c>
      <c r="M44" s="300">
        <f t="shared" si="28"/>
        <v>0</v>
      </c>
      <c r="N44" s="300">
        <f t="shared" si="28"/>
        <v>0</v>
      </c>
      <c r="O44" s="329">
        <f t="shared" si="32"/>
        <v>0</v>
      </c>
      <c r="P44" s="330">
        <f t="shared" si="33"/>
        <v>0</v>
      </c>
      <c r="Q44" s="330"/>
      <c r="R44" s="330"/>
      <c r="S44" s="375">
        <f t="shared" si="29"/>
        <v>21</v>
      </c>
      <c r="U44" s="170"/>
      <c r="V44" s="180">
        <v>195</v>
      </c>
      <c r="W44" s="180">
        <v>123</v>
      </c>
      <c r="X44" s="165">
        <v>257</v>
      </c>
      <c r="Y44" s="340">
        <f t="shared" si="34"/>
        <v>-72</v>
      </c>
      <c r="Z44" s="340">
        <f t="shared" si="35"/>
        <v>134</v>
      </c>
      <c r="AA44" s="356">
        <f t="shared" si="36"/>
        <v>-0.36923076923076925</v>
      </c>
      <c r="AB44" s="356">
        <f t="shared" si="37"/>
        <v>1.089430894308943</v>
      </c>
      <c r="AC44" s="375">
        <f t="shared" si="38"/>
        <v>21</v>
      </c>
    </row>
    <row r="45" spans="1:39" x14ac:dyDescent="0.25">
      <c r="A45" s="126" t="s">
        <v>24</v>
      </c>
      <c r="B45" s="300">
        <f t="shared" si="26"/>
        <v>4.3179638570184139E-3</v>
      </c>
      <c r="C45" s="300">
        <f t="shared" si="26"/>
        <v>2.2860836601884095E-3</v>
      </c>
      <c r="D45" s="300">
        <f t="shared" si="26"/>
        <v>3.7192596693586665E-3</v>
      </c>
      <c r="E45" s="329">
        <f t="shared" si="30"/>
        <v>-2.0318801968300043E-3</v>
      </c>
      <c r="F45" s="330">
        <f t="shared" si="31"/>
        <v>1.433176009170257E-3</v>
      </c>
      <c r="G45" s="330"/>
      <c r="H45" s="330"/>
      <c r="I45" s="375">
        <f t="shared" si="27"/>
        <v>13</v>
      </c>
      <c r="K45" s="279" t="s">
        <v>24</v>
      </c>
      <c r="L45" s="300">
        <f t="shared" si="28"/>
        <v>5.7455932018489177E-2</v>
      </c>
      <c r="M45" s="300">
        <f t="shared" si="28"/>
        <v>6.9492701455092898E-2</v>
      </c>
      <c r="N45" s="300">
        <f t="shared" si="28"/>
        <v>5.6405410569211861E-2</v>
      </c>
      <c r="O45" s="329">
        <f t="shared" si="32"/>
        <v>1.2036769436603721E-2</v>
      </c>
      <c r="P45" s="330">
        <f t="shared" si="33"/>
        <v>-1.3087290885881037E-2</v>
      </c>
      <c r="Q45" s="330"/>
      <c r="R45" s="330"/>
      <c r="S45" s="375">
        <f t="shared" si="29"/>
        <v>4</v>
      </c>
      <c r="U45" s="170" t="s">
        <v>23</v>
      </c>
      <c r="V45" s="180">
        <v>558</v>
      </c>
      <c r="W45" s="180">
        <v>157</v>
      </c>
      <c r="X45" s="165">
        <v>314</v>
      </c>
      <c r="Y45" s="340">
        <f t="shared" si="34"/>
        <v>-401</v>
      </c>
      <c r="Z45" s="340">
        <f t="shared" si="35"/>
        <v>157</v>
      </c>
      <c r="AA45" s="356">
        <f t="shared" si="36"/>
        <v>-0.71863799283154117</v>
      </c>
      <c r="AB45" s="356">
        <f t="shared" si="37"/>
        <v>1</v>
      </c>
      <c r="AC45" s="375">
        <f t="shared" si="38"/>
        <v>13</v>
      </c>
    </row>
    <row r="46" spans="1:39" x14ac:dyDescent="0.25">
      <c r="A46" s="279" t="s">
        <v>25</v>
      </c>
      <c r="B46" s="300">
        <f t="shared" si="26"/>
        <v>4.754515288755562E-2</v>
      </c>
      <c r="C46" s="300">
        <f t="shared" si="26"/>
        <v>3.3658297288374127E-2</v>
      </c>
      <c r="D46" s="300">
        <f t="shared" si="26"/>
        <v>4.275344244759334E-2</v>
      </c>
      <c r="E46" s="329">
        <f t="shared" si="30"/>
        <v>-1.3886855599181493E-2</v>
      </c>
      <c r="F46" s="330">
        <f t="shared" si="31"/>
        <v>9.0951451592192131E-3</v>
      </c>
      <c r="G46" s="330"/>
      <c r="H46" s="330"/>
      <c r="I46" s="375">
        <f t="shared" si="27"/>
        <v>4</v>
      </c>
      <c r="K46" s="276" t="s">
        <v>25</v>
      </c>
      <c r="L46" s="300">
        <f t="shared" si="28"/>
        <v>0.47173703203388689</v>
      </c>
      <c r="M46" s="300">
        <f t="shared" si="28"/>
        <v>0.6047545531962587</v>
      </c>
      <c r="N46" s="300">
        <f t="shared" si="28"/>
        <v>0.5536340984214958</v>
      </c>
      <c r="O46" s="329">
        <f t="shared" si="32"/>
        <v>0.13301752116237181</v>
      </c>
      <c r="P46" s="330">
        <f t="shared" si="33"/>
        <v>-5.1120454774762902E-2</v>
      </c>
      <c r="Q46" s="330"/>
      <c r="R46" s="330"/>
      <c r="S46" s="375">
        <f t="shared" si="29"/>
        <v>1</v>
      </c>
      <c r="U46" s="170" t="s">
        <v>24</v>
      </c>
      <c r="V46" s="180">
        <v>713</v>
      </c>
      <c r="W46" s="180">
        <v>163</v>
      </c>
      <c r="X46" s="165">
        <v>510</v>
      </c>
      <c r="Y46" s="340">
        <f t="shared" si="34"/>
        <v>-550</v>
      </c>
      <c r="Z46" s="340">
        <f t="shared" si="35"/>
        <v>347</v>
      </c>
      <c r="AA46" s="356">
        <f t="shared" si="36"/>
        <v>-0.77138849929873776</v>
      </c>
      <c r="AB46" s="356">
        <f t="shared" si="37"/>
        <v>2.128834355828221</v>
      </c>
      <c r="AC46" s="375">
        <f t="shared" si="38"/>
        <v>11</v>
      </c>
    </row>
    <row r="47" spans="1:39" x14ac:dyDescent="0.25">
      <c r="A47" s="126" t="s">
        <v>26</v>
      </c>
      <c r="B47" s="300">
        <f t="shared" si="26"/>
        <v>6.13879307578339E-3</v>
      </c>
      <c r="C47" s="300">
        <f t="shared" si="26"/>
        <v>3.6378749952279228E-3</v>
      </c>
      <c r="D47" s="300">
        <f t="shared" si="26"/>
        <v>5.0136284364925201E-3</v>
      </c>
      <c r="E47" s="329">
        <f t="shared" si="30"/>
        <v>-2.5009180805554672E-3</v>
      </c>
      <c r="F47" s="330">
        <f t="shared" si="31"/>
        <v>1.3757534412645973E-3</v>
      </c>
      <c r="G47" s="330"/>
      <c r="H47" s="330"/>
      <c r="I47" s="375">
        <f t="shared" si="27"/>
        <v>11</v>
      </c>
      <c r="K47" s="278" t="s">
        <v>26</v>
      </c>
      <c r="L47" s="300">
        <f t="shared" si="28"/>
        <v>6.6832013522717601E-2</v>
      </c>
      <c r="M47" s="300">
        <f t="shared" si="28"/>
        <v>6.7255227083016955E-2</v>
      </c>
      <c r="N47" s="300">
        <f t="shared" si="28"/>
        <v>5.6033563794244519E-2</v>
      </c>
      <c r="O47" s="329">
        <f t="shared" si="32"/>
        <v>4.232135602993542E-4</v>
      </c>
      <c r="P47" s="330">
        <f t="shared" si="33"/>
        <v>-1.1221663288772436E-2</v>
      </c>
      <c r="Q47" s="330"/>
      <c r="R47" s="330"/>
      <c r="S47" s="375">
        <f t="shared" si="29"/>
        <v>3</v>
      </c>
      <c r="U47" s="279" t="s">
        <v>25</v>
      </c>
      <c r="V47" s="180">
        <v>7039</v>
      </c>
      <c r="W47" s="180">
        <v>2132</v>
      </c>
      <c r="X47" s="165">
        <v>5182</v>
      </c>
      <c r="Y47" s="340">
        <f t="shared" si="34"/>
        <v>-4907</v>
      </c>
      <c r="Z47" s="340">
        <f t="shared" si="35"/>
        <v>3050</v>
      </c>
      <c r="AA47" s="356">
        <f t="shared" si="36"/>
        <v>-0.69711606762324196</v>
      </c>
      <c r="AB47" s="356">
        <f t="shared" si="37"/>
        <v>1.4305816135084428</v>
      </c>
      <c r="AC47" s="375">
        <f t="shared" si="38"/>
        <v>4</v>
      </c>
    </row>
    <row r="48" spans="1:39" x14ac:dyDescent="0.25">
      <c r="A48" s="126" t="s">
        <v>28</v>
      </c>
      <c r="B48" s="300">
        <f t="shared" si="26"/>
        <v>4.2529426020620929E-3</v>
      </c>
      <c r="C48" s="300">
        <f t="shared" si="26"/>
        <v>4.1535693653452213E-3</v>
      </c>
      <c r="D48" s="300">
        <f t="shared" si="26"/>
        <v>3.0293478007159731E-3</v>
      </c>
      <c r="E48" s="329">
        <f t="shared" si="30"/>
        <v>-9.9373236716871621E-5</v>
      </c>
      <c r="F48" s="330">
        <f t="shared" si="31"/>
        <v>-1.1242215646292482E-3</v>
      </c>
      <c r="G48" s="330"/>
      <c r="H48" s="330"/>
      <c r="I48" s="375">
        <f t="shared" si="27"/>
        <v>14</v>
      </c>
      <c r="K48" s="126" t="s">
        <v>28</v>
      </c>
      <c r="L48" s="300">
        <f t="shared" si="28"/>
        <v>1.7057005179935982E-3</v>
      </c>
      <c r="M48" s="300">
        <f t="shared" si="28"/>
        <v>3.5081373582634095E-3</v>
      </c>
      <c r="N48" s="300">
        <f t="shared" si="28"/>
        <v>1.4723855600333043E-3</v>
      </c>
      <c r="O48" s="329">
        <f t="shared" si="32"/>
        <v>1.8024368402698113E-3</v>
      </c>
      <c r="P48" s="330">
        <f t="shared" si="33"/>
        <v>-2.035751798230105E-3</v>
      </c>
      <c r="Q48" s="330"/>
      <c r="R48" s="330"/>
      <c r="S48" s="375">
        <f t="shared" si="29"/>
        <v>14</v>
      </c>
      <c r="U48" s="170" t="s">
        <v>26</v>
      </c>
      <c r="V48" s="180">
        <v>756</v>
      </c>
      <c r="W48" s="180">
        <v>206</v>
      </c>
      <c r="X48" s="165">
        <v>550</v>
      </c>
      <c r="Y48" s="340">
        <f t="shared" si="34"/>
        <v>-550</v>
      </c>
      <c r="Z48" s="340">
        <f t="shared" si="35"/>
        <v>344</v>
      </c>
      <c r="AA48" s="356">
        <f t="shared" si="36"/>
        <v>-0.72751322751322756</v>
      </c>
      <c r="AB48" s="356">
        <f t="shared" si="37"/>
        <v>1.6699029126213591</v>
      </c>
      <c r="AC48" s="375">
        <f t="shared" si="38"/>
        <v>10</v>
      </c>
    </row>
    <row r="49" spans="1:29" x14ac:dyDescent="0.25">
      <c r="A49" s="126" t="s">
        <v>29</v>
      </c>
      <c r="B49" s="300">
        <f t="shared" si="26"/>
        <v>1.4323421079501608E-3</v>
      </c>
      <c r="C49" s="300">
        <f t="shared" si="26"/>
        <v>1.1075540716566957E-3</v>
      </c>
      <c r="D49" s="300">
        <f t="shared" si="26"/>
        <v>1.1016381709475867E-3</v>
      </c>
      <c r="E49" s="329">
        <f t="shared" si="30"/>
        <v>-3.2478803629346509E-4</v>
      </c>
      <c r="F49" s="330">
        <f t="shared" si="31"/>
        <v>-5.915900709109077E-6</v>
      </c>
      <c r="G49" s="330"/>
      <c r="H49" s="330"/>
      <c r="I49" s="375">
        <f t="shared" si="27"/>
        <v>19</v>
      </c>
      <c r="K49" s="126" t="s">
        <v>29</v>
      </c>
      <c r="L49" s="300">
        <f t="shared" si="28"/>
        <v>3.5218544911668113E-3</v>
      </c>
      <c r="M49" s="300">
        <f t="shared" si="28"/>
        <v>0</v>
      </c>
      <c r="N49" s="300">
        <f t="shared" si="28"/>
        <v>2.2024183637916655E-3</v>
      </c>
      <c r="O49" s="329">
        <f t="shared" si="32"/>
        <v>-3.5218544911668113E-3</v>
      </c>
      <c r="P49" s="330">
        <f t="shared" si="33"/>
        <v>2.2024183637916655E-3</v>
      </c>
      <c r="Q49" s="330"/>
      <c r="R49" s="330"/>
      <c r="S49" s="375">
        <f t="shared" si="29"/>
        <v>12</v>
      </c>
      <c r="U49" s="170" t="s">
        <v>28</v>
      </c>
      <c r="V49" s="180">
        <v>619</v>
      </c>
      <c r="W49" s="180">
        <v>272</v>
      </c>
      <c r="X49" s="165">
        <v>439</v>
      </c>
      <c r="Y49" s="340">
        <f t="shared" si="34"/>
        <v>-347</v>
      </c>
      <c r="Z49" s="340">
        <f t="shared" si="35"/>
        <v>167</v>
      </c>
      <c r="AA49" s="356">
        <f t="shared" si="36"/>
        <v>-0.56058158319870754</v>
      </c>
      <c r="AB49" s="356">
        <f t="shared" si="37"/>
        <v>0.61397058823529416</v>
      </c>
      <c r="AC49" s="375">
        <f t="shared" si="38"/>
        <v>12</v>
      </c>
    </row>
    <row r="50" spans="1:29" x14ac:dyDescent="0.25">
      <c r="A50" s="126" t="s">
        <v>30</v>
      </c>
      <c r="B50" s="300">
        <f t="shared" si="26"/>
        <v>1.4243940776498291E-3</v>
      </c>
      <c r="C50" s="300">
        <f t="shared" si="26"/>
        <v>8.8179753416269989E-4</v>
      </c>
      <c r="D50" s="300">
        <f t="shared" si="26"/>
        <v>9.6113401692518824E-4</v>
      </c>
      <c r="E50" s="329">
        <f t="shared" si="30"/>
        <v>-5.4259654348712922E-4</v>
      </c>
      <c r="F50" s="330">
        <f t="shared" si="31"/>
        <v>7.9336482762488352E-5</v>
      </c>
      <c r="G50" s="330"/>
      <c r="H50" s="330"/>
      <c r="I50" s="375">
        <f t="shared" si="27"/>
        <v>20</v>
      </c>
      <c r="K50" s="126" t="s">
        <v>30</v>
      </c>
      <c r="L50" s="300">
        <f t="shared" si="28"/>
        <v>5.6598343608246582E-3</v>
      </c>
      <c r="M50" s="300">
        <f t="shared" si="28"/>
        <v>4.0740233837214665E-3</v>
      </c>
      <c r="N50" s="300">
        <f t="shared" si="28"/>
        <v>1.0941237420003485E-4</v>
      </c>
      <c r="O50" s="329">
        <f t="shared" si="32"/>
        <v>-1.5858109771031918E-3</v>
      </c>
      <c r="P50" s="330">
        <f t="shared" si="33"/>
        <v>-3.9646110095214312E-3</v>
      </c>
      <c r="Q50" s="330"/>
      <c r="R50" s="330"/>
      <c r="S50" s="375">
        <f t="shared" si="29"/>
        <v>9</v>
      </c>
      <c r="U50" s="170" t="s">
        <v>29</v>
      </c>
      <c r="V50" s="180">
        <v>210</v>
      </c>
      <c r="W50" s="180">
        <v>76</v>
      </c>
      <c r="X50" s="165">
        <v>116</v>
      </c>
      <c r="Y50" s="340">
        <f t="shared" si="34"/>
        <v>-134</v>
      </c>
      <c r="Z50" s="340">
        <f t="shared" si="35"/>
        <v>40</v>
      </c>
      <c r="AA50" s="356">
        <f t="shared" si="36"/>
        <v>-0.63809523809523805</v>
      </c>
      <c r="AB50" s="356">
        <f t="shared" si="37"/>
        <v>0.52631578947368418</v>
      </c>
      <c r="AC50" s="375">
        <f t="shared" si="38"/>
        <v>20</v>
      </c>
    </row>
    <row r="51" spans="1:29" x14ac:dyDescent="0.25">
      <c r="A51" s="126" t="s">
        <v>31</v>
      </c>
      <c r="B51" s="300">
        <f t="shared" si="26"/>
        <v>1.7438509845148133E-3</v>
      </c>
      <c r="C51" s="300">
        <f t="shared" si="26"/>
        <v>1.8254045394094261E-3</v>
      </c>
      <c r="D51" s="300">
        <f t="shared" si="26"/>
        <v>2.0837429702655198E-3</v>
      </c>
      <c r="E51" s="329">
        <f t="shared" si="30"/>
        <v>8.1553554894612731E-5</v>
      </c>
      <c r="F51" s="330">
        <f t="shared" si="31"/>
        <v>2.5833843085609374E-4</v>
      </c>
      <c r="G51" s="330"/>
      <c r="H51" s="330"/>
      <c r="I51" s="375">
        <f t="shared" si="27"/>
        <v>18</v>
      </c>
      <c r="K51" s="126" t="s">
        <v>31</v>
      </c>
      <c r="L51" s="300">
        <f t="shared" si="28"/>
        <v>8.6450538397943755E-4</v>
      </c>
      <c r="M51" s="300">
        <f t="shared" si="28"/>
        <v>5.6144028911934984E-4</v>
      </c>
      <c r="N51" s="300">
        <f t="shared" si="28"/>
        <v>1.1879206102440407E-3</v>
      </c>
      <c r="O51" s="329">
        <f t="shared" si="32"/>
        <v>-3.0306509486008771E-4</v>
      </c>
      <c r="P51" s="330">
        <f t="shared" si="33"/>
        <v>6.2648032112469086E-4</v>
      </c>
      <c r="Q51" s="330"/>
      <c r="R51" s="330"/>
      <c r="S51" s="375">
        <f t="shared" si="29"/>
        <v>15</v>
      </c>
      <c r="U51" s="170" t="s">
        <v>30</v>
      </c>
      <c r="V51" s="180">
        <v>282</v>
      </c>
      <c r="W51" s="180">
        <v>94</v>
      </c>
      <c r="X51" s="165">
        <v>176</v>
      </c>
      <c r="Y51" s="340">
        <f t="shared" si="34"/>
        <v>-188</v>
      </c>
      <c r="Z51" s="340">
        <f t="shared" si="35"/>
        <v>82</v>
      </c>
      <c r="AA51" s="356">
        <f t="shared" si="36"/>
        <v>-0.66666666666666663</v>
      </c>
      <c r="AB51" s="356">
        <f t="shared" si="37"/>
        <v>0.87234042553191493</v>
      </c>
      <c r="AC51" s="375">
        <f t="shared" si="38"/>
        <v>18</v>
      </c>
    </row>
    <row r="52" spans="1:29" x14ac:dyDescent="0.25">
      <c r="A52" s="126" t="s">
        <v>32</v>
      </c>
      <c r="B52" s="300">
        <f t="shared" si="26"/>
        <v>1.1631372636292095E-3</v>
      </c>
      <c r="C52" s="300">
        <f t="shared" si="26"/>
        <v>4.8024113489644868E-4</v>
      </c>
      <c r="D52" s="300">
        <f t="shared" si="26"/>
        <v>6.9917965544757813E-4</v>
      </c>
      <c r="E52" s="329">
        <f t="shared" si="30"/>
        <v>-6.8289612873276078E-4</v>
      </c>
      <c r="F52" s="330">
        <f t="shared" si="31"/>
        <v>2.1893852055112945E-4</v>
      </c>
      <c r="G52" s="330"/>
      <c r="H52" s="330"/>
      <c r="I52" s="375">
        <f t="shared" si="27"/>
        <v>21</v>
      </c>
      <c r="K52" s="126" t="s">
        <v>32</v>
      </c>
      <c r="L52" s="300">
        <f t="shared" si="28"/>
        <v>3.3557259411439501E-4</v>
      </c>
      <c r="M52" s="300">
        <f t="shared" si="28"/>
        <v>0</v>
      </c>
      <c r="N52" s="300">
        <f t="shared" si="28"/>
        <v>2.1497391677799388E-4</v>
      </c>
      <c r="O52" s="329">
        <f t="shared" si="32"/>
        <v>-3.3557259411439501E-4</v>
      </c>
      <c r="P52" s="330">
        <f t="shared" si="33"/>
        <v>2.1497391677799388E-4</v>
      </c>
      <c r="Q52" s="330"/>
      <c r="R52" s="330"/>
      <c r="S52" s="375">
        <f t="shared" si="29"/>
        <v>16</v>
      </c>
      <c r="U52" s="170" t="s">
        <v>31</v>
      </c>
      <c r="V52" s="180">
        <v>398</v>
      </c>
      <c r="W52" s="180">
        <v>181</v>
      </c>
      <c r="X52" s="165">
        <v>438</v>
      </c>
      <c r="Y52" s="340">
        <f t="shared" si="34"/>
        <v>-217</v>
      </c>
      <c r="Z52" s="340">
        <f t="shared" si="35"/>
        <v>257</v>
      </c>
      <c r="AA52" s="356">
        <f t="shared" si="36"/>
        <v>-0.54522613065326631</v>
      </c>
      <c r="AB52" s="356">
        <f t="shared" si="37"/>
        <v>1.419889502762431</v>
      </c>
      <c r="AC52" s="375">
        <f t="shared" si="38"/>
        <v>16</v>
      </c>
    </row>
    <row r="53" spans="1:29" x14ac:dyDescent="0.25">
      <c r="A53" s="126" t="s">
        <v>33</v>
      </c>
      <c r="B53" s="300">
        <f t="shared" si="26"/>
        <v>8.9071145698510525E-3</v>
      </c>
      <c r="C53" s="300">
        <f t="shared" si="26"/>
        <v>0</v>
      </c>
      <c r="D53" s="300">
        <f t="shared" si="26"/>
        <v>0</v>
      </c>
      <c r="E53" s="329">
        <f t="shared" si="30"/>
        <v>-8.9071145698510525E-3</v>
      </c>
      <c r="F53" s="330">
        <f t="shared" si="31"/>
        <v>0</v>
      </c>
      <c r="G53" s="330"/>
      <c r="H53" s="330"/>
      <c r="I53" s="375">
        <f t="shared" si="27"/>
        <v>8</v>
      </c>
      <c r="K53" s="126" t="s">
        <v>33</v>
      </c>
      <c r="L53" s="300">
        <f t="shared" si="28"/>
        <v>0</v>
      </c>
      <c r="M53" s="300">
        <f t="shared" si="28"/>
        <v>0</v>
      </c>
      <c r="N53" s="300">
        <f t="shared" si="28"/>
        <v>0</v>
      </c>
      <c r="O53" s="329">
        <f t="shared" si="32"/>
        <v>0</v>
      </c>
      <c r="P53" s="330">
        <f t="shared" si="33"/>
        <v>0</v>
      </c>
      <c r="Q53" s="330"/>
      <c r="R53" s="330"/>
      <c r="S53" s="375">
        <f t="shared" si="29"/>
        <v>21</v>
      </c>
      <c r="U53" s="170" t="s">
        <v>32</v>
      </c>
      <c r="V53" s="180">
        <v>113</v>
      </c>
      <c r="W53" s="180">
        <v>9</v>
      </c>
      <c r="X53" s="165">
        <v>19</v>
      </c>
      <c r="Y53" s="340">
        <f t="shared" si="34"/>
        <v>-104</v>
      </c>
      <c r="Z53" s="340">
        <f t="shared" si="35"/>
        <v>10</v>
      </c>
      <c r="AA53" s="356">
        <f t="shared" si="36"/>
        <v>-0.92035398230088494</v>
      </c>
      <c r="AB53" s="356">
        <f t="shared" si="37"/>
        <v>1.1111111111111112</v>
      </c>
      <c r="AC53" s="375">
        <f t="shared" si="38"/>
        <v>23</v>
      </c>
    </row>
    <row r="54" spans="1:29" x14ac:dyDescent="0.25">
      <c r="A54" s="126" t="s">
        <v>34</v>
      </c>
      <c r="B54" s="300">
        <f t="shared" si="26"/>
        <v>2.7554534463361227E-3</v>
      </c>
      <c r="C54" s="300">
        <f t="shared" si="26"/>
        <v>1.4135083049857734E-3</v>
      </c>
      <c r="D54" s="300">
        <f t="shared" si="26"/>
        <v>1.6184489687728135E-3</v>
      </c>
      <c r="E54" s="329">
        <f t="shared" si="30"/>
        <v>-1.3419451413503494E-3</v>
      </c>
      <c r="F54" s="330">
        <f t="shared" si="31"/>
        <v>2.0494066378704012E-4</v>
      </c>
      <c r="G54" s="330"/>
      <c r="H54" s="330"/>
      <c r="I54" s="375">
        <f t="shared" si="27"/>
        <v>17</v>
      </c>
      <c r="K54" s="126" t="s">
        <v>34</v>
      </c>
      <c r="L54" s="300">
        <f t="shared" si="28"/>
        <v>9.8539004272014111E-5</v>
      </c>
      <c r="M54" s="300">
        <f t="shared" si="28"/>
        <v>0</v>
      </c>
      <c r="N54" s="300">
        <f t="shared" si="28"/>
        <v>0</v>
      </c>
      <c r="O54" s="329">
        <f t="shared" si="32"/>
        <v>-9.8539004272014111E-5</v>
      </c>
      <c r="P54" s="330">
        <f t="shared" si="33"/>
        <v>0</v>
      </c>
      <c r="Q54" s="330"/>
      <c r="R54" s="330"/>
      <c r="S54" s="375">
        <f t="shared" si="29"/>
        <v>18</v>
      </c>
      <c r="U54" s="170" t="s">
        <v>33</v>
      </c>
      <c r="V54" s="180">
        <v>2701</v>
      </c>
      <c r="W54" s="180">
        <v>0</v>
      </c>
      <c r="X54" s="165">
        <v>0</v>
      </c>
      <c r="Y54" s="340">
        <f t="shared" si="34"/>
        <v>-2701</v>
      </c>
      <c r="Z54" s="340">
        <f t="shared" si="35"/>
        <v>0</v>
      </c>
      <c r="AA54" s="356">
        <f t="shared" si="36"/>
        <v>-1</v>
      </c>
      <c r="AB54" s="356" t="e">
        <f t="shared" si="37"/>
        <v>#DIV/0!</v>
      </c>
      <c r="AC54" s="375">
        <f t="shared" si="38"/>
        <v>7</v>
      </c>
    </row>
    <row r="55" spans="1:29" x14ac:dyDescent="0.25">
      <c r="A55" s="126" t="s">
        <v>35</v>
      </c>
      <c r="B55" s="300">
        <f t="shared" si="26"/>
        <v>3.6024629751333684E-3</v>
      </c>
      <c r="C55" s="300">
        <f t="shared" si="26"/>
        <v>1.960400594450682E-3</v>
      </c>
      <c r="D55" s="300">
        <f t="shared" si="26"/>
        <v>2.5600369221890681E-3</v>
      </c>
      <c r="E55" s="329">
        <f t="shared" si="30"/>
        <v>-1.6420623806826865E-3</v>
      </c>
      <c r="F55" s="330">
        <f t="shared" si="31"/>
        <v>5.9963632773838609E-4</v>
      </c>
      <c r="G55" s="330"/>
      <c r="H55" s="330"/>
      <c r="I55" s="375">
        <f t="shared" si="27"/>
        <v>16</v>
      </c>
      <c r="K55" s="126" t="s">
        <v>35</v>
      </c>
      <c r="L55" s="300">
        <f t="shared" si="28"/>
        <v>0</v>
      </c>
      <c r="M55" s="300">
        <f t="shared" si="28"/>
        <v>5.9695507941132651E-4</v>
      </c>
      <c r="N55" s="300">
        <f t="shared" si="28"/>
        <v>2.2572283833973191E-5</v>
      </c>
      <c r="O55" s="329">
        <f t="shared" si="32"/>
        <v>5.9695507941132651E-4</v>
      </c>
      <c r="P55" s="330">
        <f t="shared" si="33"/>
        <v>-5.7438279557735336E-4</v>
      </c>
      <c r="Q55" s="330"/>
      <c r="R55" s="330"/>
      <c r="S55" s="375">
        <f t="shared" si="29"/>
        <v>21</v>
      </c>
      <c r="U55" s="170" t="s">
        <v>34</v>
      </c>
      <c r="V55" s="180">
        <v>415</v>
      </c>
      <c r="W55" s="180">
        <v>126</v>
      </c>
      <c r="X55" s="165">
        <v>328</v>
      </c>
      <c r="Y55" s="340">
        <f t="shared" si="34"/>
        <v>-289</v>
      </c>
      <c r="Z55" s="340">
        <f t="shared" si="35"/>
        <v>202</v>
      </c>
      <c r="AA55" s="356">
        <f t="shared" si="36"/>
        <v>-0.69638554216867465</v>
      </c>
      <c r="AB55" s="356">
        <f t="shared" si="37"/>
        <v>1.6031746031746033</v>
      </c>
      <c r="AC55" s="375">
        <f t="shared" si="38"/>
        <v>15</v>
      </c>
    </row>
    <row r="56" spans="1:29" x14ac:dyDescent="0.25">
      <c r="A56" s="126" t="s">
        <v>36</v>
      </c>
      <c r="B56" s="300">
        <f t="shared" si="26"/>
        <v>7.5757727869899712E-3</v>
      </c>
      <c r="C56" s="300">
        <f t="shared" si="26"/>
        <v>6.0533279532141663E-3</v>
      </c>
      <c r="D56" s="300">
        <f t="shared" si="26"/>
        <v>5.8112691774739695E-3</v>
      </c>
      <c r="E56" s="329">
        <f t="shared" si="30"/>
        <v>-1.5224448337758049E-3</v>
      </c>
      <c r="F56" s="330">
        <f t="shared" si="31"/>
        <v>-2.4205877574019676E-4</v>
      </c>
      <c r="G56" s="330"/>
      <c r="H56" s="330"/>
      <c r="I56" s="375">
        <f t="shared" si="27"/>
        <v>10</v>
      </c>
      <c r="K56" s="126" t="s">
        <v>36</v>
      </c>
      <c r="L56" s="300">
        <f t="shared" si="28"/>
        <v>7.0526957162566053E-5</v>
      </c>
      <c r="M56" s="300">
        <f t="shared" si="28"/>
        <v>1.2391851288927124E-4</v>
      </c>
      <c r="N56" s="300">
        <f t="shared" si="28"/>
        <v>5.911681136117579E-4</v>
      </c>
      <c r="O56" s="329">
        <f t="shared" si="32"/>
        <v>5.3391555726705191E-5</v>
      </c>
      <c r="P56" s="330">
        <f t="shared" si="33"/>
        <v>4.6724960072248666E-4</v>
      </c>
      <c r="Q56" s="330"/>
      <c r="R56" s="330"/>
      <c r="S56" s="375">
        <f t="shared" si="29"/>
        <v>19</v>
      </c>
      <c r="U56" s="170" t="s">
        <v>35</v>
      </c>
      <c r="V56" s="180">
        <v>542</v>
      </c>
      <c r="W56" s="180">
        <v>215</v>
      </c>
      <c r="X56" s="165">
        <v>567</v>
      </c>
      <c r="Y56" s="340">
        <f t="shared" si="34"/>
        <v>-327</v>
      </c>
      <c r="Z56" s="340">
        <f t="shared" si="35"/>
        <v>352</v>
      </c>
      <c r="AA56" s="356">
        <f t="shared" si="36"/>
        <v>-0.60332103321033215</v>
      </c>
      <c r="AB56" s="356">
        <f t="shared" si="37"/>
        <v>1.6372093023255814</v>
      </c>
      <c r="AC56" s="375">
        <f t="shared" si="38"/>
        <v>14</v>
      </c>
    </row>
    <row r="57" spans="1:29" x14ac:dyDescent="0.25">
      <c r="A57" s="126" t="s">
        <v>37</v>
      </c>
      <c r="B57" s="300">
        <f t="shared" si="26"/>
        <v>4.2673339512641184E-4</v>
      </c>
      <c r="C57" s="300">
        <f t="shared" si="26"/>
        <v>2.320985314550729E-4</v>
      </c>
      <c r="D57" s="300">
        <f t="shared" si="26"/>
        <v>1.371601057249487E-4</v>
      </c>
      <c r="E57" s="329">
        <f t="shared" si="30"/>
        <v>-1.9463486367133893E-4</v>
      </c>
      <c r="F57" s="330">
        <f t="shared" si="31"/>
        <v>-9.49384257301242E-5</v>
      </c>
      <c r="G57" s="330"/>
      <c r="H57" s="330"/>
      <c r="I57" s="375">
        <f t="shared" si="27"/>
        <v>23</v>
      </c>
      <c r="K57" s="126" t="s">
        <v>37</v>
      </c>
      <c r="L57" s="300">
        <f t="shared" si="28"/>
        <v>1.4541640652075474E-4</v>
      </c>
      <c r="M57" s="300">
        <f t="shared" si="28"/>
        <v>0</v>
      </c>
      <c r="N57" s="300">
        <f t="shared" si="28"/>
        <v>0</v>
      </c>
      <c r="O57" s="329">
        <f t="shared" si="32"/>
        <v>-1.4541640652075474E-4</v>
      </c>
      <c r="P57" s="330">
        <f t="shared" si="33"/>
        <v>0</v>
      </c>
      <c r="Q57" s="330"/>
      <c r="R57" s="330"/>
      <c r="S57" s="375">
        <f t="shared" si="29"/>
        <v>17</v>
      </c>
      <c r="U57" s="170" t="s">
        <v>36</v>
      </c>
      <c r="V57" s="180">
        <v>307</v>
      </c>
      <c r="W57" s="180">
        <v>76</v>
      </c>
      <c r="X57" s="165">
        <v>161</v>
      </c>
      <c r="Y57" s="340">
        <f t="shared" si="34"/>
        <v>-231</v>
      </c>
      <c r="Z57" s="340">
        <f t="shared" si="35"/>
        <v>85</v>
      </c>
      <c r="AA57" s="356">
        <f t="shared" si="36"/>
        <v>-0.75244299674267101</v>
      </c>
      <c r="AB57" s="356">
        <f t="shared" si="37"/>
        <v>1.118421052631579</v>
      </c>
      <c r="AC57" s="375">
        <f t="shared" si="38"/>
        <v>17</v>
      </c>
    </row>
    <row r="58" spans="1:29" x14ac:dyDescent="0.25">
      <c r="A58" s="126" t="s">
        <v>109</v>
      </c>
      <c r="B58" s="300">
        <f t="shared" si="26"/>
        <v>3.7612770294069542E-3</v>
      </c>
      <c r="C58" s="300">
        <f t="shared" si="26"/>
        <v>1.6975779813850453E-3</v>
      </c>
      <c r="D58" s="300">
        <f t="shared" si="26"/>
        <v>2.7783708006948308E-3</v>
      </c>
      <c r="E58" s="329">
        <f t="shared" si="30"/>
        <v>-2.0636990480219089E-3</v>
      </c>
      <c r="F58" s="330">
        <f t="shared" si="31"/>
        <v>1.0807928193097855E-3</v>
      </c>
      <c r="G58" s="330"/>
      <c r="H58" s="330"/>
      <c r="I58" s="375">
        <f t="shared" si="27"/>
        <v>15</v>
      </c>
      <c r="K58" s="126" t="s">
        <v>109</v>
      </c>
      <c r="L58" s="300">
        <f t="shared" si="28"/>
        <v>1.6732581176988183E-5</v>
      </c>
      <c r="M58" s="300">
        <f t="shared" si="28"/>
        <v>1.0288983933773178E-3</v>
      </c>
      <c r="N58" s="300">
        <f t="shared" si="28"/>
        <v>1.9960670594382495E-4</v>
      </c>
      <c r="O58" s="329">
        <f t="shared" si="32"/>
        <v>1.0121658122003295E-3</v>
      </c>
      <c r="P58" s="330">
        <f t="shared" si="33"/>
        <v>-8.2929168743349285E-4</v>
      </c>
      <c r="Q58" s="330"/>
      <c r="R58" s="330"/>
      <c r="S58" s="375">
        <f t="shared" si="29"/>
        <v>20</v>
      </c>
      <c r="U58" s="170" t="s">
        <v>37</v>
      </c>
      <c r="V58" s="180">
        <v>236</v>
      </c>
      <c r="W58" s="180">
        <v>80</v>
      </c>
      <c r="X58" s="165">
        <v>145</v>
      </c>
      <c r="Y58" s="340">
        <f t="shared" si="34"/>
        <v>-156</v>
      </c>
      <c r="Z58" s="340">
        <f t="shared" si="35"/>
        <v>65</v>
      </c>
      <c r="AA58" s="356">
        <f t="shared" si="36"/>
        <v>-0.66101694915254239</v>
      </c>
      <c r="AB58" s="356">
        <f t="shared" si="37"/>
        <v>0.8125</v>
      </c>
      <c r="AC58" s="375">
        <f t="shared" si="38"/>
        <v>19</v>
      </c>
    </row>
    <row r="59" spans="1:29" ht="15.75" thickBot="1" x14ac:dyDescent="0.3">
      <c r="A59" s="126" t="s">
        <v>38</v>
      </c>
      <c r="B59" s="300">
        <f t="shared" si="26"/>
        <v>2.8025669160670202E-2</v>
      </c>
      <c r="C59" s="300">
        <f t="shared" si="26"/>
        <v>2.2875370349025762E-2</v>
      </c>
      <c r="D59" s="300">
        <f t="shared" si="26"/>
        <v>2.2892764837419064E-2</v>
      </c>
      <c r="E59" s="329">
        <f t="shared" si="30"/>
        <v>-5.1502988116444402E-3</v>
      </c>
      <c r="F59" s="330">
        <f t="shared" si="31"/>
        <v>1.7394488393301932E-5</v>
      </c>
      <c r="G59" s="330"/>
      <c r="H59" s="330"/>
      <c r="I59" s="281"/>
      <c r="K59" s="126" t="s">
        <v>38</v>
      </c>
      <c r="L59" s="300">
        <f t="shared" si="28"/>
        <v>0.2106915629119798</v>
      </c>
      <c r="M59" s="300">
        <f t="shared" si="28"/>
        <v>0.16016033437387978</v>
      </c>
      <c r="N59" s="300">
        <f t="shared" si="28"/>
        <v>0.16417179577424632</v>
      </c>
      <c r="O59" s="329">
        <f t="shared" si="32"/>
        <v>-5.053122853810002E-2</v>
      </c>
      <c r="P59" s="330">
        <f t="shared" si="33"/>
        <v>4.0114614003665394E-3</v>
      </c>
      <c r="Q59" s="330"/>
      <c r="R59" s="330"/>
      <c r="S59" s="281"/>
      <c r="U59" s="170" t="s">
        <v>109</v>
      </c>
      <c r="V59" s="180">
        <v>167</v>
      </c>
      <c r="W59" s="180">
        <v>73</v>
      </c>
      <c r="X59" s="165">
        <v>181</v>
      </c>
      <c r="Y59" s="340">
        <f t="shared" si="34"/>
        <v>-94</v>
      </c>
      <c r="Z59" s="340">
        <f t="shared" si="35"/>
        <v>108</v>
      </c>
      <c r="AA59" s="356">
        <f t="shared" si="36"/>
        <v>-0.56287425149700598</v>
      </c>
      <c r="AB59" s="356">
        <f t="shared" si="37"/>
        <v>1.4794520547945205</v>
      </c>
      <c r="AC59" s="375">
        <f t="shared" si="38"/>
        <v>22</v>
      </c>
    </row>
    <row r="60" spans="1:29" ht="15.75" thickBot="1" x14ac:dyDescent="0.3">
      <c r="A60" s="88" t="s">
        <v>39</v>
      </c>
      <c r="B60" s="301">
        <f t="shared" ref="B60:D60" si="39">SUM(B36:B59)</f>
        <v>0.99999999999999978</v>
      </c>
      <c r="C60" s="301">
        <f t="shared" si="39"/>
        <v>1.0000000000000002</v>
      </c>
      <c r="D60" s="301">
        <f t="shared" si="39"/>
        <v>1</v>
      </c>
      <c r="E60" s="145">
        <f t="shared" si="30"/>
        <v>0</v>
      </c>
      <c r="F60" s="301">
        <f t="shared" si="31"/>
        <v>0</v>
      </c>
      <c r="G60" s="145"/>
      <c r="H60" s="301"/>
      <c r="I60" s="281"/>
      <c r="K60" s="88" t="s">
        <v>39</v>
      </c>
      <c r="L60" s="301">
        <f t="shared" ref="L60:N60" si="40">SUM(L36:L59)</f>
        <v>1</v>
      </c>
      <c r="M60" s="301">
        <f t="shared" si="40"/>
        <v>0.99999999999999978</v>
      </c>
      <c r="N60" s="301">
        <f t="shared" si="40"/>
        <v>0.99999999999999989</v>
      </c>
      <c r="O60" s="145">
        <f t="shared" si="32"/>
        <v>0</v>
      </c>
      <c r="P60" s="301">
        <f t="shared" si="33"/>
        <v>0</v>
      </c>
      <c r="Q60" s="301"/>
      <c r="R60" s="301"/>
      <c r="S60" s="281"/>
      <c r="U60" s="171" t="s">
        <v>38</v>
      </c>
      <c r="V60" s="183">
        <v>3409</v>
      </c>
      <c r="W60" s="183">
        <v>1444</v>
      </c>
      <c r="X60" s="165">
        <v>2860</v>
      </c>
      <c r="Y60" s="341">
        <f t="shared" si="34"/>
        <v>-1965</v>
      </c>
      <c r="Z60" s="341">
        <f t="shared" si="35"/>
        <v>1416</v>
      </c>
      <c r="AA60" s="356">
        <f t="shared" si="36"/>
        <v>-0.57641537107656204</v>
      </c>
      <c r="AB60" s="356">
        <f t="shared" si="37"/>
        <v>0.98060941828254844</v>
      </c>
      <c r="AC60" s="281"/>
    </row>
    <row r="61" spans="1:29" ht="15.75" thickBot="1" x14ac:dyDescent="0.3">
      <c r="U61" s="174" t="s">
        <v>80</v>
      </c>
      <c r="V61" s="293">
        <f t="shared" ref="V61:X61" si="41">SUM(V37:V60)</f>
        <v>189064</v>
      </c>
      <c r="W61" s="293">
        <f t="shared" si="41"/>
        <v>72228</v>
      </c>
      <c r="X61" s="293">
        <f t="shared" si="41"/>
        <v>163251</v>
      </c>
      <c r="Y61" s="236">
        <f t="shared" si="34"/>
        <v>-116836</v>
      </c>
      <c r="Z61" s="293">
        <f t="shared" si="35"/>
        <v>91023</v>
      </c>
      <c r="AA61" s="293"/>
      <c r="AB61" s="293"/>
      <c r="AC61" s="281"/>
    </row>
    <row r="62" spans="1:29" ht="15.75" thickBot="1" x14ac:dyDescent="0.3">
      <c r="U62" s="175" t="s">
        <v>83</v>
      </c>
      <c r="V62" s="390">
        <v>35990317.090000004</v>
      </c>
      <c r="W62" s="389">
        <v>15997926.039999999</v>
      </c>
      <c r="X62" s="271">
        <v>28496422.340000004</v>
      </c>
      <c r="Y62" s="342">
        <f t="shared" si="34"/>
        <v>-19992391.050000004</v>
      </c>
      <c r="Z62" s="343">
        <f t="shared" si="35"/>
        <v>12498496.300000004</v>
      </c>
      <c r="AA62" s="358">
        <f t="shared" ref="AA62:AA63" si="42">Y62/V62</f>
        <v>-0.55549360679444915</v>
      </c>
      <c r="AB62" s="358">
        <f t="shared" ref="AB62:AB63" si="43">Z62/W62</f>
        <v>0.78125728727271981</v>
      </c>
      <c r="AC62" s="281"/>
    </row>
    <row r="63" spans="1:29" ht="15.75" thickBot="1" x14ac:dyDescent="0.3">
      <c r="U63" s="175" t="s">
        <v>84</v>
      </c>
      <c r="V63" s="297">
        <f t="shared" ref="V63:X63" si="44">V32+V62</f>
        <v>63653779.200000003</v>
      </c>
      <c r="W63" s="297">
        <f t="shared" si="44"/>
        <v>37945479.209999993</v>
      </c>
      <c r="X63" s="297">
        <f t="shared" si="44"/>
        <v>68326010.790000007</v>
      </c>
      <c r="Y63" s="344">
        <f t="shared" si="34"/>
        <v>-25708299.99000001</v>
      </c>
      <c r="Z63" s="345">
        <f t="shared" si="35"/>
        <v>30380531.580000013</v>
      </c>
      <c r="AA63" s="358">
        <f t="shared" si="42"/>
        <v>-0.40387704097229798</v>
      </c>
      <c r="AB63" s="358">
        <f t="shared" si="43"/>
        <v>0.8006363923319133</v>
      </c>
      <c r="AC63" s="281"/>
    </row>
  </sheetData>
  <sheetProtection algorithmName="SHA-512" hashValue="6jqIXOAdy9DGBKkoPgagzfsJC56QClVPXjnu4XP/YtS5C5M26UqR1VUkfONEKjJI5bn7QBEZTjTmigAXNxDc5A==" saltValue="EFPctTXf193UgyfEQXKaEA==" spinCount="100000" sheet="1" objects="1" scenarios="1"/>
  <conditionalFormatting sqref="AC7:AC29">
    <cfRule type="cellIs" dxfId="30" priority="27" operator="equal">
      <formula>5</formula>
    </cfRule>
    <cfRule type="cellIs" dxfId="29" priority="28" operator="equal">
      <formula>4</formula>
    </cfRule>
    <cfRule type="cellIs" dxfId="28" priority="29" operator="equal">
      <formula>3</formula>
    </cfRule>
    <cfRule type="cellIs" dxfId="27" priority="30" operator="equal">
      <formula>2</formula>
    </cfRule>
    <cfRule type="cellIs" dxfId="26" priority="31" operator="equal">
      <formula>1</formula>
    </cfRule>
  </conditionalFormatting>
  <conditionalFormatting sqref="AM11:AM33">
    <cfRule type="cellIs" dxfId="25" priority="22" operator="equal">
      <formula>5</formula>
    </cfRule>
    <cfRule type="cellIs" dxfId="24" priority="23" operator="equal">
      <formula>4</formula>
    </cfRule>
    <cfRule type="cellIs" dxfId="23" priority="24" operator="equal">
      <formula>3</formula>
    </cfRule>
    <cfRule type="cellIs" dxfId="22" priority="25" operator="equal">
      <formula>2</formula>
    </cfRule>
    <cfRule type="cellIs" dxfId="21" priority="26" operator="equal">
      <formula>1</formula>
    </cfRule>
  </conditionalFormatting>
  <conditionalFormatting sqref="I8:I30">
    <cfRule type="cellIs" dxfId="20" priority="18" operator="equal">
      <formula>4</formula>
    </cfRule>
    <cfRule type="cellIs" dxfId="19" priority="19" operator="equal">
      <formula>3</formula>
    </cfRule>
    <cfRule type="cellIs" dxfId="18" priority="20" operator="equal">
      <formula>2</formula>
    </cfRule>
    <cfRule type="cellIs" dxfId="17" priority="21" operator="equal">
      <formula>1</formula>
    </cfRule>
  </conditionalFormatting>
  <conditionalFormatting sqref="S8:S30">
    <cfRule type="cellIs" dxfId="16" priority="14" operator="equal">
      <formula>4</formula>
    </cfRule>
    <cfRule type="cellIs" dxfId="15" priority="15" operator="equal">
      <formula>3</formula>
    </cfRule>
    <cfRule type="cellIs" dxfId="14" priority="16" operator="equal">
      <formula>2</formula>
    </cfRule>
    <cfRule type="cellIs" dxfId="13" priority="17" operator="equal">
      <formula>1</formula>
    </cfRule>
  </conditionalFormatting>
  <conditionalFormatting sqref="I36:I58">
    <cfRule type="cellIs" dxfId="12" priority="10" operator="equal">
      <formula>4</formula>
    </cfRule>
    <cfRule type="cellIs" dxfId="11" priority="11" operator="equal">
      <formula>3</formula>
    </cfRule>
    <cfRule type="cellIs" dxfId="10" priority="12" operator="equal">
      <formula>2</formula>
    </cfRule>
    <cfRule type="cellIs" dxfId="9" priority="13" operator="equal">
      <formula>1</formula>
    </cfRule>
  </conditionalFormatting>
  <conditionalFormatting sqref="S36:S58">
    <cfRule type="cellIs" dxfId="8" priority="6" operator="equal">
      <formula>4</formula>
    </cfRule>
    <cfRule type="cellIs" dxfId="7" priority="7" operator="equal">
      <formula>3</formula>
    </cfRule>
    <cfRule type="cellIs" dxfId="6" priority="8" operator="equal">
      <formula>2</formula>
    </cfRule>
    <cfRule type="cellIs" dxfId="5" priority="9" operator="equal">
      <formula>1</formula>
    </cfRule>
  </conditionalFormatting>
  <conditionalFormatting sqref="AC37:AC59">
    <cfRule type="cellIs" dxfId="4" priority="1" operator="equal">
      <formula>5</formula>
    </cfRule>
    <cfRule type="cellIs" dxfId="3" priority="2" operator="equal">
      <formula>4</formula>
    </cfRule>
    <cfRule type="cellIs" dxfId="2" priority="3" operator="equal">
      <formula>3</formula>
    </cfRule>
    <cfRule type="cellIs" dxfId="1" priority="4" operator="equal">
      <formula>2</formula>
    </cfRule>
    <cfRule type="cellIs" dxfId="0" priority="5" operator="equal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Bulletin</vt:lpstr>
      <vt:lpstr>Calculations</vt:lpstr>
      <vt:lpstr>OUTFLOWS</vt:lpstr>
      <vt:lpstr>INFLOWS</vt:lpstr>
      <vt:lpstr>Trans OUTFLOWS</vt:lpstr>
      <vt:lpstr>Trans INFLOWS</vt:lpstr>
      <vt:lpstr>Tri-Year Comparison</vt:lpstr>
      <vt:lpstr>Bulletin!Print_Area</vt:lpstr>
      <vt:lpstr>Remittance_Report</vt:lpstr>
      <vt:lpstr>Website__www.cima.ky</vt:lpstr>
    </vt:vector>
  </TitlesOfParts>
  <Company>Cayman Islands Monetary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Jerome</dc:creator>
  <cp:lastModifiedBy>Forbes, David</cp:lastModifiedBy>
  <cp:lastPrinted>2021-07-14T21:33:09Z</cp:lastPrinted>
  <dcterms:created xsi:type="dcterms:W3CDTF">2017-08-02T21:30:16Z</dcterms:created>
  <dcterms:modified xsi:type="dcterms:W3CDTF">2021-09-07T17:38:17Z</dcterms:modified>
</cp:coreProperties>
</file>