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Money Service Business Remittances\REMITTANCE REPORT -WEBSITE\Cayman Islands Remittances Bulletin\2022\"/>
    </mc:Choice>
  </mc:AlternateContent>
  <xr:revisionPtr revIDLastSave="0" documentId="13_ncr:1_{BEA02E95-B3B8-4D05-B7FB-CB544C0B2F28}" xr6:coauthVersionLast="47" xr6:coauthVersionMax="47" xr10:uidLastSave="{00000000-0000-0000-0000-000000000000}"/>
  <workbookProtection workbookAlgorithmName="SHA-512" workbookHashValue="OP779Ibu9E4h47UnjuyrGbDq92U6M8z5FpwyDeMWSCqjsXYs9fKZs6cwmE65t5q0iTZUBBb/7K0JscoI5S1+fw==" workbookSaltValue="SQ/IXkE+s+OIW81gSrPYqw==" workbookSpinCount="100000" lockStructure="1"/>
  <bookViews>
    <workbookView xWindow="-120" yWindow="480" windowWidth="29040" windowHeight="15840" xr2:uid="{36D5ECE8-4621-4821-B2DD-10A57808AABA}"/>
  </bookViews>
  <sheets>
    <sheet name="Bulletin" sheetId="1" r:id="rId1"/>
    <sheet name="Calculations" sheetId="9" state="hidden" r:id="rId2"/>
    <sheet name="OUTFLOWS" sheetId="2" state="hidden" r:id="rId3"/>
    <sheet name="INFLOWS" sheetId="3" state="hidden" r:id="rId4"/>
    <sheet name="Trans OUTFLOWS" sheetId="11" state="hidden" r:id="rId5"/>
    <sheet name="Trans INFLOWS" sheetId="10" state="hidden" r:id="rId6"/>
    <sheet name="Tri-Year Comparison" sheetId="13" state="hidden" r:id="rId7"/>
  </sheets>
  <externalReferences>
    <externalReference r:id="rId8"/>
    <externalReference r:id="rId9"/>
    <externalReference r:id="rId10"/>
  </externalReferences>
  <definedNames>
    <definedName name="_xlnm.Print_Area" localSheetId="0">Bulletin!$A$1:$P$47,Bulletin!$A$51:$P$102,Bulletin!$A$105:$P$144,Bulletin!$A$151:$P$184</definedName>
    <definedName name="Remittance_Report">Bulletin!$B$15</definedName>
    <definedName name="Website__www.cima.ky">Bulletin!$B$41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32" i="3" l="1"/>
  <c r="U29" i="9"/>
  <c r="W29" i="9"/>
  <c r="AK31" i="2"/>
  <c r="AK30" i="2"/>
  <c r="AK29" i="2"/>
  <c r="AK28" i="2"/>
  <c r="AK27" i="2"/>
  <c r="AK26" i="2"/>
  <c r="AK25" i="2"/>
  <c r="AK24" i="2"/>
  <c r="AK23" i="2"/>
  <c r="AK22" i="2"/>
  <c r="AK21" i="2"/>
  <c r="AK20" i="2"/>
  <c r="AK19" i="2"/>
  <c r="AK18" i="2"/>
  <c r="AK17" i="2"/>
  <c r="AK16" i="2"/>
  <c r="AK15" i="2"/>
  <c r="AK14" i="2"/>
  <c r="AK13" i="2"/>
  <c r="AK12" i="2"/>
  <c r="AK11" i="2"/>
  <c r="AK10" i="2"/>
  <c r="AK9" i="2"/>
  <c r="AK8" i="2"/>
  <c r="AK32" i="2" s="1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32" i="2" s="1"/>
  <c r="AK31" i="3"/>
  <c r="AK30" i="3"/>
  <c r="AK29" i="3"/>
  <c r="AK28" i="3"/>
  <c r="AK27" i="3"/>
  <c r="AK26" i="3"/>
  <c r="AK25" i="3"/>
  <c r="AK24" i="3"/>
  <c r="AK23" i="3"/>
  <c r="AK22" i="3"/>
  <c r="AK21" i="3"/>
  <c r="AK20" i="3"/>
  <c r="AK19" i="3"/>
  <c r="AK18" i="3"/>
  <c r="AK17" i="3"/>
  <c r="AK16" i="3"/>
  <c r="AK15" i="3"/>
  <c r="AK14" i="3"/>
  <c r="AK13" i="3"/>
  <c r="AK12" i="3"/>
  <c r="AK11" i="3"/>
  <c r="AK10" i="3"/>
  <c r="AK9" i="3"/>
  <c r="AK8" i="3"/>
  <c r="AK32" i="3" s="1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AF32" i="3" s="1"/>
  <c r="W22" i="9"/>
  <c r="M8" i="1"/>
  <c r="K8" i="1"/>
  <c r="M7" i="1"/>
  <c r="K7" i="1"/>
  <c r="O95" i="1"/>
  <c r="O134" i="1"/>
  <c r="O133" i="1"/>
  <c r="L134" i="1"/>
  <c r="L133" i="1"/>
  <c r="H134" i="1"/>
  <c r="H133" i="1"/>
  <c r="X31" i="13"/>
  <c r="X61" i="13"/>
  <c r="D60" i="13"/>
  <c r="N32" i="13"/>
  <c r="D32" i="13"/>
  <c r="AK63" i="11"/>
  <c r="AK62" i="11"/>
  <c r="AK61" i="11"/>
  <c r="AK38" i="11"/>
  <c r="AK39" i="11"/>
  <c r="AK40" i="11"/>
  <c r="AK41" i="11"/>
  <c r="AK42" i="11"/>
  <c r="AK43" i="11"/>
  <c r="AK44" i="11"/>
  <c r="AK45" i="11"/>
  <c r="AK46" i="11"/>
  <c r="AK47" i="11"/>
  <c r="AK48" i="11"/>
  <c r="AK49" i="11"/>
  <c r="AK50" i="11"/>
  <c r="AK51" i="11"/>
  <c r="AK52" i="11"/>
  <c r="AK53" i="11"/>
  <c r="AK54" i="11"/>
  <c r="AK55" i="11"/>
  <c r="AK56" i="11"/>
  <c r="AK57" i="11"/>
  <c r="AK58" i="11"/>
  <c r="AK59" i="11"/>
  <c r="AK60" i="11"/>
  <c r="AK37" i="11"/>
  <c r="AK32" i="11"/>
  <c r="AK31" i="11"/>
  <c r="AK8" i="11"/>
  <c r="AK9" i="11"/>
  <c r="AK10" i="11"/>
  <c r="AK11" i="11"/>
  <c r="AK12" i="11"/>
  <c r="AK13" i="11"/>
  <c r="AK14" i="11"/>
  <c r="AK15" i="11"/>
  <c r="AK16" i="11"/>
  <c r="AK17" i="11"/>
  <c r="AK18" i="11"/>
  <c r="AK19" i="11"/>
  <c r="AK20" i="11"/>
  <c r="AK21" i="11"/>
  <c r="AK22" i="11"/>
  <c r="AK23" i="11"/>
  <c r="AK24" i="11"/>
  <c r="AK25" i="11"/>
  <c r="AK26" i="11"/>
  <c r="AK27" i="11"/>
  <c r="AK28" i="11"/>
  <c r="AK29" i="11"/>
  <c r="AK30" i="11"/>
  <c r="AK7" i="11"/>
  <c r="AJ31" i="11"/>
  <c r="AJ61" i="11"/>
  <c r="AJ63" i="11"/>
  <c r="AH61" i="11"/>
  <c r="AI61" i="11"/>
  <c r="AH31" i="11"/>
  <c r="AI31" i="11"/>
  <c r="AJ37" i="2"/>
  <c r="W23" i="9" s="1"/>
  <c r="AJ38" i="2"/>
  <c r="AJ60" i="2" s="1"/>
  <c r="AJ39" i="2"/>
  <c r="W25" i="9" s="1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I37" i="2"/>
  <c r="AI38" i="2"/>
  <c r="AI39" i="2"/>
  <c r="AI40" i="2"/>
  <c r="AI41" i="2"/>
  <c r="AI42" i="2"/>
  <c r="AI43" i="2"/>
  <c r="AI44" i="2"/>
  <c r="AI45" i="2"/>
  <c r="AI46" i="2"/>
  <c r="AI47" i="2"/>
  <c r="AI48" i="2"/>
  <c r="AI49" i="2"/>
  <c r="AI50" i="2"/>
  <c r="AI51" i="2"/>
  <c r="AI52" i="2"/>
  <c r="AI53" i="2"/>
  <c r="AI54" i="2"/>
  <c r="AI55" i="2"/>
  <c r="AI56" i="2"/>
  <c r="AI57" i="2"/>
  <c r="AI58" i="2"/>
  <c r="AI59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36" i="2"/>
  <c r="AI36" i="2"/>
  <c r="AJ36" i="2"/>
  <c r="AM31" i="3"/>
  <c r="AM27" i="3"/>
  <c r="AM23" i="3"/>
  <c r="AM19" i="3"/>
  <c r="AM15" i="3"/>
  <c r="AM11" i="3"/>
  <c r="AI39" i="3"/>
  <c r="AI43" i="3"/>
  <c r="AI47" i="3"/>
  <c r="AI51" i="3"/>
  <c r="AI55" i="3"/>
  <c r="AI59" i="3"/>
  <c r="AH40" i="3"/>
  <c r="AH44" i="3"/>
  <c r="AH48" i="3"/>
  <c r="AH52" i="3"/>
  <c r="AH56" i="3"/>
  <c r="AI32" i="3"/>
  <c r="AI40" i="3" s="1"/>
  <c r="AJ32" i="3"/>
  <c r="AJ39" i="3" s="1"/>
  <c r="AH32" i="3"/>
  <c r="AH37" i="3" s="1"/>
  <c r="AI36" i="3"/>
  <c r="AH36" i="3"/>
  <c r="AL9" i="3"/>
  <c r="AM9" i="3" s="1"/>
  <c r="AL10" i="3"/>
  <c r="AM10" i="3" s="1"/>
  <c r="AL11" i="3"/>
  <c r="AL12" i="3"/>
  <c r="AM12" i="3" s="1"/>
  <c r="AL13" i="3"/>
  <c r="AM13" i="3" s="1"/>
  <c r="AL14" i="3"/>
  <c r="AM14" i="3" s="1"/>
  <c r="AL15" i="3"/>
  <c r="AL16" i="3"/>
  <c r="AM16" i="3" s="1"/>
  <c r="AL17" i="3"/>
  <c r="AM17" i="3" s="1"/>
  <c r="AL18" i="3"/>
  <c r="AM18" i="3" s="1"/>
  <c r="AL19" i="3"/>
  <c r="AL20" i="3"/>
  <c r="AM20" i="3" s="1"/>
  <c r="AL21" i="3"/>
  <c r="AM21" i="3" s="1"/>
  <c r="AL22" i="3"/>
  <c r="AM22" i="3" s="1"/>
  <c r="AL23" i="3"/>
  <c r="AL24" i="3"/>
  <c r="AM24" i="3" s="1"/>
  <c r="AL25" i="3"/>
  <c r="AM25" i="3" s="1"/>
  <c r="AL26" i="3"/>
  <c r="AM26" i="3" s="1"/>
  <c r="AL27" i="3"/>
  <c r="AL28" i="3"/>
  <c r="AM28" i="3" s="1"/>
  <c r="AL29" i="3"/>
  <c r="AM29" i="3" s="1"/>
  <c r="AL30" i="3"/>
  <c r="AM30" i="3" s="1"/>
  <c r="AL31" i="3"/>
  <c r="AL8" i="3"/>
  <c r="AM8" i="3" s="1"/>
  <c r="AM29" i="2"/>
  <c r="AM25" i="2"/>
  <c r="AM21" i="2"/>
  <c r="AM17" i="2"/>
  <c r="AM13" i="2"/>
  <c r="AM9" i="2"/>
  <c r="AL9" i="2"/>
  <c r="AL10" i="2"/>
  <c r="AM10" i="2" s="1"/>
  <c r="AL11" i="2"/>
  <c r="AM11" i="2" s="1"/>
  <c r="AL12" i="2"/>
  <c r="AM12" i="2" s="1"/>
  <c r="AL13" i="2"/>
  <c r="AL14" i="2"/>
  <c r="AM14" i="2" s="1"/>
  <c r="AL15" i="2"/>
  <c r="AM15" i="2" s="1"/>
  <c r="AL16" i="2"/>
  <c r="AM16" i="2" s="1"/>
  <c r="AL17" i="2"/>
  <c r="AL18" i="2"/>
  <c r="AM18" i="2" s="1"/>
  <c r="AL19" i="2"/>
  <c r="AM19" i="2" s="1"/>
  <c r="AL20" i="2"/>
  <c r="AM20" i="2" s="1"/>
  <c r="AL21" i="2"/>
  <c r="AL22" i="2"/>
  <c r="AM22" i="2" s="1"/>
  <c r="AL23" i="2"/>
  <c r="AM23" i="2" s="1"/>
  <c r="AL24" i="2"/>
  <c r="AM24" i="2" s="1"/>
  <c r="AL25" i="2"/>
  <c r="AL26" i="2"/>
  <c r="AM26" i="2" s="1"/>
  <c r="AL27" i="2"/>
  <c r="AM27" i="2" s="1"/>
  <c r="AL28" i="2"/>
  <c r="AM28" i="2" s="1"/>
  <c r="AL29" i="2"/>
  <c r="AL30" i="2"/>
  <c r="AM30" i="2" s="1"/>
  <c r="AL31" i="2"/>
  <c r="AM31" i="2" s="1"/>
  <c r="AL8" i="2"/>
  <c r="AM8" i="2" s="1"/>
  <c r="O127" i="1"/>
  <c r="O126" i="1"/>
  <c r="L127" i="1"/>
  <c r="L126" i="1"/>
  <c r="H127" i="1"/>
  <c r="H126" i="1"/>
  <c r="O118" i="1"/>
  <c r="L118" i="1"/>
  <c r="H118" i="1"/>
  <c r="AM33" i="13"/>
  <c r="AM32" i="13"/>
  <c r="AM31" i="13"/>
  <c r="AM30" i="13"/>
  <c r="AM29" i="13"/>
  <c r="AM28" i="13"/>
  <c r="AM27" i="13"/>
  <c r="AM26" i="13"/>
  <c r="AM25" i="13"/>
  <c r="AM24" i="13"/>
  <c r="AM23" i="13"/>
  <c r="AM22" i="13"/>
  <c r="AM21" i="13"/>
  <c r="AM20" i="13"/>
  <c r="AM19" i="13"/>
  <c r="AM18" i="13"/>
  <c r="AM17" i="13"/>
  <c r="AM16" i="13"/>
  <c r="AM15" i="13"/>
  <c r="AM14" i="13"/>
  <c r="AM13" i="13"/>
  <c r="AM12" i="13"/>
  <c r="AM11" i="13"/>
  <c r="AC44" i="13"/>
  <c r="AC59" i="13"/>
  <c r="AC58" i="13"/>
  <c r="AC57" i="13"/>
  <c r="AC56" i="13"/>
  <c r="AC55" i="13"/>
  <c r="AC54" i="13"/>
  <c r="AC53" i="13"/>
  <c r="AC52" i="13"/>
  <c r="AC51" i="13"/>
  <c r="AC50" i="13"/>
  <c r="AC49" i="13"/>
  <c r="AC48" i="13"/>
  <c r="AC47" i="13"/>
  <c r="AC46" i="13"/>
  <c r="AC45" i="13"/>
  <c r="AC43" i="13"/>
  <c r="AC42" i="13"/>
  <c r="AC41" i="13"/>
  <c r="AC40" i="13"/>
  <c r="AC39" i="13"/>
  <c r="AC38" i="13"/>
  <c r="AC37" i="13"/>
  <c r="AC29" i="13"/>
  <c r="AC28" i="13"/>
  <c r="AC27" i="13"/>
  <c r="AC26" i="13"/>
  <c r="AC25" i="13"/>
  <c r="AC24" i="13"/>
  <c r="AC23" i="13"/>
  <c r="AC22" i="13"/>
  <c r="AC21" i="13"/>
  <c r="AC20" i="13"/>
  <c r="AC19" i="13"/>
  <c r="AC18" i="13"/>
  <c r="AC17" i="13"/>
  <c r="AC16" i="13"/>
  <c r="AC15" i="13"/>
  <c r="AC14" i="13"/>
  <c r="AC13" i="13"/>
  <c r="AC12" i="13"/>
  <c r="AC11" i="13"/>
  <c r="AC10" i="13"/>
  <c r="AC9" i="13"/>
  <c r="AC8" i="13"/>
  <c r="AC7" i="13"/>
  <c r="S30" i="13"/>
  <c r="S29" i="13"/>
  <c r="S28" i="13"/>
  <c r="S27" i="13"/>
  <c r="S26" i="13"/>
  <c r="S25" i="13"/>
  <c r="S24" i="13"/>
  <c r="S23" i="13"/>
  <c r="S22" i="13"/>
  <c r="S21" i="13"/>
  <c r="S20" i="13"/>
  <c r="S19" i="13"/>
  <c r="S18" i="13"/>
  <c r="S17" i="13"/>
  <c r="S16" i="13"/>
  <c r="S15" i="13"/>
  <c r="S14" i="13"/>
  <c r="S13" i="13"/>
  <c r="S12" i="13"/>
  <c r="S11" i="13"/>
  <c r="S10" i="13"/>
  <c r="S9" i="13"/>
  <c r="S8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AK56" i="2" l="1"/>
  <c r="AK52" i="2"/>
  <c r="AK48" i="2"/>
  <c r="AK44" i="2"/>
  <c r="AK40" i="2"/>
  <c r="AK36" i="2"/>
  <c r="AK59" i="2"/>
  <c r="AK51" i="2"/>
  <c r="AK47" i="2"/>
  <c r="AK43" i="2"/>
  <c r="AK39" i="2"/>
  <c r="AK58" i="2"/>
  <c r="AK54" i="2"/>
  <c r="AK50" i="2"/>
  <c r="AK46" i="2"/>
  <c r="AK42" i="2"/>
  <c r="AK38" i="2"/>
  <c r="AK57" i="2"/>
  <c r="AK53" i="2"/>
  <c r="AK49" i="2"/>
  <c r="AK45" i="2"/>
  <c r="AK41" i="2"/>
  <c r="AK37" i="2"/>
  <c r="AK55" i="2"/>
  <c r="AK56" i="3"/>
  <c r="AK52" i="3"/>
  <c r="AK48" i="3"/>
  <c r="AK44" i="3"/>
  <c r="AK40" i="3"/>
  <c r="AK36" i="3"/>
  <c r="AK59" i="3"/>
  <c r="AK55" i="3"/>
  <c r="AK51" i="3"/>
  <c r="AK47" i="3"/>
  <c r="AK43" i="3"/>
  <c r="AK39" i="3"/>
  <c r="AK58" i="3"/>
  <c r="AK54" i="3"/>
  <c r="AK50" i="3"/>
  <c r="AK46" i="3"/>
  <c r="AK42" i="3"/>
  <c r="AK38" i="3"/>
  <c r="AK57" i="3"/>
  <c r="AK53" i="3"/>
  <c r="AK49" i="3"/>
  <c r="AK45" i="3"/>
  <c r="AK41" i="3"/>
  <c r="AK37" i="3"/>
  <c r="AH60" i="2"/>
  <c r="AI60" i="2"/>
  <c r="W24" i="9"/>
  <c r="AJ54" i="3"/>
  <c r="AJ42" i="3"/>
  <c r="AJ38" i="3"/>
  <c r="AH59" i="3"/>
  <c r="AH55" i="3"/>
  <c r="AH51" i="3"/>
  <c r="AH47" i="3"/>
  <c r="AH43" i="3"/>
  <c r="AH39" i="3"/>
  <c r="AI58" i="3"/>
  <c r="AI54" i="3"/>
  <c r="AI50" i="3"/>
  <c r="AI46" i="3"/>
  <c r="AI42" i="3"/>
  <c r="AI38" i="3"/>
  <c r="AJ57" i="3"/>
  <c r="AJ53" i="3"/>
  <c r="AJ49" i="3"/>
  <c r="AJ45" i="3"/>
  <c r="AJ41" i="3"/>
  <c r="AJ37" i="3"/>
  <c r="AJ50" i="3"/>
  <c r="AJ36" i="3"/>
  <c r="AH58" i="3"/>
  <c r="AH54" i="3"/>
  <c r="AH50" i="3"/>
  <c r="AH46" i="3"/>
  <c r="AH42" i="3"/>
  <c r="AH38" i="3"/>
  <c r="AH60" i="3" s="1"/>
  <c r="AI57" i="3"/>
  <c r="AI53" i="3"/>
  <c r="AI49" i="3"/>
  <c r="AI45" i="3"/>
  <c r="AI41" i="3"/>
  <c r="AI37" i="3"/>
  <c r="AI60" i="3" s="1"/>
  <c r="AJ56" i="3"/>
  <c r="AJ52" i="3"/>
  <c r="AJ48" i="3"/>
  <c r="AJ44" i="3"/>
  <c r="AJ40" i="3"/>
  <c r="AJ58" i="3"/>
  <c r="AJ46" i="3"/>
  <c r="W38" i="9" s="1"/>
  <c r="AH57" i="3"/>
  <c r="AH53" i="3"/>
  <c r="AH49" i="3"/>
  <c r="AH45" i="3"/>
  <c r="AH41" i="3"/>
  <c r="AI56" i="3"/>
  <c r="AI52" i="3"/>
  <c r="AI48" i="3"/>
  <c r="AI44" i="3"/>
  <c r="AJ59" i="3"/>
  <c r="AJ55" i="3"/>
  <c r="AJ51" i="3"/>
  <c r="AJ47" i="3"/>
  <c r="W39" i="9" s="1"/>
  <c r="AJ43" i="3"/>
  <c r="AL32" i="2"/>
  <c r="AM32" i="2" s="1"/>
  <c r="AK60" i="2" l="1"/>
  <c r="AK60" i="3"/>
  <c r="W36" i="9"/>
  <c r="AJ60" i="3"/>
  <c r="W37" i="9"/>
  <c r="A3" i="9"/>
  <c r="AM32" i="3" l="1"/>
  <c r="V29" i="9"/>
  <c r="V23" i="9"/>
  <c r="V24" i="9"/>
  <c r="O94" i="1"/>
  <c r="AG35" i="13"/>
  <c r="AF35" i="13"/>
  <c r="X63" i="13"/>
  <c r="W63" i="13"/>
  <c r="W61" i="13"/>
  <c r="W31" i="13"/>
  <c r="V63" i="13"/>
  <c r="V61" i="13"/>
  <c r="V31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N60" i="13" s="1"/>
  <c r="M45" i="13"/>
  <c r="M32" i="13"/>
  <c r="M56" i="13" s="1"/>
  <c r="L57" i="13"/>
  <c r="L52" i="13"/>
  <c r="L48" i="13"/>
  <c r="L46" i="13"/>
  <c r="L42" i="13"/>
  <c r="L41" i="13"/>
  <c r="L37" i="13"/>
  <c r="L36" i="13"/>
  <c r="L32" i="13"/>
  <c r="L59" i="13" s="1"/>
  <c r="D59" i="13"/>
  <c r="D58" i="13"/>
  <c r="D57" i="13"/>
  <c r="C57" i="13"/>
  <c r="D56" i="13"/>
  <c r="D55" i="13"/>
  <c r="C55" i="13"/>
  <c r="D54" i="13"/>
  <c r="D53" i="13"/>
  <c r="C53" i="13"/>
  <c r="D52" i="13"/>
  <c r="D51" i="13"/>
  <c r="C51" i="13"/>
  <c r="D50" i="13"/>
  <c r="D49" i="13"/>
  <c r="D48" i="13"/>
  <c r="C48" i="13"/>
  <c r="D47" i="13"/>
  <c r="D46" i="13"/>
  <c r="D45" i="13"/>
  <c r="D44" i="13"/>
  <c r="C44" i="13"/>
  <c r="D43" i="13"/>
  <c r="D42" i="13"/>
  <c r="D41" i="13"/>
  <c r="C41" i="13"/>
  <c r="D40" i="13"/>
  <c r="D39" i="13"/>
  <c r="C39" i="13"/>
  <c r="D38" i="13"/>
  <c r="D37" i="13"/>
  <c r="C37" i="13"/>
  <c r="D36" i="13"/>
  <c r="C32" i="13"/>
  <c r="C58" i="13" s="1"/>
  <c r="B32" i="13"/>
  <c r="B59" i="13" s="1"/>
  <c r="AH63" i="11"/>
  <c r="AI63" i="11"/>
  <c r="V37" i="9"/>
  <c r="V38" i="9"/>
  <c r="V39" i="9"/>
  <c r="V36" i="9"/>
  <c r="V25" i="9"/>
  <c r="V22" i="9"/>
  <c r="O117" i="1"/>
  <c r="O116" i="1"/>
  <c r="L117" i="1"/>
  <c r="L116" i="1"/>
  <c r="H116" i="1"/>
  <c r="H117" i="1"/>
  <c r="O136" i="1"/>
  <c r="L136" i="1"/>
  <c r="H136" i="1"/>
  <c r="O135" i="1"/>
  <c r="L135" i="1"/>
  <c r="H135" i="1"/>
  <c r="AE47" i="3"/>
  <c r="AE36" i="3"/>
  <c r="AE32" i="3"/>
  <c r="AE58" i="3" s="1"/>
  <c r="AE48" i="3" l="1"/>
  <c r="AE57" i="3"/>
  <c r="AE37" i="3"/>
  <c r="AE59" i="3"/>
  <c r="M49" i="13"/>
  <c r="M37" i="13"/>
  <c r="M53" i="13"/>
  <c r="M41" i="13"/>
  <c r="M57" i="13"/>
  <c r="L53" i="13"/>
  <c r="L58" i="13"/>
  <c r="L38" i="13"/>
  <c r="S52" i="13" s="1"/>
  <c r="L44" i="13"/>
  <c r="S48" i="13" s="1"/>
  <c r="L49" i="13"/>
  <c r="L54" i="13"/>
  <c r="L40" i="13"/>
  <c r="L45" i="13"/>
  <c r="S45" i="13" s="1"/>
  <c r="L50" i="13"/>
  <c r="L56" i="13"/>
  <c r="C40" i="13"/>
  <c r="C47" i="13"/>
  <c r="C49" i="13"/>
  <c r="C56" i="13"/>
  <c r="C36" i="13"/>
  <c r="C43" i="13"/>
  <c r="C45" i="13"/>
  <c r="C52" i="13"/>
  <c r="C59" i="13"/>
  <c r="AE41" i="3"/>
  <c r="AE52" i="3"/>
  <c r="AE43" i="3"/>
  <c r="AE53" i="3"/>
  <c r="M38" i="13"/>
  <c r="M42" i="13"/>
  <c r="M46" i="13"/>
  <c r="M50" i="13"/>
  <c r="M54" i="13"/>
  <c r="M58" i="13"/>
  <c r="M39" i="13"/>
  <c r="M43" i="13"/>
  <c r="M47" i="13"/>
  <c r="M51" i="13"/>
  <c r="M55" i="13"/>
  <c r="M59" i="13"/>
  <c r="M36" i="13"/>
  <c r="M40" i="13"/>
  <c r="M44" i="13"/>
  <c r="M48" i="13"/>
  <c r="M52" i="13"/>
  <c r="L39" i="13"/>
  <c r="L43" i="13"/>
  <c r="L47" i="13"/>
  <c r="L51" i="13"/>
  <c r="S51" i="13" s="1"/>
  <c r="L55" i="13"/>
  <c r="B38" i="13"/>
  <c r="B42" i="13"/>
  <c r="B46" i="13"/>
  <c r="B50" i="13"/>
  <c r="B54" i="13"/>
  <c r="B58" i="13"/>
  <c r="B37" i="13"/>
  <c r="C38" i="13"/>
  <c r="B41" i="13"/>
  <c r="C42" i="13"/>
  <c r="B45" i="13"/>
  <c r="C46" i="13"/>
  <c r="B49" i="13"/>
  <c r="C50" i="13"/>
  <c r="B53" i="13"/>
  <c r="C54" i="13"/>
  <c r="B57" i="13"/>
  <c r="B36" i="13"/>
  <c r="B40" i="13"/>
  <c r="B44" i="13"/>
  <c r="B48" i="13"/>
  <c r="B52" i="13"/>
  <c r="B56" i="13"/>
  <c r="B39" i="13"/>
  <c r="B43" i="13"/>
  <c r="B47" i="13"/>
  <c r="B51" i="13"/>
  <c r="B55" i="13"/>
  <c r="AE39" i="3"/>
  <c r="AE44" i="3"/>
  <c r="AE49" i="3"/>
  <c r="AE55" i="3"/>
  <c r="AE40" i="3"/>
  <c r="AE45" i="3"/>
  <c r="AE51" i="3"/>
  <c r="AE56" i="3"/>
  <c r="AE38" i="3"/>
  <c r="AE42" i="3"/>
  <c r="AE46" i="3"/>
  <c r="AE50" i="3"/>
  <c r="AE54" i="3"/>
  <c r="I47" i="13" l="1"/>
  <c r="I52" i="13"/>
  <c r="I36" i="13"/>
  <c r="S46" i="13"/>
  <c r="S40" i="13"/>
  <c r="S36" i="13"/>
  <c r="S37" i="13"/>
  <c r="S43" i="13"/>
  <c r="S56" i="13"/>
  <c r="S42" i="13"/>
  <c r="S54" i="13"/>
  <c r="S58" i="13"/>
  <c r="S44" i="13"/>
  <c r="S47" i="13"/>
  <c r="S38" i="13"/>
  <c r="S55" i="13"/>
  <c r="S39" i="13"/>
  <c r="S50" i="13"/>
  <c r="S57" i="13"/>
  <c r="S49" i="13"/>
  <c r="S53" i="13"/>
  <c r="S41" i="13"/>
  <c r="C60" i="13"/>
  <c r="I43" i="13"/>
  <c r="I48" i="13"/>
  <c r="I57" i="13"/>
  <c r="I49" i="13"/>
  <c r="I41" i="13"/>
  <c r="I54" i="13"/>
  <c r="I38" i="13"/>
  <c r="I42" i="13"/>
  <c r="I55" i="13"/>
  <c r="I39" i="13"/>
  <c r="I44" i="13"/>
  <c r="I50" i="13"/>
  <c r="I58" i="13"/>
  <c r="I51" i="13"/>
  <c r="I56" i="13"/>
  <c r="I40" i="13"/>
  <c r="I53" i="13"/>
  <c r="I45" i="13"/>
  <c r="I37" i="13"/>
  <c r="I46" i="13"/>
  <c r="AE60" i="3"/>
  <c r="M60" i="13"/>
  <c r="L60" i="13"/>
  <c r="B60" i="13"/>
  <c r="AG32" i="2"/>
  <c r="AG42" i="2" s="1"/>
  <c r="AG32" i="3"/>
  <c r="AG38" i="3" l="1"/>
  <c r="AG42" i="3"/>
  <c r="AG46" i="3"/>
  <c r="AG50" i="3"/>
  <c r="AG54" i="3"/>
  <c r="AG58" i="3"/>
  <c r="AG41" i="3"/>
  <c r="AG49" i="3"/>
  <c r="AG39" i="3"/>
  <c r="AG43" i="3"/>
  <c r="AG47" i="3"/>
  <c r="AG51" i="3"/>
  <c r="AG55" i="3"/>
  <c r="AG59" i="3"/>
  <c r="AG37" i="3"/>
  <c r="AG53" i="3"/>
  <c r="AG40" i="3"/>
  <c r="AG44" i="3"/>
  <c r="AG48" i="3"/>
  <c r="AG52" i="3"/>
  <c r="AG56" i="3"/>
  <c r="AG45" i="3"/>
  <c r="AG57" i="3"/>
  <c r="T29" i="9"/>
  <c r="AG58" i="2"/>
  <c r="AG48" i="2"/>
  <c r="AG59" i="2"/>
  <c r="AG55" i="2"/>
  <c r="AG51" i="2"/>
  <c r="AG47" i="2"/>
  <c r="AG43" i="2"/>
  <c r="AG39" i="2"/>
  <c r="U25" i="9" s="1"/>
  <c r="AG57" i="2"/>
  <c r="AG53" i="2"/>
  <c r="AG49" i="2"/>
  <c r="AG45" i="2"/>
  <c r="AG41" i="2"/>
  <c r="AG37" i="2"/>
  <c r="U23" i="9" s="1"/>
  <c r="AG44" i="2"/>
  <c r="AG54" i="2"/>
  <c r="AG38" i="2"/>
  <c r="U24" i="9" s="1"/>
  <c r="AG56" i="2"/>
  <c r="AG40" i="2"/>
  <c r="AG50" i="2"/>
  <c r="AG52" i="2"/>
  <c r="AG36" i="2"/>
  <c r="AG46" i="2"/>
  <c r="U39" i="9"/>
  <c r="U37" i="9"/>
  <c r="AG36" i="3"/>
  <c r="U36" i="9" s="1"/>
  <c r="U38" i="9"/>
  <c r="U22" i="9" l="1"/>
  <c r="AG60" i="2"/>
  <c r="AG60" i="3"/>
  <c r="AG61" i="11" l="1"/>
  <c r="AG63" i="11"/>
  <c r="AG31" i="11"/>
  <c r="AG34" i="10"/>
  <c r="AK34" i="10" s="1"/>
  <c r="AG33" i="10"/>
  <c r="AK33" i="10" s="1"/>
  <c r="AG32" i="10"/>
  <c r="AK32" i="10" s="1"/>
  <c r="AG31" i="10"/>
  <c r="AK31" i="10" s="1"/>
  <c r="AG30" i="10"/>
  <c r="AK30" i="10" s="1"/>
  <c r="AG29" i="10"/>
  <c r="AK29" i="10" s="1"/>
  <c r="AG28" i="10"/>
  <c r="AK28" i="10" s="1"/>
  <c r="AG27" i="10"/>
  <c r="AK27" i="10" s="1"/>
  <c r="AG26" i="10"/>
  <c r="AK26" i="10" s="1"/>
  <c r="AG25" i="10"/>
  <c r="AK25" i="10" s="1"/>
  <c r="AG24" i="10"/>
  <c r="AK24" i="10" s="1"/>
  <c r="AG23" i="10"/>
  <c r="AK23" i="10" s="1"/>
  <c r="AG22" i="10"/>
  <c r="AK22" i="10" s="1"/>
  <c r="AG21" i="10"/>
  <c r="AK21" i="10" s="1"/>
  <c r="AG20" i="10"/>
  <c r="AK20" i="10" s="1"/>
  <c r="AG19" i="10"/>
  <c r="AK19" i="10" s="1"/>
  <c r="AG18" i="10"/>
  <c r="AK18" i="10" s="1"/>
  <c r="AG17" i="10"/>
  <c r="AK17" i="10" s="1"/>
  <c r="AG16" i="10"/>
  <c r="AK16" i="10" s="1"/>
  <c r="AG15" i="10"/>
  <c r="AK15" i="10" s="1"/>
  <c r="AG14" i="10"/>
  <c r="AK14" i="10" s="1"/>
  <c r="AG13" i="10"/>
  <c r="AK13" i="10" s="1"/>
  <c r="AG12" i="10"/>
  <c r="AK12" i="10" s="1"/>
  <c r="AG11" i="10"/>
  <c r="AK11" i="10" s="1"/>
  <c r="AG6" i="10"/>
  <c r="AK6" i="10" s="1"/>
  <c r="AG35" i="10" l="1"/>
  <c r="AK35" i="10" s="1"/>
  <c r="AF37" i="3" l="1"/>
  <c r="AF39" i="2"/>
  <c r="AF62" i="11"/>
  <c r="AF63" i="11" s="1"/>
  <c r="AF34" i="10"/>
  <c r="AF33" i="10"/>
  <c r="AF32" i="10"/>
  <c r="AF31" i="10"/>
  <c r="AF30" i="10"/>
  <c r="AF29" i="10"/>
  <c r="AF28" i="10"/>
  <c r="AF27" i="10"/>
  <c r="AF26" i="10"/>
  <c r="AF25" i="10"/>
  <c r="AF24" i="10"/>
  <c r="AF23" i="10"/>
  <c r="AF22" i="10"/>
  <c r="AF21" i="10"/>
  <c r="AF20" i="10"/>
  <c r="AF19" i="10"/>
  <c r="AF18" i="10"/>
  <c r="AF17" i="10"/>
  <c r="AF16" i="10"/>
  <c r="AF15" i="10"/>
  <c r="AF14" i="10"/>
  <c r="AF13" i="10"/>
  <c r="AF12" i="10"/>
  <c r="AF11" i="10"/>
  <c r="AF6" i="10"/>
  <c r="AF59" i="11"/>
  <c r="AF57" i="11"/>
  <c r="AF55" i="11"/>
  <c r="AF51" i="11"/>
  <c r="AF49" i="11"/>
  <c r="AF43" i="11"/>
  <c r="AF41" i="11"/>
  <c r="AF39" i="11"/>
  <c r="AE61" i="11"/>
  <c r="AF60" i="11"/>
  <c r="AF56" i="11"/>
  <c r="AF52" i="11"/>
  <c r="AF48" i="11"/>
  <c r="AF44" i="11"/>
  <c r="AF40" i="11"/>
  <c r="AF58" i="11"/>
  <c r="AF54" i="11"/>
  <c r="AF53" i="11"/>
  <c r="AF50" i="11"/>
  <c r="AF47" i="11"/>
  <c r="AF46" i="11"/>
  <c r="AF45" i="11"/>
  <c r="AF42" i="11"/>
  <c r="AF38" i="11"/>
  <c r="AF37" i="11"/>
  <c r="AF32" i="11"/>
  <c r="AF30" i="11"/>
  <c r="AF29" i="11"/>
  <c r="AF28" i="11"/>
  <c r="AF27" i="11"/>
  <c r="AF26" i="11"/>
  <c r="AF25" i="11"/>
  <c r="AF24" i="11"/>
  <c r="AF23" i="11"/>
  <c r="AF22" i="11"/>
  <c r="AF21" i="11"/>
  <c r="AF20" i="11"/>
  <c r="AF19" i="11"/>
  <c r="AF18" i="11"/>
  <c r="AF17" i="11"/>
  <c r="AF16" i="11"/>
  <c r="AF15" i="11"/>
  <c r="AF14" i="11"/>
  <c r="AF13" i="11"/>
  <c r="AF12" i="11"/>
  <c r="AF11" i="11"/>
  <c r="AF10" i="11"/>
  <c r="AF9" i="11"/>
  <c r="AF8" i="11"/>
  <c r="AF7" i="11"/>
  <c r="AE31" i="11"/>
  <c r="AE32" i="2"/>
  <c r="T39" i="9" l="1"/>
  <c r="AF48" i="3"/>
  <c r="AF56" i="3"/>
  <c r="T36" i="9"/>
  <c r="AE58" i="2"/>
  <c r="AE50" i="2"/>
  <c r="AE42" i="2"/>
  <c r="AE57" i="2"/>
  <c r="AE49" i="2"/>
  <c r="AE41" i="2"/>
  <c r="AE37" i="2"/>
  <c r="T24" i="9" s="1"/>
  <c r="AE56" i="2"/>
  <c r="AE52" i="2"/>
  <c r="AE48" i="2"/>
  <c r="AE44" i="2"/>
  <c r="AE40" i="2"/>
  <c r="AE36" i="2"/>
  <c r="T22" i="9" s="1"/>
  <c r="AE54" i="2"/>
  <c r="AE46" i="2"/>
  <c r="T25" i="9" s="1"/>
  <c r="AE38" i="2"/>
  <c r="T23" i="9" s="1"/>
  <c r="AE53" i="2"/>
  <c r="AE45" i="2"/>
  <c r="AE59" i="2"/>
  <c r="AE55" i="2"/>
  <c r="AE51" i="2"/>
  <c r="AE47" i="2"/>
  <c r="AE43" i="2"/>
  <c r="AE39" i="2"/>
  <c r="AF44" i="3"/>
  <c r="AF40" i="3"/>
  <c r="AF52" i="3"/>
  <c r="AF36" i="3"/>
  <c r="AF59" i="3"/>
  <c r="AF55" i="3"/>
  <c r="AF51" i="3"/>
  <c r="AF47" i="3"/>
  <c r="AF43" i="3"/>
  <c r="AF39" i="3"/>
  <c r="AF58" i="3"/>
  <c r="AF54" i="3"/>
  <c r="AF50" i="3"/>
  <c r="AF46" i="3"/>
  <c r="AF42" i="3"/>
  <c r="AF38" i="3"/>
  <c r="AF57" i="3"/>
  <c r="AF53" i="3"/>
  <c r="AF49" i="3"/>
  <c r="AF45" i="3"/>
  <c r="AF41" i="3"/>
  <c r="AF59" i="2"/>
  <c r="AF48" i="2"/>
  <c r="AF44" i="2"/>
  <c r="AF55" i="2"/>
  <c r="AF40" i="2"/>
  <c r="AF56" i="2"/>
  <c r="AF52" i="2"/>
  <c r="AF36" i="2"/>
  <c r="AF58" i="2"/>
  <c r="AF54" i="2"/>
  <c r="AF50" i="2"/>
  <c r="AF46" i="2"/>
  <c r="AF42" i="2"/>
  <c r="AF38" i="2"/>
  <c r="AF57" i="2"/>
  <c r="AF53" i="2"/>
  <c r="AF49" i="2"/>
  <c r="AF45" i="2"/>
  <c r="AF41" i="2"/>
  <c r="AF37" i="2"/>
  <c r="AF51" i="2"/>
  <c r="AF47" i="2"/>
  <c r="AF43" i="2"/>
  <c r="AE63" i="11"/>
  <c r="AF35" i="10"/>
  <c r="AE35" i="10"/>
  <c r="AF61" i="11"/>
  <c r="T38" i="9"/>
  <c r="T37" i="9"/>
  <c r="AE60" i="2" l="1"/>
  <c r="AF60" i="3"/>
  <c r="AF60" i="2"/>
  <c r="AD35" i="10"/>
  <c r="AD31" i="11"/>
  <c r="AD61" i="11"/>
  <c r="AD63" i="11"/>
  <c r="AD32" i="3"/>
  <c r="AD32" i="2"/>
  <c r="AC35" i="10"/>
  <c r="AB63" i="11"/>
  <c r="AB31" i="11"/>
  <c r="AC31" i="11"/>
  <c r="AC32" i="3"/>
  <c r="AC59" i="3" s="1"/>
  <c r="AC32" i="2"/>
  <c r="AC59" i="2" s="1"/>
  <c r="AF31" i="11" l="1"/>
  <c r="AD59" i="3"/>
  <c r="S29" i="9"/>
  <c r="AD44" i="3"/>
  <c r="AD43" i="3"/>
  <c r="AD58" i="2"/>
  <c r="AD59" i="2"/>
  <c r="AD37" i="3"/>
  <c r="R29" i="9"/>
  <c r="AD51" i="3"/>
  <c r="AD52" i="3"/>
  <c r="AD36" i="3"/>
  <c r="AD56" i="3"/>
  <c r="AD48" i="3"/>
  <c r="AD40" i="3"/>
  <c r="AD55" i="3"/>
  <c r="AD47" i="3"/>
  <c r="AD39" i="3"/>
  <c r="AD58" i="3"/>
  <c r="AD54" i="3"/>
  <c r="AD50" i="3"/>
  <c r="AD46" i="3"/>
  <c r="AD42" i="3"/>
  <c r="AD38" i="3"/>
  <c r="AD57" i="3"/>
  <c r="AD53" i="3"/>
  <c r="AD49" i="3"/>
  <c r="AD45" i="3"/>
  <c r="AD41" i="3"/>
  <c r="AD39" i="2"/>
  <c r="AD43" i="2"/>
  <c r="AD47" i="2"/>
  <c r="AD51" i="2"/>
  <c r="AD55" i="2"/>
  <c r="AD36" i="2"/>
  <c r="S22" i="9" s="1"/>
  <c r="AD40" i="2"/>
  <c r="AD44" i="2"/>
  <c r="AD48" i="2"/>
  <c r="AD52" i="2"/>
  <c r="AD56" i="2"/>
  <c r="AD37" i="2"/>
  <c r="S24" i="9" s="1"/>
  <c r="AD41" i="2"/>
  <c r="AD45" i="2"/>
  <c r="AD49" i="2"/>
  <c r="AD53" i="2"/>
  <c r="AD57" i="2"/>
  <c r="AD38" i="2"/>
  <c r="S23" i="9" s="1"/>
  <c r="AD42" i="2"/>
  <c r="AD46" i="2"/>
  <c r="S25" i="9" s="1"/>
  <c r="AD50" i="2"/>
  <c r="AD54" i="2"/>
  <c r="AB61" i="11"/>
  <c r="AC41" i="3"/>
  <c r="AC36" i="3"/>
  <c r="AC37" i="3"/>
  <c r="AC40" i="3"/>
  <c r="AC42" i="3"/>
  <c r="AC43" i="3"/>
  <c r="AC45" i="3"/>
  <c r="AC46" i="3"/>
  <c r="AC48" i="3"/>
  <c r="AC49" i="3"/>
  <c r="AC51" i="3"/>
  <c r="AC54" i="3"/>
  <c r="AC58" i="3"/>
  <c r="AC38" i="3"/>
  <c r="AC39" i="3"/>
  <c r="AC44" i="3"/>
  <c r="AC47" i="3"/>
  <c r="AC50" i="3"/>
  <c r="AC52" i="3"/>
  <c r="AC53" i="3"/>
  <c r="AC55" i="3"/>
  <c r="AC56" i="3"/>
  <c r="AC57" i="3"/>
  <c r="AC41" i="2"/>
  <c r="AC36" i="2"/>
  <c r="AC38" i="2"/>
  <c r="AC43" i="2"/>
  <c r="AC45" i="2"/>
  <c r="AC47" i="2"/>
  <c r="AC49" i="2"/>
  <c r="AC50" i="2"/>
  <c r="AC51" i="2"/>
  <c r="AC54" i="2"/>
  <c r="AC56" i="2"/>
  <c r="AC58" i="2"/>
  <c r="AC37" i="2"/>
  <c r="AC39" i="2"/>
  <c r="AC40" i="2"/>
  <c r="AC42" i="2"/>
  <c r="AC44" i="2"/>
  <c r="AC46" i="2"/>
  <c r="AC48" i="2"/>
  <c r="AC52" i="2"/>
  <c r="AC53" i="2"/>
  <c r="AC55" i="2"/>
  <c r="AC57" i="2"/>
  <c r="O141" i="1"/>
  <c r="O93" i="1"/>
  <c r="S38" i="9" l="1"/>
  <c r="S39" i="9"/>
  <c r="S37" i="9"/>
  <c r="S36" i="9"/>
  <c r="R37" i="9"/>
  <c r="R36" i="9"/>
  <c r="R38" i="9"/>
  <c r="R39" i="9"/>
  <c r="R23" i="9"/>
  <c r="R22" i="9"/>
  <c r="R25" i="9"/>
  <c r="R24" i="9"/>
  <c r="AD60" i="3"/>
  <c r="AD60" i="2"/>
  <c r="AC60" i="3"/>
  <c r="AC60" i="2"/>
  <c r="K10" i="1"/>
  <c r="M10" i="1" l="1"/>
  <c r="O173" i="1" l="1"/>
  <c r="W61" i="11" l="1"/>
  <c r="W63" i="11"/>
  <c r="AI6" i="13"/>
  <c r="AK6" i="13" s="1"/>
  <c r="AJ6" i="13"/>
  <c r="AL6" i="13" s="1"/>
  <c r="Y7" i="13"/>
  <c r="AA7" i="13" s="1"/>
  <c r="Z7" i="13"/>
  <c r="AB7" i="13" s="1"/>
  <c r="O92" i="1"/>
  <c r="H89" i="1"/>
  <c r="H82" i="1"/>
  <c r="H75" i="1"/>
  <c r="H68" i="1"/>
  <c r="Y32" i="2"/>
  <c r="Y58" i="2" s="1"/>
  <c r="AA24" i="2"/>
  <c r="AA7" i="11"/>
  <c r="AA8" i="11"/>
  <c r="AA9" i="11"/>
  <c r="AA10" i="11"/>
  <c r="AA11" i="11"/>
  <c r="AA12" i="11"/>
  <c r="AA13" i="11"/>
  <c r="AA14" i="11"/>
  <c r="AA16" i="2"/>
  <c r="AA53" i="11"/>
  <c r="X31" i="11"/>
  <c r="AA23" i="11"/>
  <c r="V7" i="11"/>
  <c r="AA27" i="11"/>
  <c r="W31" i="11"/>
  <c r="AA8" i="3"/>
  <c r="AA8" i="2"/>
  <c r="AA9" i="2"/>
  <c r="AA10" i="2"/>
  <c r="AA11" i="2"/>
  <c r="AA12" i="2"/>
  <c r="AA13" i="2"/>
  <c r="AA14" i="2"/>
  <c r="AA15" i="2"/>
  <c r="AA17" i="2"/>
  <c r="AA18" i="2"/>
  <c r="AA19" i="2"/>
  <c r="AA20" i="2"/>
  <c r="AA21" i="2"/>
  <c r="AA22" i="2"/>
  <c r="AA23" i="2"/>
  <c r="AB32" i="2"/>
  <c r="X32" i="2"/>
  <c r="AB35" i="10"/>
  <c r="Z35" i="10"/>
  <c r="Y35" i="10"/>
  <c r="X35" i="10"/>
  <c r="W35" i="10"/>
  <c r="U35" i="10"/>
  <c r="AA34" i="10"/>
  <c r="V34" i="10"/>
  <c r="AA33" i="10"/>
  <c r="V33" i="10"/>
  <c r="AA32" i="10"/>
  <c r="V32" i="10"/>
  <c r="AA31" i="10"/>
  <c r="V31" i="10"/>
  <c r="AA30" i="10"/>
  <c r="V30" i="10"/>
  <c r="AA29" i="10"/>
  <c r="V29" i="10"/>
  <c r="AA28" i="10"/>
  <c r="V28" i="10"/>
  <c r="AA27" i="10"/>
  <c r="V27" i="10"/>
  <c r="AA26" i="10"/>
  <c r="V26" i="10"/>
  <c r="AA25" i="10"/>
  <c r="V25" i="10"/>
  <c r="AA24" i="10"/>
  <c r="V24" i="10"/>
  <c r="AA23" i="10"/>
  <c r="V23" i="10"/>
  <c r="AA22" i="10"/>
  <c r="V22" i="10"/>
  <c r="AA21" i="10"/>
  <c r="V21" i="10"/>
  <c r="AA20" i="10"/>
  <c r="V20" i="10"/>
  <c r="AA19" i="10"/>
  <c r="V19" i="10"/>
  <c r="AA18" i="10"/>
  <c r="V18" i="10"/>
  <c r="AA17" i="10"/>
  <c r="V17" i="10"/>
  <c r="AA16" i="10"/>
  <c r="V16" i="10"/>
  <c r="AA15" i="10"/>
  <c r="V15" i="10"/>
  <c r="AA14" i="10"/>
  <c r="V14" i="10"/>
  <c r="AA13" i="10"/>
  <c r="V13" i="10"/>
  <c r="AA12" i="10"/>
  <c r="V12" i="10"/>
  <c r="AA11" i="10"/>
  <c r="V11" i="10"/>
  <c r="AA6" i="10"/>
  <c r="V6" i="10"/>
  <c r="AC63" i="11"/>
  <c r="Z63" i="11"/>
  <c r="AA62" i="11"/>
  <c r="Z61" i="11"/>
  <c r="AA60" i="11"/>
  <c r="AA59" i="11"/>
  <c r="AA58" i="11"/>
  <c r="AA57" i="11"/>
  <c r="AA56" i="11"/>
  <c r="AA55" i="11"/>
  <c r="AA54" i="11"/>
  <c r="AC61" i="11" s="1"/>
  <c r="AA52" i="11"/>
  <c r="AA51" i="11"/>
  <c r="AA50" i="11"/>
  <c r="AA49" i="11"/>
  <c r="AA48" i="11"/>
  <c r="AA47" i="11"/>
  <c r="AA46" i="11"/>
  <c r="AA45" i="11"/>
  <c r="AA44" i="11"/>
  <c r="AA43" i="11"/>
  <c r="AA42" i="11"/>
  <c r="AA41" i="11"/>
  <c r="AA40" i="11"/>
  <c r="AA39" i="11"/>
  <c r="AA38" i="11"/>
  <c r="Y61" i="11"/>
  <c r="AA37" i="11"/>
  <c r="AA32" i="11"/>
  <c r="Z31" i="11"/>
  <c r="Y31" i="11"/>
  <c r="AA30" i="11"/>
  <c r="AA29" i="11"/>
  <c r="AA28" i="11"/>
  <c r="AA26" i="11"/>
  <c r="AA25" i="11"/>
  <c r="AA24" i="11"/>
  <c r="AA22" i="11"/>
  <c r="AA21" i="11"/>
  <c r="AA20" i="11"/>
  <c r="AA19" i="11"/>
  <c r="AA18" i="11"/>
  <c r="AA17" i="11"/>
  <c r="AA16" i="11"/>
  <c r="AA15" i="11"/>
  <c r="U63" i="11"/>
  <c r="U61" i="11"/>
  <c r="U31" i="11"/>
  <c r="V30" i="11"/>
  <c r="V29" i="11"/>
  <c r="V28" i="11"/>
  <c r="V27" i="11"/>
  <c r="V26" i="11"/>
  <c r="V25" i="11"/>
  <c r="V24" i="11"/>
  <c r="V23" i="11"/>
  <c r="V22" i="11"/>
  <c r="V21" i="11"/>
  <c r="V20" i="11"/>
  <c r="V19" i="11"/>
  <c r="V18" i="11"/>
  <c r="V17" i="11"/>
  <c r="V16" i="11"/>
  <c r="V15" i="11"/>
  <c r="V14" i="11"/>
  <c r="V13" i="11"/>
  <c r="V12" i="11"/>
  <c r="V11" i="11"/>
  <c r="V10" i="11"/>
  <c r="V9" i="11"/>
  <c r="V8" i="11"/>
  <c r="V24" i="2"/>
  <c r="V10" i="2"/>
  <c r="V11" i="2"/>
  <c r="V12" i="2"/>
  <c r="V13" i="2"/>
  <c r="V14" i="2"/>
  <c r="V15" i="2"/>
  <c r="U32" i="2"/>
  <c r="U59" i="2" s="1"/>
  <c r="AB32" i="3"/>
  <c r="Z32" i="3"/>
  <c r="Y32" i="3"/>
  <c r="X32" i="3"/>
  <c r="W32" i="3"/>
  <c r="U32" i="3"/>
  <c r="U58" i="3" s="1"/>
  <c r="AA31" i="3"/>
  <c r="V31" i="3"/>
  <c r="AA30" i="3"/>
  <c r="V30" i="3"/>
  <c r="AA29" i="3"/>
  <c r="V29" i="3"/>
  <c r="AA28" i="3"/>
  <c r="V28" i="3"/>
  <c r="AA27" i="3"/>
  <c r="V27" i="3"/>
  <c r="AA26" i="3"/>
  <c r="V26" i="3"/>
  <c r="AA25" i="3"/>
  <c r="V25" i="3"/>
  <c r="AA24" i="3"/>
  <c r="V24" i="3"/>
  <c r="AA23" i="3"/>
  <c r="V23" i="3"/>
  <c r="AA22" i="3"/>
  <c r="V22" i="3"/>
  <c r="AA21" i="3"/>
  <c r="V21" i="3"/>
  <c r="AA20" i="3"/>
  <c r="V20" i="3"/>
  <c r="AA19" i="3"/>
  <c r="V19" i="3"/>
  <c r="AA18" i="3"/>
  <c r="V18" i="3"/>
  <c r="AA17" i="3"/>
  <c r="V17" i="3"/>
  <c r="AA16" i="3"/>
  <c r="V16" i="3"/>
  <c r="AA15" i="3"/>
  <c r="V15" i="3"/>
  <c r="AA14" i="3"/>
  <c r="V14" i="3"/>
  <c r="AA13" i="3"/>
  <c r="V13" i="3"/>
  <c r="AA12" i="3"/>
  <c r="V12" i="3"/>
  <c r="AA11" i="3"/>
  <c r="V11" i="3"/>
  <c r="AA10" i="3"/>
  <c r="V10" i="3"/>
  <c r="AA9" i="3"/>
  <c r="V9" i="3"/>
  <c r="V8" i="3"/>
  <c r="Z32" i="2"/>
  <c r="Z57" i="2" s="1"/>
  <c r="AA31" i="2"/>
  <c r="AA30" i="2"/>
  <c r="AA29" i="2"/>
  <c r="AA28" i="2"/>
  <c r="AA27" i="2"/>
  <c r="AA26" i="2"/>
  <c r="AA25" i="2"/>
  <c r="V31" i="2"/>
  <c r="V30" i="2"/>
  <c r="V29" i="2"/>
  <c r="V28" i="2"/>
  <c r="V27" i="2"/>
  <c r="V26" i="2"/>
  <c r="V25" i="2"/>
  <c r="V23" i="2"/>
  <c r="V22" i="2"/>
  <c r="V21" i="2"/>
  <c r="V20" i="2"/>
  <c r="V19" i="2"/>
  <c r="V18" i="2"/>
  <c r="V17" i="2"/>
  <c r="V16" i="2"/>
  <c r="V9" i="2"/>
  <c r="V8" i="2"/>
  <c r="Z59" i="3" l="1"/>
  <c r="O29" i="9"/>
  <c r="X59" i="3"/>
  <c r="M29" i="9"/>
  <c r="Y56" i="3"/>
  <c r="N29" i="9"/>
  <c r="W59" i="3"/>
  <c r="L29" i="9"/>
  <c r="AB59" i="3"/>
  <c r="Q29" i="9"/>
  <c r="P29" i="9"/>
  <c r="AA32" i="3"/>
  <c r="AA36" i="3" s="1"/>
  <c r="X59" i="2"/>
  <c r="X45" i="2"/>
  <c r="AB56" i="2"/>
  <c r="AB57" i="2"/>
  <c r="AB46" i="2"/>
  <c r="Q25" i="9" s="1"/>
  <c r="AB37" i="2"/>
  <c r="Q24" i="9" s="1"/>
  <c r="AB54" i="2"/>
  <c r="AB45" i="2"/>
  <c r="AB53" i="2"/>
  <c r="AB41" i="2"/>
  <c r="AB49" i="2"/>
  <c r="AB38" i="2"/>
  <c r="W32" i="2"/>
  <c r="W56" i="2" s="1"/>
  <c r="AA35" i="10"/>
  <c r="V35" i="10"/>
  <c r="AA61" i="11"/>
  <c r="AA31" i="11"/>
  <c r="AA63" i="11"/>
  <c r="X61" i="11"/>
  <c r="X63" i="11"/>
  <c r="Y63" i="11"/>
  <c r="V31" i="11"/>
  <c r="U37" i="3"/>
  <c r="Y38" i="3"/>
  <c r="U40" i="3"/>
  <c r="Y41" i="3"/>
  <c r="U43" i="3"/>
  <c r="U45" i="3"/>
  <c r="Y46" i="3"/>
  <c r="U48" i="3"/>
  <c r="Y49" i="3"/>
  <c r="U51" i="3"/>
  <c r="Y52" i="3"/>
  <c r="U54" i="3"/>
  <c r="Y55" i="3"/>
  <c r="Y57" i="3"/>
  <c r="U59" i="3"/>
  <c r="V32" i="3"/>
  <c r="V42" i="3" s="1"/>
  <c r="Z36" i="3"/>
  <c r="Z37" i="3"/>
  <c r="Z38" i="3"/>
  <c r="Z39" i="3"/>
  <c r="Z40" i="3"/>
  <c r="Z41" i="3"/>
  <c r="Z42" i="3"/>
  <c r="Z43" i="3"/>
  <c r="Z44" i="3"/>
  <c r="Z45" i="3"/>
  <c r="Z46" i="3"/>
  <c r="O38" i="9" s="1"/>
  <c r="Z47" i="3"/>
  <c r="Z48" i="3"/>
  <c r="Z49" i="3"/>
  <c r="Z50" i="3"/>
  <c r="Z51" i="3"/>
  <c r="Z52" i="3"/>
  <c r="Z53" i="3"/>
  <c r="Z54" i="3"/>
  <c r="Z55" i="3"/>
  <c r="Z56" i="3"/>
  <c r="Z57" i="3"/>
  <c r="Z58" i="3"/>
  <c r="Y36" i="3"/>
  <c r="Y37" i="3"/>
  <c r="U39" i="3"/>
  <c r="Y40" i="3"/>
  <c r="U42" i="3"/>
  <c r="Y43" i="3"/>
  <c r="Y44" i="3"/>
  <c r="U46" i="3"/>
  <c r="Y47" i="3"/>
  <c r="U49" i="3"/>
  <c r="Y50" i="3"/>
  <c r="Y51" i="3"/>
  <c r="U53" i="3"/>
  <c r="Y54" i="3"/>
  <c r="U56" i="3"/>
  <c r="U57" i="3"/>
  <c r="Y58" i="3"/>
  <c r="Y59" i="3"/>
  <c r="W36" i="3"/>
  <c r="L36" i="9" s="1"/>
  <c r="W37" i="3"/>
  <c r="W38" i="3"/>
  <c r="W39" i="3"/>
  <c r="W40" i="3"/>
  <c r="W41" i="3"/>
  <c r="W42" i="3"/>
  <c r="W43" i="3"/>
  <c r="W44" i="3"/>
  <c r="W45" i="3"/>
  <c r="W46" i="3"/>
  <c r="L38" i="9" s="1"/>
  <c r="W47" i="3"/>
  <c r="W48" i="3"/>
  <c r="W49" i="3"/>
  <c r="W50" i="3"/>
  <c r="W51" i="3"/>
  <c r="W52" i="3"/>
  <c r="W53" i="3"/>
  <c r="W54" i="3"/>
  <c r="W55" i="3"/>
  <c r="W56" i="3"/>
  <c r="W57" i="3"/>
  <c r="W58" i="3"/>
  <c r="U36" i="3"/>
  <c r="U38" i="3"/>
  <c r="Y39" i="3"/>
  <c r="U41" i="3"/>
  <c r="Y42" i="3"/>
  <c r="U44" i="3"/>
  <c r="Y45" i="3"/>
  <c r="U47" i="3"/>
  <c r="Y48" i="3"/>
  <c r="U50" i="3"/>
  <c r="U52" i="3"/>
  <c r="Y53" i="3"/>
  <c r="U55" i="3"/>
  <c r="X36" i="3"/>
  <c r="M36" i="9" s="1"/>
  <c r="AB36" i="3"/>
  <c r="X37" i="3"/>
  <c r="AB37" i="3"/>
  <c r="X38" i="3"/>
  <c r="AB38" i="3"/>
  <c r="X39" i="3"/>
  <c r="AB39" i="3"/>
  <c r="X40" i="3"/>
  <c r="AB40" i="3"/>
  <c r="X41" i="3"/>
  <c r="AB41" i="3"/>
  <c r="X42" i="3"/>
  <c r="AB42" i="3"/>
  <c r="X43" i="3"/>
  <c r="AB43" i="3"/>
  <c r="X44" i="3"/>
  <c r="AB44" i="3"/>
  <c r="X45" i="3"/>
  <c r="M37" i="9" s="1"/>
  <c r="AB45" i="3"/>
  <c r="X46" i="3"/>
  <c r="AB46" i="3"/>
  <c r="X47" i="3"/>
  <c r="AB47" i="3"/>
  <c r="X48" i="3"/>
  <c r="AB48" i="3"/>
  <c r="X49" i="3"/>
  <c r="AB49" i="3"/>
  <c r="X50" i="3"/>
  <c r="AB50" i="3"/>
  <c r="X51" i="3"/>
  <c r="AB51" i="3"/>
  <c r="X52" i="3"/>
  <c r="AB52" i="3"/>
  <c r="X53" i="3"/>
  <c r="AB53" i="3"/>
  <c r="X54" i="3"/>
  <c r="AB54" i="3"/>
  <c r="X55" i="3"/>
  <c r="AB55" i="3"/>
  <c r="X56" i="3"/>
  <c r="AB56" i="3"/>
  <c r="X57" i="3"/>
  <c r="AB57" i="3"/>
  <c r="X58" i="3"/>
  <c r="AB58" i="3"/>
  <c r="AB42" i="2"/>
  <c r="AB50" i="2"/>
  <c r="AB58" i="2"/>
  <c r="Z38" i="2"/>
  <c r="X52" i="2"/>
  <c r="Z42" i="2"/>
  <c r="Z54" i="2"/>
  <c r="Z58" i="2"/>
  <c r="X36" i="2"/>
  <c r="Z46" i="2"/>
  <c r="X40" i="2"/>
  <c r="X49" i="2"/>
  <c r="X56" i="2"/>
  <c r="X37" i="2"/>
  <c r="X44" i="2"/>
  <c r="X53" i="2"/>
  <c r="AB39" i="2"/>
  <c r="AB43" i="2"/>
  <c r="AB47" i="2"/>
  <c r="AB51" i="2"/>
  <c r="AB55" i="2"/>
  <c r="AB59" i="2"/>
  <c r="X41" i="2"/>
  <c r="X48" i="2"/>
  <c r="Z50" i="2"/>
  <c r="X57" i="2"/>
  <c r="AB36" i="2"/>
  <c r="AB40" i="2"/>
  <c r="AB44" i="2"/>
  <c r="AB48" i="2"/>
  <c r="AB52" i="2"/>
  <c r="Y39" i="2"/>
  <c r="Y43" i="2"/>
  <c r="Y47" i="2"/>
  <c r="Y55" i="2"/>
  <c r="Y36" i="2"/>
  <c r="Z39" i="2"/>
  <c r="Y48" i="2"/>
  <c r="Y52" i="2"/>
  <c r="Z55" i="2"/>
  <c r="AA32" i="2"/>
  <c r="AA50" i="2" s="1"/>
  <c r="Z36" i="2"/>
  <c r="Y37" i="2"/>
  <c r="X38" i="2"/>
  <c r="Z40" i="2"/>
  <c r="Y41" i="2"/>
  <c r="X42" i="2"/>
  <c r="Z44" i="2"/>
  <c r="Y45" i="2"/>
  <c r="X46" i="2"/>
  <c r="Z48" i="2"/>
  <c r="Y49" i="2"/>
  <c r="X50" i="2"/>
  <c r="Z52" i="2"/>
  <c r="Y53" i="2"/>
  <c r="X54" i="2"/>
  <c r="Z56" i="2"/>
  <c r="Y57" i="2"/>
  <c r="X58" i="2"/>
  <c r="Y51" i="2"/>
  <c r="Y59" i="2"/>
  <c r="Y40" i="2"/>
  <c r="Z43" i="2"/>
  <c r="Y44" i="2"/>
  <c r="Z47" i="2"/>
  <c r="Z51" i="2"/>
  <c r="Y56" i="2"/>
  <c r="Z59" i="2"/>
  <c r="Z37" i="2"/>
  <c r="Y38" i="2"/>
  <c r="X39" i="2"/>
  <c r="Z41" i="2"/>
  <c r="Y42" i="2"/>
  <c r="X43" i="2"/>
  <c r="Z45" i="2"/>
  <c r="Y46" i="2"/>
  <c r="X47" i="2"/>
  <c r="Z49" i="2"/>
  <c r="Y50" i="2"/>
  <c r="X51" i="2"/>
  <c r="Z53" i="2"/>
  <c r="Y54" i="2"/>
  <c r="X55" i="2"/>
  <c r="U37" i="2"/>
  <c r="U41" i="2"/>
  <c r="U45" i="2"/>
  <c r="U49" i="2"/>
  <c r="U53" i="2"/>
  <c r="U57" i="2"/>
  <c r="V32" i="2"/>
  <c r="V58" i="2" s="1"/>
  <c r="U36" i="2"/>
  <c r="U38" i="2"/>
  <c r="U40" i="2"/>
  <c r="U42" i="2"/>
  <c r="U44" i="2"/>
  <c r="U46" i="2"/>
  <c r="U48" i="2"/>
  <c r="U50" i="2"/>
  <c r="U52" i="2"/>
  <c r="U54" i="2"/>
  <c r="U56" i="2"/>
  <c r="U58" i="2"/>
  <c r="U39" i="2"/>
  <c r="U43" i="2"/>
  <c r="U47" i="2"/>
  <c r="U51" i="2"/>
  <c r="U55" i="2"/>
  <c r="N23" i="9" l="1"/>
  <c r="M38" i="9"/>
  <c r="O37" i="9"/>
  <c r="L39" i="9"/>
  <c r="O36" i="9"/>
  <c r="P22" i="9"/>
  <c r="Q22" i="9"/>
  <c r="P23" i="9"/>
  <c r="Q23" i="9"/>
  <c r="Q39" i="9"/>
  <c r="P39" i="9"/>
  <c r="O24" i="9"/>
  <c r="M39" i="9"/>
  <c r="N39" i="9"/>
  <c r="N36" i="9"/>
  <c r="O39" i="9"/>
  <c r="Q37" i="9"/>
  <c r="P37" i="9"/>
  <c r="N25" i="9"/>
  <c r="N22" i="9"/>
  <c r="Q38" i="9"/>
  <c r="P38" i="9"/>
  <c r="Q36" i="9"/>
  <c r="P36" i="9"/>
  <c r="N37" i="9"/>
  <c r="L37" i="9"/>
  <c r="N38" i="9"/>
  <c r="O23" i="9"/>
  <c r="P25" i="9"/>
  <c r="P24" i="9"/>
  <c r="N24" i="9"/>
  <c r="O22" i="9"/>
  <c r="O25" i="9"/>
  <c r="W49" i="2"/>
  <c r="AB60" i="3"/>
  <c r="Z60" i="3"/>
  <c r="Y60" i="3"/>
  <c r="AA49" i="3"/>
  <c r="AA47" i="3"/>
  <c r="AA58" i="3"/>
  <c r="W42" i="2"/>
  <c r="W59" i="2"/>
  <c r="W55" i="2"/>
  <c r="W51" i="2"/>
  <c r="W47" i="2"/>
  <c r="W43" i="2"/>
  <c r="W39" i="2"/>
  <c r="W54" i="2"/>
  <c r="W38" i="2"/>
  <c r="L23" i="9" s="1"/>
  <c r="X60" i="3"/>
  <c r="AA50" i="3"/>
  <c r="AA42" i="3"/>
  <c r="AA57" i="3"/>
  <c r="AA43" i="3"/>
  <c r="AA56" i="3"/>
  <c r="AA48" i="3"/>
  <c r="AA38" i="3"/>
  <c r="AA45" i="3"/>
  <c r="AA53" i="3"/>
  <c r="AA39" i="3"/>
  <c r="AA54" i="3"/>
  <c r="AA46" i="3"/>
  <c r="AA59" i="3"/>
  <c r="AA41" i="3"/>
  <c r="AA51" i="3"/>
  <c r="AA37" i="3"/>
  <c r="AA52" i="3"/>
  <c r="AA44" i="3"/>
  <c r="AA55" i="3"/>
  <c r="AA40" i="3"/>
  <c r="W60" i="3"/>
  <c r="W50" i="2"/>
  <c r="W52" i="2"/>
  <c r="W48" i="2"/>
  <c r="W44" i="2"/>
  <c r="W40" i="2"/>
  <c r="W36" i="2"/>
  <c r="L22" i="9" s="1"/>
  <c r="W46" i="2"/>
  <c r="L25" i="9" s="1"/>
  <c r="W45" i="2"/>
  <c r="W53" i="2"/>
  <c r="W37" i="2"/>
  <c r="L24" i="9" s="1"/>
  <c r="W57" i="2"/>
  <c r="W41" i="2"/>
  <c r="W58" i="2"/>
  <c r="V53" i="3"/>
  <c r="V54" i="3"/>
  <c r="V49" i="3"/>
  <c r="V52" i="3"/>
  <c r="V41" i="3"/>
  <c r="V44" i="3"/>
  <c r="V39" i="3"/>
  <c r="V40" i="3"/>
  <c r="V57" i="3"/>
  <c r="V47" i="3"/>
  <c r="V37" i="3"/>
  <c r="V48" i="3"/>
  <c r="V38" i="3"/>
  <c r="V55" i="3"/>
  <c r="V45" i="3"/>
  <c r="V56" i="3"/>
  <c r="V46" i="3"/>
  <c r="V36" i="3"/>
  <c r="U60" i="3"/>
  <c r="V59" i="3"/>
  <c r="V51" i="3"/>
  <c r="V43" i="3"/>
  <c r="V58" i="3"/>
  <c r="V50" i="3"/>
  <c r="X60" i="2"/>
  <c r="AB60" i="2"/>
  <c r="V54" i="2"/>
  <c r="V41" i="2"/>
  <c r="Y60" i="2"/>
  <c r="AA56" i="2"/>
  <c r="AA40" i="2"/>
  <c r="AA55" i="2"/>
  <c r="AA39" i="2"/>
  <c r="V50" i="2"/>
  <c r="V37" i="2"/>
  <c r="AA58" i="2"/>
  <c r="AA52" i="2"/>
  <c r="AA36" i="2"/>
  <c r="AA51" i="2"/>
  <c r="AA54" i="2"/>
  <c r="V48" i="2"/>
  <c r="V38" i="2"/>
  <c r="Z60" i="2"/>
  <c r="AA38" i="2"/>
  <c r="AA48" i="2"/>
  <c r="AA46" i="2"/>
  <c r="AA47" i="2"/>
  <c r="V44" i="2"/>
  <c r="V57" i="2"/>
  <c r="AA53" i="2"/>
  <c r="AA49" i="2"/>
  <c r="AA57" i="2"/>
  <c r="AA45" i="2"/>
  <c r="AA41" i="2"/>
  <c r="AA37" i="2"/>
  <c r="AA44" i="2"/>
  <c r="AA59" i="2"/>
  <c r="AA43" i="2"/>
  <c r="AA42" i="2"/>
  <c r="U60" i="2"/>
  <c r="V56" i="2"/>
  <c r="V40" i="2"/>
  <c r="V46" i="2"/>
  <c r="V49" i="2"/>
  <c r="V55" i="2"/>
  <c r="V51" i="2"/>
  <c r="V59" i="2"/>
  <c r="V47" i="2"/>
  <c r="V43" i="2"/>
  <c r="V39" i="2"/>
  <c r="V52" i="2"/>
  <c r="V36" i="2"/>
  <c r="V42" i="2"/>
  <c r="V45" i="2"/>
  <c r="V53" i="2"/>
  <c r="M22" i="9" l="1"/>
  <c r="M25" i="9"/>
  <c r="M24" i="9"/>
  <c r="M23" i="9"/>
  <c r="AA60" i="3"/>
  <c r="W60" i="2"/>
  <c r="V60" i="3"/>
  <c r="AA60" i="2"/>
  <c r="V60" i="2"/>
  <c r="AH43" i="13"/>
  <c r="AH40" i="13"/>
  <c r="P29" i="13" l="1"/>
  <c r="R29" i="13" s="1"/>
  <c r="P28" i="13"/>
  <c r="P24" i="13"/>
  <c r="R24" i="13" s="1"/>
  <c r="P16" i="13"/>
  <c r="P8" i="13"/>
  <c r="R8" i="13" s="1"/>
  <c r="E8" i="13"/>
  <c r="G8" i="13" s="1"/>
  <c r="F8" i="13"/>
  <c r="H8" i="13" s="1"/>
  <c r="O8" i="13"/>
  <c r="Q8" i="13" s="1"/>
  <c r="Y8" i="13"/>
  <c r="AA8" i="13" s="1"/>
  <c r="Z8" i="13"/>
  <c r="AB8" i="13" s="1"/>
  <c r="E9" i="13"/>
  <c r="G9" i="13" s="1"/>
  <c r="F9" i="13"/>
  <c r="H9" i="13" s="1"/>
  <c r="O9" i="13"/>
  <c r="Q9" i="13" s="1"/>
  <c r="P9" i="13"/>
  <c r="R9" i="13" s="1"/>
  <c r="Y9" i="13"/>
  <c r="AA9" i="13" s="1"/>
  <c r="Z9" i="13"/>
  <c r="AB9" i="13" s="1"/>
  <c r="E10" i="13"/>
  <c r="G10" i="13" s="1"/>
  <c r="F10" i="13"/>
  <c r="H10" i="13" s="1"/>
  <c r="O10" i="13"/>
  <c r="Q10" i="13" s="1"/>
  <c r="P10" i="13"/>
  <c r="R10" i="13" s="1"/>
  <c r="Y10" i="13"/>
  <c r="AA10" i="13" s="1"/>
  <c r="Z10" i="13"/>
  <c r="AB10" i="13" s="1"/>
  <c r="E11" i="13"/>
  <c r="G11" i="13" s="1"/>
  <c r="F11" i="13"/>
  <c r="H11" i="13" s="1"/>
  <c r="O11" i="13"/>
  <c r="Q11" i="13" s="1"/>
  <c r="P11" i="13"/>
  <c r="R11" i="13" s="1"/>
  <c r="Y11" i="13"/>
  <c r="AA11" i="13" s="1"/>
  <c r="Z11" i="13"/>
  <c r="AB11" i="13" s="1"/>
  <c r="E12" i="13"/>
  <c r="G12" i="13" s="1"/>
  <c r="F12" i="13"/>
  <c r="H12" i="13" s="1"/>
  <c r="O12" i="13"/>
  <c r="Q12" i="13" s="1"/>
  <c r="P12" i="13"/>
  <c r="R12" i="13" s="1"/>
  <c r="Y12" i="13"/>
  <c r="AA12" i="13" s="1"/>
  <c r="Z12" i="13"/>
  <c r="AB12" i="13" s="1"/>
  <c r="E13" i="13"/>
  <c r="G13" i="13" s="1"/>
  <c r="F13" i="13"/>
  <c r="H13" i="13" s="1"/>
  <c r="O13" i="13"/>
  <c r="Q13" i="13" s="1"/>
  <c r="P13" i="13"/>
  <c r="R13" i="13" s="1"/>
  <c r="Y13" i="13"/>
  <c r="AA13" i="13" s="1"/>
  <c r="Z13" i="13"/>
  <c r="AB13" i="13" s="1"/>
  <c r="E14" i="13"/>
  <c r="G14" i="13" s="1"/>
  <c r="F14" i="13"/>
  <c r="H14" i="13" s="1"/>
  <c r="O14" i="13"/>
  <c r="Q14" i="13" s="1"/>
  <c r="P14" i="13"/>
  <c r="R14" i="13" s="1"/>
  <c r="Y14" i="13"/>
  <c r="AA14" i="13" s="1"/>
  <c r="Z14" i="13"/>
  <c r="AB14" i="13" s="1"/>
  <c r="E15" i="13"/>
  <c r="G15" i="13" s="1"/>
  <c r="F15" i="13"/>
  <c r="H15" i="13" s="1"/>
  <c r="O15" i="13"/>
  <c r="Q15" i="13" s="1"/>
  <c r="P15" i="13"/>
  <c r="R15" i="13" s="1"/>
  <c r="Y15" i="13"/>
  <c r="AA15" i="13" s="1"/>
  <c r="Z15" i="13"/>
  <c r="AB15" i="13" s="1"/>
  <c r="E16" i="13"/>
  <c r="G16" i="13" s="1"/>
  <c r="F16" i="13"/>
  <c r="H16" i="13" s="1"/>
  <c r="O16" i="13"/>
  <c r="Y16" i="13"/>
  <c r="AA16" i="13" s="1"/>
  <c r="Z16" i="13"/>
  <c r="AB16" i="13" s="1"/>
  <c r="E17" i="13"/>
  <c r="G17" i="13" s="1"/>
  <c r="F17" i="13"/>
  <c r="H17" i="13" s="1"/>
  <c r="O17" i="13"/>
  <c r="Q17" i="13" s="1"/>
  <c r="P17" i="13"/>
  <c r="R17" i="13" s="1"/>
  <c r="Y17" i="13"/>
  <c r="AA17" i="13" s="1"/>
  <c r="Z17" i="13"/>
  <c r="AB17" i="13" s="1"/>
  <c r="E18" i="13"/>
  <c r="G18" i="13" s="1"/>
  <c r="F18" i="13"/>
  <c r="H18" i="13" s="1"/>
  <c r="O18" i="13"/>
  <c r="Q18" i="13" s="1"/>
  <c r="P18" i="13"/>
  <c r="R18" i="13" s="1"/>
  <c r="Y18" i="13"/>
  <c r="AA18" i="13" s="1"/>
  <c r="Z18" i="13"/>
  <c r="AB18" i="13" s="1"/>
  <c r="E19" i="13"/>
  <c r="G19" i="13" s="1"/>
  <c r="F19" i="13"/>
  <c r="H19" i="13" s="1"/>
  <c r="O19" i="13"/>
  <c r="Q19" i="13" s="1"/>
  <c r="P19" i="13"/>
  <c r="R19" i="13" s="1"/>
  <c r="Y19" i="13"/>
  <c r="AA19" i="13" s="1"/>
  <c r="Z19" i="13"/>
  <c r="AB19" i="13" s="1"/>
  <c r="E20" i="13"/>
  <c r="G20" i="13" s="1"/>
  <c r="F20" i="13"/>
  <c r="H20" i="13" s="1"/>
  <c r="O20" i="13"/>
  <c r="Q20" i="13" s="1"/>
  <c r="P20" i="13"/>
  <c r="R20" i="13" s="1"/>
  <c r="Y20" i="13"/>
  <c r="AA20" i="13" s="1"/>
  <c r="Z20" i="13"/>
  <c r="AB20" i="13" s="1"/>
  <c r="E21" i="13"/>
  <c r="G21" i="13" s="1"/>
  <c r="F21" i="13"/>
  <c r="H21" i="13" s="1"/>
  <c r="O21" i="13"/>
  <c r="Q21" i="13" s="1"/>
  <c r="P21" i="13"/>
  <c r="R21" i="13" s="1"/>
  <c r="Y21" i="13"/>
  <c r="AA21" i="13" s="1"/>
  <c r="Z21" i="13"/>
  <c r="AB21" i="13" s="1"/>
  <c r="E22" i="13"/>
  <c r="G22" i="13" s="1"/>
  <c r="F22" i="13"/>
  <c r="H22" i="13" s="1"/>
  <c r="O22" i="13"/>
  <c r="Q22" i="13" s="1"/>
  <c r="P22" i="13"/>
  <c r="R22" i="13" s="1"/>
  <c r="Y22" i="13"/>
  <c r="AA22" i="13" s="1"/>
  <c r="Z22" i="13"/>
  <c r="AB22" i="13" s="1"/>
  <c r="E23" i="13"/>
  <c r="G23" i="13" s="1"/>
  <c r="F23" i="13"/>
  <c r="H23" i="13" s="1"/>
  <c r="O23" i="13"/>
  <c r="Q23" i="13" s="1"/>
  <c r="P23" i="13"/>
  <c r="R23" i="13" s="1"/>
  <c r="Y23" i="13"/>
  <c r="AA23" i="13" s="1"/>
  <c r="Z23" i="13"/>
  <c r="AB23" i="13" s="1"/>
  <c r="E24" i="13"/>
  <c r="G24" i="13" s="1"/>
  <c r="F24" i="13"/>
  <c r="H24" i="13" s="1"/>
  <c r="O24" i="13"/>
  <c r="Q24" i="13" s="1"/>
  <c r="Y24" i="13"/>
  <c r="AA24" i="13" s="1"/>
  <c r="Z24" i="13"/>
  <c r="AB24" i="13" s="1"/>
  <c r="E25" i="13"/>
  <c r="G25" i="13" s="1"/>
  <c r="F25" i="13"/>
  <c r="H25" i="13" s="1"/>
  <c r="O25" i="13"/>
  <c r="P25" i="13"/>
  <c r="Y25" i="13"/>
  <c r="AA25" i="13" s="1"/>
  <c r="Z25" i="13"/>
  <c r="AB25" i="13" s="1"/>
  <c r="E26" i="13"/>
  <c r="G26" i="13" s="1"/>
  <c r="F26" i="13"/>
  <c r="H26" i="13" s="1"/>
  <c r="O26" i="13"/>
  <c r="Q26" i="13" s="1"/>
  <c r="P26" i="13"/>
  <c r="R26" i="13" s="1"/>
  <c r="Y26" i="13"/>
  <c r="AA26" i="13" s="1"/>
  <c r="Z26" i="13"/>
  <c r="AB26" i="13" s="1"/>
  <c r="E27" i="13"/>
  <c r="G27" i="13" s="1"/>
  <c r="F27" i="13"/>
  <c r="H27" i="13" s="1"/>
  <c r="O27" i="13"/>
  <c r="Q27" i="13" s="1"/>
  <c r="P27" i="13"/>
  <c r="R27" i="13" s="1"/>
  <c r="Y27" i="13"/>
  <c r="AA27" i="13" s="1"/>
  <c r="Z27" i="13"/>
  <c r="AB27" i="13" s="1"/>
  <c r="E28" i="13"/>
  <c r="G28" i="13" s="1"/>
  <c r="F28" i="13"/>
  <c r="H28" i="13" s="1"/>
  <c r="O28" i="13"/>
  <c r="Y28" i="13"/>
  <c r="AA28" i="13" s="1"/>
  <c r="Z28" i="13"/>
  <c r="AB28" i="13" s="1"/>
  <c r="E29" i="13"/>
  <c r="G29" i="13" s="1"/>
  <c r="F29" i="13"/>
  <c r="H29" i="13" s="1"/>
  <c r="O29" i="13"/>
  <c r="Q29" i="13" s="1"/>
  <c r="Y29" i="13"/>
  <c r="AA29" i="13" s="1"/>
  <c r="Z29" i="13"/>
  <c r="AB29" i="13" s="1"/>
  <c r="E30" i="13"/>
  <c r="G30" i="13" s="1"/>
  <c r="F30" i="13"/>
  <c r="H30" i="13" s="1"/>
  <c r="O30" i="13"/>
  <c r="Q30" i="13" s="1"/>
  <c r="P30" i="13"/>
  <c r="Y30" i="13"/>
  <c r="AA30" i="13" s="1"/>
  <c r="Z30" i="13"/>
  <c r="AB30" i="13" s="1"/>
  <c r="E31" i="13"/>
  <c r="G31" i="13" s="1"/>
  <c r="F31" i="13"/>
  <c r="H31" i="13" s="1"/>
  <c r="O31" i="13"/>
  <c r="Q31" i="13" s="1"/>
  <c r="P31" i="13"/>
  <c r="R31" i="13" s="1"/>
  <c r="Z31" i="13"/>
  <c r="AB31" i="13" s="1"/>
  <c r="Y31" i="13" l="1"/>
  <c r="AA31" i="13" s="1"/>
  <c r="O132" i="1"/>
  <c r="H132" i="1"/>
  <c r="L132" i="1"/>
  <c r="L141" i="1"/>
  <c r="H141" i="1"/>
  <c r="H125" i="1"/>
  <c r="O125" i="1"/>
  <c r="O124" i="1"/>
  <c r="O123" i="1"/>
  <c r="L125" i="1"/>
  <c r="L124" i="1"/>
  <c r="L123" i="1"/>
  <c r="H124" i="1"/>
  <c r="H123" i="1"/>
  <c r="O115" i="1"/>
  <c r="L115" i="1"/>
  <c r="H115" i="1"/>
  <c r="O114" i="1"/>
  <c r="L114" i="1"/>
  <c r="H114" i="1"/>
  <c r="H96" i="1"/>
  <c r="K96" i="1" l="1"/>
  <c r="O96" i="1"/>
  <c r="K89" i="1"/>
  <c r="O88" i="1"/>
  <c r="O87" i="1"/>
  <c r="O86" i="1"/>
  <c r="O85" i="1"/>
  <c r="K82" i="1"/>
  <c r="O81" i="1"/>
  <c r="O80" i="1"/>
  <c r="O79" i="1"/>
  <c r="O78" i="1"/>
  <c r="K75" i="1"/>
  <c r="O74" i="1"/>
  <c r="O73" i="1"/>
  <c r="O72" i="1"/>
  <c r="O71" i="1"/>
  <c r="K68" i="1"/>
  <c r="O68" i="1"/>
  <c r="O67" i="1"/>
  <c r="O66" i="1"/>
  <c r="O65" i="1"/>
  <c r="O64" i="1"/>
  <c r="K61" i="1"/>
  <c r="O60" i="1"/>
  <c r="O59" i="1"/>
  <c r="O58" i="1"/>
  <c r="O57" i="1"/>
  <c r="O82" i="1" l="1"/>
  <c r="O61" i="1"/>
  <c r="O89" i="1"/>
  <c r="O75" i="1"/>
  <c r="P164" i="1" l="1"/>
  <c r="P165" i="1"/>
  <c r="P172" i="1"/>
  <c r="P173" i="1"/>
  <c r="P176" i="1"/>
  <c r="Z63" i="13"/>
  <c r="AB63" i="13" s="1"/>
  <c r="Z37" i="13"/>
  <c r="AB37" i="13" s="1"/>
  <c r="Z38" i="13"/>
  <c r="AB38" i="13" s="1"/>
  <c r="Z40" i="13"/>
  <c r="AB40" i="13" s="1"/>
  <c r="Z41" i="13"/>
  <c r="AB41" i="13" s="1"/>
  <c r="Z42" i="13"/>
  <c r="AB42" i="13" s="1"/>
  <c r="Z43" i="13"/>
  <c r="AB43" i="13" s="1"/>
  <c r="Z45" i="13"/>
  <c r="AB45" i="13" s="1"/>
  <c r="Z46" i="13"/>
  <c r="AB46" i="13" s="1"/>
  <c r="Z47" i="13"/>
  <c r="AB47" i="13" s="1"/>
  <c r="Z49" i="13"/>
  <c r="AB49" i="13" s="1"/>
  <c r="Z50" i="13"/>
  <c r="AB50" i="13" s="1"/>
  <c r="Z51" i="13"/>
  <c r="AB51" i="13" s="1"/>
  <c r="Z59" i="13"/>
  <c r="AB59" i="13" s="1"/>
  <c r="S37" i="11"/>
  <c r="S38" i="11"/>
  <c r="S39" i="11"/>
  <c r="S40" i="11"/>
  <c r="S41" i="11"/>
  <c r="S42" i="11"/>
  <c r="S43" i="11"/>
  <c r="S44" i="11"/>
  <c r="S45" i="11"/>
  <c r="S46" i="11"/>
  <c r="S47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60" i="11"/>
  <c r="T60" i="11"/>
  <c r="T59" i="11"/>
  <c r="T58" i="11"/>
  <c r="T57" i="11"/>
  <c r="T56" i="11"/>
  <c r="T55" i="11"/>
  <c r="T54" i="11"/>
  <c r="T53" i="11"/>
  <c r="T52" i="11"/>
  <c r="T51" i="11"/>
  <c r="T50" i="11"/>
  <c r="T49" i="11"/>
  <c r="T48" i="11"/>
  <c r="T47" i="11"/>
  <c r="T46" i="11"/>
  <c r="T45" i="11"/>
  <c r="T44" i="11"/>
  <c r="T43" i="11"/>
  <c r="T42" i="11"/>
  <c r="T41" i="11"/>
  <c r="T40" i="11"/>
  <c r="T39" i="11"/>
  <c r="T38" i="11"/>
  <c r="T37" i="11"/>
  <c r="T32" i="3"/>
  <c r="S32" i="3"/>
  <c r="S37" i="3" s="1"/>
  <c r="T32" i="2"/>
  <c r="T37" i="2" s="1"/>
  <c r="S32" i="2"/>
  <c r="S54" i="2" s="1"/>
  <c r="R32" i="3"/>
  <c r="P32" i="3"/>
  <c r="P37" i="3" s="1"/>
  <c r="Q9" i="3"/>
  <c r="Q8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S38" i="3"/>
  <c r="R32" i="2"/>
  <c r="R37" i="2" s="1"/>
  <c r="Q9" i="2"/>
  <c r="Q8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4" i="1"/>
  <c r="O175" i="1"/>
  <c r="O176" i="1"/>
  <c r="O177" i="1"/>
  <c r="O178" i="1"/>
  <c r="O179" i="1"/>
  <c r="O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56" i="1"/>
  <c r="T35" i="10"/>
  <c r="S35" i="10"/>
  <c r="T62" i="11"/>
  <c r="S62" i="11"/>
  <c r="T32" i="11"/>
  <c r="V32" i="11" s="1"/>
  <c r="T31" i="11"/>
  <c r="S31" i="11"/>
  <c r="T46" i="2"/>
  <c r="S41" i="3"/>
  <c r="S55" i="3"/>
  <c r="S49" i="3"/>
  <c r="S53" i="3"/>
  <c r="S44" i="3"/>
  <c r="S50" i="3"/>
  <c r="S52" i="3"/>
  <c r="T55" i="2"/>
  <c r="Z32" i="13"/>
  <c r="AB32" i="13" s="1"/>
  <c r="AJ27" i="13"/>
  <c r="AL27" i="13" s="1"/>
  <c r="AI16" i="13"/>
  <c r="AK16" i="13" s="1"/>
  <c r="AI12" i="13"/>
  <c r="AK12" i="13" s="1"/>
  <c r="AJ12" i="13"/>
  <c r="AL12" i="13" s="1"/>
  <c r="AI13" i="13"/>
  <c r="AK13" i="13" s="1"/>
  <c r="AJ13" i="13"/>
  <c r="AL13" i="13" s="1"/>
  <c r="AI14" i="13"/>
  <c r="AK14" i="13" s="1"/>
  <c r="AJ14" i="13"/>
  <c r="AL14" i="13" s="1"/>
  <c r="AI15" i="13"/>
  <c r="AK15" i="13" s="1"/>
  <c r="AJ15" i="13"/>
  <c r="AL15" i="13" s="1"/>
  <c r="AJ16" i="13"/>
  <c r="AL16" i="13" s="1"/>
  <c r="AI17" i="13"/>
  <c r="AK17" i="13" s="1"/>
  <c r="AJ17" i="13"/>
  <c r="AL17" i="13" s="1"/>
  <c r="AI18" i="13"/>
  <c r="AK18" i="13" s="1"/>
  <c r="AJ18" i="13"/>
  <c r="AL18" i="13" s="1"/>
  <c r="AI19" i="13"/>
  <c r="AJ19" i="13"/>
  <c r="AI20" i="13"/>
  <c r="AK20" i="13" s="1"/>
  <c r="AJ20" i="13"/>
  <c r="AL20" i="13" s="1"/>
  <c r="AI21" i="13"/>
  <c r="AK21" i="13" s="1"/>
  <c r="AJ21" i="13"/>
  <c r="AL21" i="13" s="1"/>
  <c r="AI22" i="13"/>
  <c r="AK22" i="13" s="1"/>
  <c r="AJ22" i="13"/>
  <c r="AL22" i="13" s="1"/>
  <c r="AI23" i="13"/>
  <c r="AK23" i="13" s="1"/>
  <c r="AJ23" i="13"/>
  <c r="AL23" i="13" s="1"/>
  <c r="AI24" i="13"/>
  <c r="AK24" i="13" s="1"/>
  <c r="AJ24" i="13"/>
  <c r="AL24" i="13" s="1"/>
  <c r="AI25" i="13"/>
  <c r="AK25" i="13" s="1"/>
  <c r="AJ25" i="13"/>
  <c r="AL25" i="13" s="1"/>
  <c r="AI26" i="13"/>
  <c r="AK26" i="13" s="1"/>
  <c r="AJ26" i="13"/>
  <c r="AL26" i="13" s="1"/>
  <c r="AI27" i="13"/>
  <c r="AK27" i="13" s="1"/>
  <c r="AI28" i="13"/>
  <c r="AJ28" i="13"/>
  <c r="AI29" i="13"/>
  <c r="AJ29" i="13"/>
  <c r="AL29" i="13" s="1"/>
  <c r="AI30" i="13"/>
  <c r="AK30" i="13" s="1"/>
  <c r="AJ30" i="13"/>
  <c r="AL30" i="13" s="1"/>
  <c r="AI31" i="13"/>
  <c r="AJ31" i="13"/>
  <c r="AI32" i="13"/>
  <c r="AK32" i="13" s="1"/>
  <c r="AJ32" i="13"/>
  <c r="AL32" i="13" s="1"/>
  <c r="AI33" i="13"/>
  <c r="AK33" i="13" s="1"/>
  <c r="AJ33" i="13"/>
  <c r="AI34" i="13"/>
  <c r="AK34" i="13" s="1"/>
  <c r="AJ34" i="13"/>
  <c r="AL34" i="13" s="1"/>
  <c r="AI35" i="13"/>
  <c r="AK35" i="13" s="1"/>
  <c r="AJ35" i="13"/>
  <c r="AL35" i="13" s="1"/>
  <c r="AJ11" i="13"/>
  <c r="AL11" i="13" s="1"/>
  <c r="AI11" i="13"/>
  <c r="AK11" i="13" s="1"/>
  <c r="Y38" i="13"/>
  <c r="AA38" i="13" s="1"/>
  <c r="Y39" i="13"/>
  <c r="AA39" i="13" s="1"/>
  <c r="Y40" i="13"/>
  <c r="AA40" i="13" s="1"/>
  <c r="Y41" i="13"/>
  <c r="AA41" i="13" s="1"/>
  <c r="Y42" i="13"/>
  <c r="AA42" i="13" s="1"/>
  <c r="Y43" i="13"/>
  <c r="AA43" i="13" s="1"/>
  <c r="Y44" i="13"/>
  <c r="AA44" i="13" s="1"/>
  <c r="Z44" i="13"/>
  <c r="AB44" i="13" s="1"/>
  <c r="Y45" i="13"/>
  <c r="AA45" i="13" s="1"/>
  <c r="Y46" i="13"/>
  <c r="AA46" i="13" s="1"/>
  <c r="Y47" i="13"/>
  <c r="AA47" i="13" s="1"/>
  <c r="Y48" i="13"/>
  <c r="AA48" i="13" s="1"/>
  <c r="Z48" i="13"/>
  <c r="AB48" i="13" s="1"/>
  <c r="Y49" i="13"/>
  <c r="AA49" i="13" s="1"/>
  <c r="Y50" i="13"/>
  <c r="AA50" i="13" s="1"/>
  <c r="Y51" i="13"/>
  <c r="AA51" i="13" s="1"/>
  <c r="Y52" i="13"/>
  <c r="AA52" i="13" s="1"/>
  <c r="Z52" i="13"/>
  <c r="AB52" i="13" s="1"/>
  <c r="Y59" i="13"/>
  <c r="AA59" i="13" s="1"/>
  <c r="Y60" i="13"/>
  <c r="AA60" i="13" s="1"/>
  <c r="Z60" i="13"/>
  <c r="AB60" i="13" s="1"/>
  <c r="Y62" i="13"/>
  <c r="AA62" i="13" s="1"/>
  <c r="Y63" i="13"/>
  <c r="AA63" i="13" s="1"/>
  <c r="Y37" i="13"/>
  <c r="AA37" i="13" s="1"/>
  <c r="Y32" i="13"/>
  <c r="AA32" i="13" s="1"/>
  <c r="F32" i="13"/>
  <c r="H32" i="13" s="1"/>
  <c r="G31" i="11"/>
  <c r="R63" i="11"/>
  <c r="R61" i="11"/>
  <c r="R31" i="11"/>
  <c r="R35" i="10"/>
  <c r="P35" i="10"/>
  <c r="O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6" i="10"/>
  <c r="P63" i="11"/>
  <c r="O63" i="11"/>
  <c r="Q62" i="11"/>
  <c r="P61" i="11"/>
  <c r="O61" i="11"/>
  <c r="Q60" i="11"/>
  <c r="Q59" i="11"/>
  <c r="Q58" i="11"/>
  <c r="Q57" i="11"/>
  <c r="Q56" i="11"/>
  <c r="Q55" i="11"/>
  <c r="Q54" i="1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2" i="11"/>
  <c r="P31" i="11"/>
  <c r="O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P58" i="3"/>
  <c r="O32" i="3"/>
  <c r="O38" i="3" s="1"/>
  <c r="P32" i="2"/>
  <c r="P59" i="2" s="1"/>
  <c r="O32" i="2"/>
  <c r="O58" i="2" s="1"/>
  <c r="P36" i="3"/>
  <c r="P48" i="3"/>
  <c r="P53" i="3"/>
  <c r="P44" i="3"/>
  <c r="P40" i="3"/>
  <c r="P45" i="3"/>
  <c r="P56" i="3"/>
  <c r="P41" i="3"/>
  <c r="P52" i="3"/>
  <c r="P43" i="3"/>
  <c r="P47" i="3"/>
  <c r="P51" i="3"/>
  <c r="P59" i="3"/>
  <c r="P42" i="3"/>
  <c r="P46" i="3"/>
  <c r="P50" i="3"/>
  <c r="L13" i="3"/>
  <c r="N35" i="10"/>
  <c r="N63" i="11"/>
  <c r="N61" i="11"/>
  <c r="N31" i="11"/>
  <c r="N32" i="3"/>
  <c r="N37" i="3" s="1"/>
  <c r="N32" i="2"/>
  <c r="N58" i="2" s="1"/>
  <c r="M32" i="2"/>
  <c r="M46" i="2" s="1"/>
  <c r="K32" i="2"/>
  <c r="K39" i="2" s="1"/>
  <c r="J32" i="2"/>
  <c r="J45" i="2" s="1"/>
  <c r="I32" i="2"/>
  <c r="I41" i="2" s="1"/>
  <c r="H32" i="2"/>
  <c r="H59" i="2" s="1"/>
  <c r="F32" i="2"/>
  <c r="F43" i="2" s="1"/>
  <c r="E32" i="2"/>
  <c r="E46" i="2" s="1"/>
  <c r="D32" i="2"/>
  <c r="D40" i="2" s="1"/>
  <c r="C32" i="2"/>
  <c r="C46" i="2" s="1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M42" i="3"/>
  <c r="K32" i="3"/>
  <c r="K45" i="3" s="1"/>
  <c r="J32" i="3"/>
  <c r="J45" i="3" s="1"/>
  <c r="I32" i="3"/>
  <c r="I45" i="3" s="1"/>
  <c r="H32" i="3"/>
  <c r="H43" i="3" s="1"/>
  <c r="F32" i="3"/>
  <c r="F45" i="3" s="1"/>
  <c r="E32" i="3"/>
  <c r="E59" i="3" s="1"/>
  <c r="D32" i="3"/>
  <c r="D41" i="3" s="1"/>
  <c r="C32" i="3"/>
  <c r="C36" i="3" s="1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2" i="3"/>
  <c r="L11" i="3"/>
  <c r="L10" i="3"/>
  <c r="L9" i="3"/>
  <c r="L8" i="3"/>
  <c r="M41" i="3"/>
  <c r="M57" i="3"/>
  <c r="G32" i="3"/>
  <c r="G36" i="3" s="1"/>
  <c r="M37" i="3"/>
  <c r="M38" i="3"/>
  <c r="G32" i="2"/>
  <c r="G47" i="2" s="1"/>
  <c r="M39" i="3"/>
  <c r="M43" i="3"/>
  <c r="M59" i="3"/>
  <c r="M46" i="3"/>
  <c r="M48" i="3"/>
  <c r="M50" i="3"/>
  <c r="M52" i="3"/>
  <c r="M54" i="3"/>
  <c r="M56" i="3"/>
  <c r="M58" i="3"/>
  <c r="M45" i="3"/>
  <c r="M36" i="3"/>
  <c r="I40" i="3"/>
  <c r="M40" i="3"/>
  <c r="M44" i="3"/>
  <c r="M47" i="3"/>
  <c r="I49" i="3"/>
  <c r="M49" i="3"/>
  <c r="M51" i="3"/>
  <c r="M53" i="3"/>
  <c r="M55" i="3"/>
  <c r="M63" i="11"/>
  <c r="K63" i="11"/>
  <c r="J63" i="11"/>
  <c r="I63" i="11"/>
  <c r="H63" i="11"/>
  <c r="F63" i="11"/>
  <c r="E63" i="11"/>
  <c r="D63" i="11"/>
  <c r="C63" i="11"/>
  <c r="L62" i="11"/>
  <c r="M61" i="11"/>
  <c r="K61" i="11"/>
  <c r="J61" i="11"/>
  <c r="I61" i="11"/>
  <c r="H61" i="11"/>
  <c r="E61" i="11"/>
  <c r="D61" i="11"/>
  <c r="C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G61" i="11"/>
  <c r="L32" i="11"/>
  <c r="M31" i="11"/>
  <c r="K31" i="11"/>
  <c r="J31" i="11"/>
  <c r="I31" i="11"/>
  <c r="H31" i="11"/>
  <c r="F31" i="11"/>
  <c r="E31" i="11"/>
  <c r="D31" i="11"/>
  <c r="C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M35" i="10"/>
  <c r="K35" i="10"/>
  <c r="J35" i="10"/>
  <c r="I35" i="10"/>
  <c r="H35" i="10"/>
  <c r="F35" i="10"/>
  <c r="E35" i="10"/>
  <c r="D35" i="10"/>
  <c r="C35" i="10"/>
  <c r="L34" i="10"/>
  <c r="L33" i="10"/>
  <c r="L32" i="10"/>
  <c r="L31" i="10"/>
  <c r="L30" i="10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L35" i="10" s="1"/>
  <c r="G35" i="10"/>
  <c r="L6" i="10"/>
  <c r="O76" i="1"/>
  <c r="A8" i="9"/>
  <c r="A6" i="9"/>
  <c r="B6" i="9" s="1"/>
  <c r="A1" i="9"/>
  <c r="B1" i="9" s="1"/>
  <c r="I51" i="3" l="1"/>
  <c r="I41" i="3"/>
  <c r="I52" i="3"/>
  <c r="I42" i="3"/>
  <c r="D37" i="3"/>
  <c r="E42" i="3"/>
  <c r="G40" i="3"/>
  <c r="G49" i="3"/>
  <c r="G38" i="3"/>
  <c r="G59" i="3"/>
  <c r="G46" i="3"/>
  <c r="G43" i="3"/>
  <c r="G37" i="3"/>
  <c r="G42" i="3"/>
  <c r="G45" i="3"/>
  <c r="G47" i="3"/>
  <c r="D48" i="3"/>
  <c r="T48" i="2"/>
  <c r="T41" i="2"/>
  <c r="T58" i="2"/>
  <c r="T52" i="2"/>
  <c r="T36" i="2"/>
  <c r="T56" i="2"/>
  <c r="T47" i="2"/>
  <c r="F36" i="3"/>
  <c r="G39" i="3"/>
  <c r="N43" i="3"/>
  <c r="F47" i="3"/>
  <c r="N53" i="3"/>
  <c r="F37" i="3"/>
  <c r="N39" i="3"/>
  <c r="K57" i="3"/>
  <c r="N44" i="3"/>
  <c r="V57" i="11"/>
  <c r="G43" i="2"/>
  <c r="J46" i="2"/>
  <c r="R55" i="2"/>
  <c r="J37" i="2"/>
  <c r="R51" i="2"/>
  <c r="R50" i="2"/>
  <c r="J54" i="2"/>
  <c r="J59" i="2"/>
  <c r="I39" i="2"/>
  <c r="I58" i="2"/>
  <c r="E37" i="2"/>
  <c r="C43" i="2"/>
  <c r="K25" i="9"/>
  <c r="M54" i="2"/>
  <c r="C59" i="2"/>
  <c r="K22" i="9"/>
  <c r="H56" i="2"/>
  <c r="K24" i="9"/>
  <c r="J49" i="2"/>
  <c r="V53" i="11"/>
  <c r="V49" i="11"/>
  <c r="V45" i="11"/>
  <c r="V41" i="11"/>
  <c r="V37" i="11"/>
  <c r="K47" i="2"/>
  <c r="M42" i="2"/>
  <c r="M49" i="2"/>
  <c r="C40" i="2"/>
  <c r="C37" i="2"/>
  <c r="R42" i="2"/>
  <c r="T51" i="2"/>
  <c r="T40" i="2"/>
  <c r="Q35" i="10"/>
  <c r="O50" i="2"/>
  <c r="O56" i="2"/>
  <c r="O37" i="2"/>
  <c r="J39" i="2"/>
  <c r="J47" i="2"/>
  <c r="E36" i="2"/>
  <c r="O55" i="2"/>
  <c r="J41" i="2"/>
  <c r="J58" i="2"/>
  <c r="J50" i="2"/>
  <c r="J42" i="2"/>
  <c r="J43" i="2"/>
  <c r="F39" i="2"/>
  <c r="J53" i="2"/>
  <c r="J44" i="2"/>
  <c r="J36" i="2"/>
  <c r="O42" i="2"/>
  <c r="O47" i="2"/>
  <c r="O48" i="2"/>
  <c r="O45" i="2"/>
  <c r="O39" i="2"/>
  <c r="O59" i="2"/>
  <c r="O53" i="2"/>
  <c r="J52" i="2"/>
  <c r="J55" i="2"/>
  <c r="O46" i="2"/>
  <c r="O52" i="2"/>
  <c r="O49" i="2"/>
  <c r="O51" i="2"/>
  <c r="O40" i="2"/>
  <c r="G59" i="2"/>
  <c r="K38" i="2"/>
  <c r="J56" i="2"/>
  <c r="J48" i="2"/>
  <c r="J38" i="2"/>
  <c r="J57" i="2"/>
  <c r="J51" i="2"/>
  <c r="J40" i="2"/>
  <c r="E41" i="2"/>
  <c r="O54" i="2"/>
  <c r="O38" i="2"/>
  <c r="O43" i="2"/>
  <c r="O57" i="2"/>
  <c r="O41" i="2"/>
  <c r="E44" i="3"/>
  <c r="F48" i="3"/>
  <c r="F42" i="3"/>
  <c r="F40" i="3"/>
  <c r="F46" i="3"/>
  <c r="F38" i="3"/>
  <c r="J47" i="3"/>
  <c r="N49" i="3"/>
  <c r="J51" i="3"/>
  <c r="R39" i="3"/>
  <c r="E47" i="3"/>
  <c r="F41" i="3"/>
  <c r="F59" i="3"/>
  <c r="K49" i="3"/>
  <c r="F43" i="3"/>
  <c r="F49" i="3"/>
  <c r="N58" i="3"/>
  <c r="J41" i="3"/>
  <c r="J43" i="3"/>
  <c r="R49" i="3"/>
  <c r="F50" i="3"/>
  <c r="F39" i="3"/>
  <c r="F44" i="3"/>
  <c r="J36" i="3"/>
  <c r="O54" i="3"/>
  <c r="H56" i="3"/>
  <c r="R56" i="3"/>
  <c r="H53" i="3"/>
  <c r="H52" i="3"/>
  <c r="N36" i="3"/>
  <c r="E36" i="9" s="1"/>
  <c r="L31" i="11"/>
  <c r="L63" i="11"/>
  <c r="Q31" i="11"/>
  <c r="Q61" i="11"/>
  <c r="Q63" i="11"/>
  <c r="N49" i="2"/>
  <c r="D43" i="2"/>
  <c r="I46" i="2"/>
  <c r="N37" i="2"/>
  <c r="O36" i="2"/>
  <c r="O44" i="2"/>
  <c r="T38" i="2"/>
  <c r="N50" i="2"/>
  <c r="N44" i="2"/>
  <c r="P54" i="2"/>
  <c r="I53" i="2"/>
  <c r="N47" i="2"/>
  <c r="L61" i="11"/>
  <c r="V60" i="11"/>
  <c r="V56" i="11"/>
  <c r="V52" i="11"/>
  <c r="V48" i="11"/>
  <c r="V44" i="11"/>
  <c r="V40" i="11"/>
  <c r="S63" i="11"/>
  <c r="V62" i="11"/>
  <c r="V63" i="11" s="1"/>
  <c r="V59" i="11"/>
  <c r="V55" i="11"/>
  <c r="V51" i="11"/>
  <c r="V47" i="11"/>
  <c r="V43" i="11"/>
  <c r="V39" i="11"/>
  <c r="V58" i="11"/>
  <c r="V54" i="11"/>
  <c r="V50" i="11"/>
  <c r="V46" i="11"/>
  <c r="V42" i="11"/>
  <c r="V38" i="11"/>
  <c r="K58" i="3"/>
  <c r="K36" i="3"/>
  <c r="K41" i="3"/>
  <c r="K44" i="3"/>
  <c r="K53" i="3"/>
  <c r="K39" i="3"/>
  <c r="K42" i="3"/>
  <c r="K52" i="3"/>
  <c r="K40" i="3"/>
  <c r="K51" i="3"/>
  <c r="K43" i="3"/>
  <c r="K38" i="3"/>
  <c r="K50" i="3"/>
  <c r="K54" i="3"/>
  <c r="C46" i="3"/>
  <c r="C43" i="3"/>
  <c r="C38" i="3"/>
  <c r="C45" i="3"/>
  <c r="H59" i="3"/>
  <c r="H49" i="3"/>
  <c r="H57" i="3"/>
  <c r="O46" i="3"/>
  <c r="G38" i="9" s="1"/>
  <c r="O45" i="3"/>
  <c r="G37" i="9" s="1"/>
  <c r="O39" i="3"/>
  <c r="O47" i="3"/>
  <c r="G39" i="9" s="1"/>
  <c r="R38" i="3"/>
  <c r="R37" i="3"/>
  <c r="R53" i="3"/>
  <c r="R47" i="3"/>
  <c r="H39" i="9" s="1"/>
  <c r="R48" i="3"/>
  <c r="R46" i="3"/>
  <c r="H38" i="9" s="1"/>
  <c r="R59" i="3"/>
  <c r="K46" i="3"/>
  <c r="D38" i="9" s="1"/>
  <c r="C42" i="3"/>
  <c r="C39" i="3"/>
  <c r="K55" i="3"/>
  <c r="K47" i="3"/>
  <c r="D39" i="9" s="1"/>
  <c r="K37" i="3"/>
  <c r="D59" i="3"/>
  <c r="D45" i="3"/>
  <c r="D44" i="3"/>
  <c r="D38" i="3"/>
  <c r="D50" i="3"/>
  <c r="D49" i="3"/>
  <c r="D40" i="3"/>
  <c r="D42" i="3"/>
  <c r="D47" i="3"/>
  <c r="D43" i="3"/>
  <c r="I57" i="3"/>
  <c r="I48" i="3"/>
  <c r="I56" i="3"/>
  <c r="I44" i="3"/>
  <c r="I47" i="3"/>
  <c r="I55" i="3"/>
  <c r="I38" i="3"/>
  <c r="I39" i="3"/>
  <c r="I59" i="3"/>
  <c r="I46" i="3"/>
  <c r="I54" i="3"/>
  <c r="I36" i="3"/>
  <c r="I53" i="3"/>
  <c r="O51" i="3"/>
  <c r="R43" i="3"/>
  <c r="R52" i="3"/>
  <c r="S45" i="3"/>
  <c r="S59" i="3"/>
  <c r="S57" i="3"/>
  <c r="S46" i="3"/>
  <c r="S54" i="3"/>
  <c r="S39" i="3"/>
  <c r="S47" i="3"/>
  <c r="S43" i="3"/>
  <c r="S40" i="3"/>
  <c r="S48" i="3"/>
  <c r="S56" i="3"/>
  <c r="K56" i="3"/>
  <c r="K48" i="3"/>
  <c r="D39" i="3"/>
  <c r="K59" i="3"/>
  <c r="H47" i="3"/>
  <c r="I58" i="3"/>
  <c r="I50" i="3"/>
  <c r="D46" i="3"/>
  <c r="I43" i="3"/>
  <c r="D36" i="3"/>
  <c r="H41" i="3"/>
  <c r="H36" i="3"/>
  <c r="I37" i="3"/>
  <c r="O53" i="3"/>
  <c r="O37" i="3"/>
  <c r="O48" i="3"/>
  <c r="R50" i="3"/>
  <c r="S58" i="3"/>
  <c r="S42" i="3"/>
  <c r="S51" i="3"/>
  <c r="S36" i="3"/>
  <c r="G44" i="3"/>
  <c r="G48" i="3"/>
  <c r="G50" i="3"/>
  <c r="J56" i="3"/>
  <c r="J39" i="3"/>
  <c r="G41" i="3"/>
  <c r="N42" i="3"/>
  <c r="N47" i="3"/>
  <c r="E39" i="9" s="1"/>
  <c r="P54" i="3"/>
  <c r="P55" i="3"/>
  <c r="P57" i="3"/>
  <c r="P49" i="3"/>
  <c r="P39" i="3"/>
  <c r="P38" i="3"/>
  <c r="E37" i="3"/>
  <c r="E38" i="3"/>
  <c r="E39" i="3"/>
  <c r="E45" i="3"/>
  <c r="E43" i="3"/>
  <c r="E46" i="3"/>
  <c r="E48" i="3"/>
  <c r="E50" i="3"/>
  <c r="E36" i="3"/>
  <c r="T39" i="3"/>
  <c r="T43" i="3"/>
  <c r="T50" i="3"/>
  <c r="T54" i="3"/>
  <c r="T58" i="3"/>
  <c r="T45" i="3"/>
  <c r="T37" i="3"/>
  <c r="T48" i="3"/>
  <c r="T56" i="3"/>
  <c r="T40" i="3"/>
  <c r="T44" i="3"/>
  <c r="T51" i="3"/>
  <c r="T55" i="3"/>
  <c r="T59" i="3"/>
  <c r="T36" i="3"/>
  <c r="T41" i="3"/>
  <c r="T52" i="3"/>
  <c r="T47" i="3"/>
  <c r="L32" i="3"/>
  <c r="L36" i="3" s="1"/>
  <c r="C37" i="3"/>
  <c r="C41" i="3"/>
  <c r="C59" i="3"/>
  <c r="J40" i="3"/>
  <c r="J53" i="3"/>
  <c r="J57" i="3"/>
  <c r="J46" i="3"/>
  <c r="J48" i="3"/>
  <c r="J50" i="3"/>
  <c r="J54" i="3"/>
  <c r="J58" i="3"/>
  <c r="J44" i="3"/>
  <c r="J59" i="3"/>
  <c r="J42" i="3"/>
  <c r="J37" i="3"/>
  <c r="Q32" i="3"/>
  <c r="Q58" i="3" s="1"/>
  <c r="T46" i="3"/>
  <c r="T42" i="3"/>
  <c r="M60" i="3"/>
  <c r="J52" i="3"/>
  <c r="D37" i="9"/>
  <c r="J55" i="3"/>
  <c r="J49" i="3"/>
  <c r="H38" i="3"/>
  <c r="H37" i="3"/>
  <c r="N48" i="3"/>
  <c r="N46" i="3"/>
  <c r="E38" i="9" s="1"/>
  <c r="O59" i="3"/>
  <c r="O44" i="3"/>
  <c r="O56" i="3"/>
  <c r="O42" i="3"/>
  <c r="O41" i="3"/>
  <c r="O49" i="3"/>
  <c r="O57" i="3"/>
  <c r="O55" i="3"/>
  <c r="O40" i="3"/>
  <c r="O36" i="3"/>
  <c r="O52" i="3"/>
  <c r="O50" i="3"/>
  <c r="O58" i="3"/>
  <c r="O43" i="3"/>
  <c r="T57" i="3"/>
  <c r="T38" i="3"/>
  <c r="T49" i="3"/>
  <c r="E40" i="3"/>
  <c r="E41" i="3"/>
  <c r="J38" i="3"/>
  <c r="C44" i="3"/>
  <c r="C40" i="3"/>
  <c r="E49" i="3"/>
  <c r="H45" i="3"/>
  <c r="H42" i="3"/>
  <c r="H40" i="3"/>
  <c r="H44" i="3"/>
  <c r="H46" i="3"/>
  <c r="H48" i="3"/>
  <c r="H50" i="3"/>
  <c r="H54" i="3"/>
  <c r="H58" i="3"/>
  <c r="H51" i="3"/>
  <c r="H55" i="3"/>
  <c r="H39" i="3"/>
  <c r="N56" i="3"/>
  <c r="N51" i="3"/>
  <c r="N41" i="3"/>
  <c r="N57" i="3"/>
  <c r="N50" i="3"/>
  <c r="N55" i="3"/>
  <c r="N52" i="3"/>
  <c r="N59" i="3"/>
  <c r="N45" i="3"/>
  <c r="N38" i="3"/>
  <c r="N54" i="3"/>
  <c r="N40" i="3"/>
  <c r="T53" i="3"/>
  <c r="R55" i="3"/>
  <c r="R58" i="3"/>
  <c r="R42" i="3"/>
  <c r="R45" i="3"/>
  <c r="H37" i="9" s="1"/>
  <c r="R44" i="3"/>
  <c r="R36" i="3"/>
  <c r="R51" i="3"/>
  <c r="R54" i="3"/>
  <c r="R57" i="3"/>
  <c r="R41" i="3"/>
  <c r="R40" i="3"/>
  <c r="C38" i="2"/>
  <c r="C44" i="2"/>
  <c r="C41" i="2"/>
  <c r="C42" i="2"/>
  <c r="K45" i="2"/>
  <c r="C36" i="2"/>
  <c r="C39" i="2"/>
  <c r="C45" i="2"/>
  <c r="M55" i="2"/>
  <c r="M47" i="2"/>
  <c r="M50" i="2"/>
  <c r="E47" i="2"/>
  <c r="M59" i="2"/>
  <c r="E43" i="2"/>
  <c r="E39" i="2"/>
  <c r="M48" i="2"/>
  <c r="E45" i="2"/>
  <c r="M56" i="2"/>
  <c r="E48" i="2"/>
  <c r="M51" i="2"/>
  <c r="M44" i="2"/>
  <c r="E59" i="2"/>
  <c r="M45" i="2"/>
  <c r="M40" i="2"/>
  <c r="M52" i="2"/>
  <c r="E50" i="2"/>
  <c r="M41" i="2"/>
  <c r="E49" i="2"/>
  <c r="M57" i="2"/>
  <c r="K40" i="2"/>
  <c r="H41" i="2"/>
  <c r="S47" i="2"/>
  <c r="S50" i="2"/>
  <c r="T59" i="2"/>
  <c r="S36" i="2"/>
  <c r="H47" i="2"/>
  <c r="K44" i="2"/>
  <c r="D50" i="2"/>
  <c r="H37" i="2"/>
  <c r="P43" i="2"/>
  <c r="H51" i="2"/>
  <c r="D47" i="2"/>
  <c r="I38" i="2"/>
  <c r="M38" i="2"/>
  <c r="M37" i="2"/>
  <c r="M36" i="2"/>
  <c r="P51" i="2"/>
  <c r="R48" i="2"/>
  <c r="R47" i="2"/>
  <c r="R56" i="2"/>
  <c r="T54" i="2"/>
  <c r="T50" i="2"/>
  <c r="T45" i="2"/>
  <c r="T42" i="2"/>
  <c r="M53" i="2"/>
  <c r="I49" i="2"/>
  <c r="E44" i="2"/>
  <c r="E40" i="2"/>
  <c r="H55" i="2"/>
  <c r="H52" i="2"/>
  <c r="M43" i="2"/>
  <c r="M39" i="2"/>
  <c r="M58" i="2"/>
  <c r="I37" i="2"/>
  <c r="E42" i="2"/>
  <c r="E38" i="2"/>
  <c r="H44" i="2"/>
  <c r="P46" i="2"/>
  <c r="R44" i="2"/>
  <c r="R54" i="2"/>
  <c r="T57" i="2"/>
  <c r="T53" i="2"/>
  <c r="T49" i="2"/>
  <c r="T43" i="2"/>
  <c r="T44" i="2"/>
  <c r="T39" i="2"/>
  <c r="P57" i="2"/>
  <c r="P48" i="2"/>
  <c r="G40" i="2"/>
  <c r="G36" i="2"/>
  <c r="H43" i="2"/>
  <c r="H48" i="2"/>
  <c r="H42" i="2"/>
  <c r="H36" i="2"/>
  <c r="H40" i="2"/>
  <c r="N46" i="2"/>
  <c r="N56" i="2"/>
  <c r="N40" i="2"/>
  <c r="N39" i="2"/>
  <c r="N45" i="2"/>
  <c r="N43" i="2"/>
  <c r="P53" i="2"/>
  <c r="P49" i="2"/>
  <c r="P56" i="2"/>
  <c r="S55" i="2"/>
  <c r="S45" i="2"/>
  <c r="S59" i="2"/>
  <c r="S42" i="2"/>
  <c r="S46" i="2"/>
  <c r="S52" i="2"/>
  <c r="S39" i="2"/>
  <c r="N51" i="2"/>
  <c r="K46" i="2"/>
  <c r="D25" i="9" s="1"/>
  <c r="H39" i="2"/>
  <c r="H57" i="2"/>
  <c r="H53" i="2"/>
  <c r="H49" i="2"/>
  <c r="H58" i="2"/>
  <c r="H54" i="2"/>
  <c r="H50" i="2"/>
  <c r="G39" i="2"/>
  <c r="H45" i="2"/>
  <c r="N42" i="2"/>
  <c r="N52" i="2"/>
  <c r="N36" i="2"/>
  <c r="N57" i="2"/>
  <c r="N41" i="2"/>
  <c r="P55" i="2"/>
  <c r="P47" i="2"/>
  <c r="P58" i="2"/>
  <c r="P50" i="2"/>
  <c r="P42" i="2"/>
  <c r="P40" i="2"/>
  <c r="P41" i="2"/>
  <c r="S53" i="2"/>
  <c r="S43" i="2"/>
  <c r="S56" i="2"/>
  <c r="S38" i="2"/>
  <c r="H46" i="2"/>
  <c r="H38" i="2"/>
  <c r="N54" i="2"/>
  <c r="N38" i="2"/>
  <c r="N48" i="2"/>
  <c r="N55" i="2"/>
  <c r="N53" i="2"/>
  <c r="N59" i="2"/>
  <c r="P52" i="2"/>
  <c r="S51" i="2"/>
  <c r="S40" i="2"/>
  <c r="S44" i="2"/>
  <c r="S48" i="2"/>
  <c r="S58" i="2"/>
  <c r="S37" i="2"/>
  <c r="I24" i="9" s="1"/>
  <c r="F36" i="2"/>
  <c r="F47" i="2"/>
  <c r="F49" i="2"/>
  <c r="F42" i="2"/>
  <c r="F46" i="2"/>
  <c r="F48" i="2"/>
  <c r="F50" i="2"/>
  <c r="F45" i="2"/>
  <c r="F44" i="2"/>
  <c r="F37" i="2"/>
  <c r="F38" i="2"/>
  <c r="F40" i="2"/>
  <c r="D36" i="2"/>
  <c r="D45" i="2"/>
  <c r="D41" i="2"/>
  <c r="D38" i="2"/>
  <c r="D59" i="2"/>
  <c r="D42" i="2"/>
  <c r="D46" i="2"/>
  <c r="D39" i="2"/>
  <c r="D37" i="2"/>
  <c r="D44" i="2"/>
  <c r="D49" i="2"/>
  <c r="F59" i="2"/>
  <c r="K41" i="2"/>
  <c r="K49" i="2"/>
  <c r="K57" i="2"/>
  <c r="K42" i="2"/>
  <c r="K52" i="2"/>
  <c r="K58" i="2"/>
  <c r="K36" i="2"/>
  <c r="K37" i="2"/>
  <c r="K51" i="2"/>
  <c r="K43" i="2"/>
  <c r="K50" i="2"/>
  <c r="K53" i="2"/>
  <c r="K59" i="2"/>
  <c r="K48" i="2"/>
  <c r="K54" i="2"/>
  <c r="K56" i="2"/>
  <c r="F41" i="2"/>
  <c r="K55" i="2"/>
  <c r="D48" i="2"/>
  <c r="G50" i="2"/>
  <c r="G48" i="2"/>
  <c r="G41" i="2"/>
  <c r="G37" i="2"/>
  <c r="G38" i="2"/>
  <c r="G45" i="2"/>
  <c r="G42" i="2"/>
  <c r="G49" i="2"/>
  <c r="G46" i="2"/>
  <c r="G44" i="2"/>
  <c r="L32" i="2"/>
  <c r="L40" i="2" s="1"/>
  <c r="I56" i="2"/>
  <c r="I42" i="2"/>
  <c r="I45" i="2"/>
  <c r="I54" i="2"/>
  <c r="I36" i="2"/>
  <c r="I43" i="2"/>
  <c r="I44" i="2"/>
  <c r="I47" i="2"/>
  <c r="I55" i="2"/>
  <c r="I57" i="2"/>
  <c r="I40" i="2"/>
  <c r="I48" i="2"/>
  <c r="I52" i="2"/>
  <c r="I50" i="2"/>
  <c r="I59" i="2"/>
  <c r="I51" i="2"/>
  <c r="R41" i="2"/>
  <c r="R53" i="2"/>
  <c r="R46" i="2"/>
  <c r="R43" i="2"/>
  <c r="R59" i="2"/>
  <c r="R52" i="2"/>
  <c r="R39" i="2"/>
  <c r="R36" i="2"/>
  <c r="R57" i="2"/>
  <c r="P37" i="2"/>
  <c r="H24" i="9" s="1"/>
  <c r="P36" i="2"/>
  <c r="P44" i="2"/>
  <c r="P45" i="2"/>
  <c r="P38" i="2"/>
  <c r="P39" i="2"/>
  <c r="R40" i="2"/>
  <c r="R58" i="2"/>
  <c r="R49" i="2"/>
  <c r="R45" i="2"/>
  <c r="R38" i="2"/>
  <c r="S57" i="2"/>
  <c r="S49" i="2"/>
  <c r="S41" i="2"/>
  <c r="Q32" i="2"/>
  <c r="P177" i="1"/>
  <c r="P169" i="1"/>
  <c r="P161" i="1"/>
  <c r="P168" i="1"/>
  <c r="P160" i="1"/>
  <c r="P179" i="1"/>
  <c r="P175" i="1"/>
  <c r="P171" i="1"/>
  <c r="P167" i="1"/>
  <c r="P163" i="1"/>
  <c r="F39" i="13"/>
  <c r="P178" i="1"/>
  <c r="P174" i="1"/>
  <c r="P170" i="1"/>
  <c r="B18" i="9"/>
  <c r="P162" i="1"/>
  <c r="M178" i="1"/>
  <c r="M170" i="1"/>
  <c r="M162" i="1"/>
  <c r="M165" i="1"/>
  <c r="M157" i="1"/>
  <c r="M177" i="1"/>
  <c r="M169" i="1"/>
  <c r="M161" i="1"/>
  <c r="M173" i="1"/>
  <c r="M174" i="1"/>
  <c r="M166" i="1"/>
  <c r="M158" i="1"/>
  <c r="I156" i="1"/>
  <c r="I177" i="1"/>
  <c r="I172" i="1"/>
  <c r="I167" i="1"/>
  <c r="I161" i="1"/>
  <c r="I176" i="1"/>
  <c r="I171" i="1"/>
  <c r="I165" i="1"/>
  <c r="I160" i="1"/>
  <c r="I175" i="1"/>
  <c r="I169" i="1"/>
  <c r="I164" i="1"/>
  <c r="I159" i="1"/>
  <c r="E32" i="13"/>
  <c r="G32" i="13" s="1"/>
  <c r="I179" i="1"/>
  <c r="I168" i="1"/>
  <c r="I163" i="1"/>
  <c r="I157" i="1"/>
  <c r="P32" i="13"/>
  <c r="R32" i="13" s="1"/>
  <c r="P38" i="13"/>
  <c r="B36" i="9"/>
  <c r="P39" i="13"/>
  <c r="O37" i="13"/>
  <c r="O32" i="13"/>
  <c r="Q32" i="13" s="1"/>
  <c r="B15" i="9"/>
  <c r="P156" i="1"/>
  <c r="M159" i="1"/>
  <c r="I158" i="1"/>
  <c r="A11" i="9"/>
  <c r="F180" i="1"/>
  <c r="K180" i="1"/>
  <c r="O180" i="1"/>
  <c r="T63" i="11"/>
  <c r="T61" i="11"/>
  <c r="S61" i="11"/>
  <c r="Z39" i="13"/>
  <c r="AB39" i="13" s="1"/>
  <c r="Z62" i="13"/>
  <c r="AB62" i="13" s="1"/>
  <c r="B31" i="9" l="1"/>
  <c r="B38" i="9"/>
  <c r="B32" i="9"/>
  <c r="B39" i="9"/>
  <c r="B30" i="9"/>
  <c r="B37" i="9"/>
  <c r="I38" i="9"/>
  <c r="I39" i="9"/>
  <c r="I36" i="9"/>
  <c r="J38" i="9"/>
  <c r="K38" i="9"/>
  <c r="I23" i="9"/>
  <c r="H25" i="9"/>
  <c r="J36" i="9"/>
  <c r="K36" i="9"/>
  <c r="I25" i="9"/>
  <c r="J39" i="9"/>
  <c r="K39" i="9"/>
  <c r="J37" i="9"/>
  <c r="K37" i="9"/>
  <c r="I37" i="9"/>
  <c r="F23" i="9"/>
  <c r="P50" i="13"/>
  <c r="F53" i="13"/>
  <c r="E38" i="13"/>
  <c r="D22" i="9"/>
  <c r="O60" i="2"/>
  <c r="I22" i="9"/>
  <c r="J23" i="9"/>
  <c r="K23" i="9"/>
  <c r="F24" i="9"/>
  <c r="J24" i="9"/>
  <c r="G23" i="9"/>
  <c r="H23" i="9"/>
  <c r="J25" i="9"/>
  <c r="J22" i="9"/>
  <c r="E24" i="9"/>
  <c r="G25" i="9"/>
  <c r="G24" i="9"/>
  <c r="J60" i="2"/>
  <c r="F50" i="13"/>
  <c r="E60" i="2"/>
  <c r="D23" i="9"/>
  <c r="F60" i="3"/>
  <c r="P60" i="3"/>
  <c r="S60" i="3"/>
  <c r="Q38" i="3"/>
  <c r="I60" i="3"/>
  <c r="L52" i="3"/>
  <c r="G60" i="3"/>
  <c r="D60" i="3"/>
  <c r="T60" i="2"/>
  <c r="C60" i="2"/>
  <c r="D24" i="9"/>
  <c r="V61" i="11"/>
  <c r="K60" i="3"/>
  <c r="L44" i="3"/>
  <c r="D36" i="9"/>
  <c r="C60" i="3"/>
  <c r="L53" i="3"/>
  <c r="F38" i="9"/>
  <c r="N60" i="3"/>
  <c r="H60" i="3"/>
  <c r="L45" i="3"/>
  <c r="F39" i="9"/>
  <c r="E37" i="9"/>
  <c r="F37" i="9"/>
  <c r="Q41" i="3"/>
  <c r="Q44" i="3"/>
  <c r="Q52" i="3"/>
  <c r="Q49" i="3"/>
  <c r="Q37" i="3"/>
  <c r="Q56" i="3"/>
  <c r="Q48" i="3"/>
  <c r="Q40" i="3"/>
  <c r="Q51" i="3"/>
  <c r="Q57" i="3"/>
  <c r="Q53" i="3"/>
  <c r="Q45" i="3"/>
  <c r="Q36" i="3"/>
  <c r="Q54" i="3"/>
  <c r="L37" i="3"/>
  <c r="L42" i="3"/>
  <c r="L50" i="3"/>
  <c r="L51" i="3"/>
  <c r="L41" i="3"/>
  <c r="L54" i="3"/>
  <c r="L55" i="3"/>
  <c r="L43" i="3"/>
  <c r="L38" i="3"/>
  <c r="L59" i="3"/>
  <c r="L40" i="3"/>
  <c r="L58" i="3"/>
  <c r="L47" i="3"/>
  <c r="L46" i="3"/>
  <c r="L39" i="3"/>
  <c r="Q39" i="3"/>
  <c r="L49" i="3"/>
  <c r="Q55" i="3"/>
  <c r="Q42" i="3"/>
  <c r="T60" i="3"/>
  <c r="Q43" i="3"/>
  <c r="Q46" i="3"/>
  <c r="Q47" i="3"/>
  <c r="L56" i="3"/>
  <c r="H36" i="9"/>
  <c r="R60" i="3"/>
  <c r="J60" i="3"/>
  <c r="Q59" i="3"/>
  <c r="Q50" i="3"/>
  <c r="L57" i="3"/>
  <c r="L48" i="3"/>
  <c r="O60" i="3"/>
  <c r="F36" i="9"/>
  <c r="G36" i="9"/>
  <c r="E60" i="3"/>
  <c r="L50" i="2"/>
  <c r="L42" i="2"/>
  <c r="N60" i="2"/>
  <c r="M60" i="2"/>
  <c r="E23" i="9"/>
  <c r="H60" i="2"/>
  <c r="G60" i="2"/>
  <c r="L55" i="2"/>
  <c r="S60" i="2"/>
  <c r="L38" i="2"/>
  <c r="L48" i="2"/>
  <c r="L43" i="2"/>
  <c r="E25" i="9"/>
  <c r="F25" i="9"/>
  <c r="L56" i="2"/>
  <c r="F22" i="9"/>
  <c r="E22" i="9"/>
  <c r="Q52" i="2"/>
  <c r="Q37" i="2"/>
  <c r="Q39" i="2"/>
  <c r="Q59" i="2"/>
  <c r="Q43" i="2"/>
  <c r="Q53" i="2"/>
  <c r="Q51" i="2"/>
  <c r="Q55" i="2"/>
  <c r="Q49" i="2"/>
  <c r="Q48" i="2"/>
  <c r="Q41" i="2"/>
  <c r="Q44" i="2"/>
  <c r="Q47" i="2"/>
  <c r="Q56" i="2"/>
  <c r="Q40" i="2"/>
  <c r="Q54" i="2"/>
  <c r="Q36" i="2"/>
  <c r="Q57" i="2"/>
  <c r="Q42" i="2"/>
  <c r="Q50" i="2"/>
  <c r="Q45" i="2"/>
  <c r="F60" i="2"/>
  <c r="G22" i="9"/>
  <c r="P60" i="2"/>
  <c r="Q58" i="2"/>
  <c r="Q38" i="2"/>
  <c r="Q46" i="2"/>
  <c r="H22" i="9"/>
  <c r="R60" i="2"/>
  <c r="I60" i="2"/>
  <c r="L37" i="2"/>
  <c r="L54" i="2"/>
  <c r="L45" i="2"/>
  <c r="L49" i="2"/>
  <c r="L57" i="2"/>
  <c r="L52" i="2"/>
  <c r="L44" i="2"/>
  <c r="L58" i="2"/>
  <c r="L51" i="2"/>
  <c r="L39" i="2"/>
  <c r="L46" i="2"/>
  <c r="L36" i="2"/>
  <c r="L53" i="2"/>
  <c r="L41" i="2"/>
  <c r="L59" i="2"/>
  <c r="K60" i="2"/>
  <c r="L47" i="2"/>
  <c r="D60" i="2"/>
  <c r="P41" i="13"/>
  <c r="P42" i="13"/>
  <c r="P45" i="13"/>
  <c r="P49" i="13"/>
  <c r="E39" i="13"/>
  <c r="F37" i="13"/>
  <c r="F57" i="13"/>
  <c r="E57" i="13"/>
  <c r="E37" i="13"/>
  <c r="F49" i="13"/>
  <c r="F54" i="13"/>
  <c r="P53" i="13"/>
  <c r="O40" i="13"/>
  <c r="F42" i="13"/>
  <c r="B19" i="9"/>
  <c r="P159" i="1"/>
  <c r="P166" i="1"/>
  <c r="P158" i="1"/>
  <c r="B16" i="9"/>
  <c r="F58" i="13"/>
  <c r="F41" i="13"/>
  <c r="E41" i="13"/>
  <c r="F45" i="13"/>
  <c r="F38" i="13"/>
  <c r="F46" i="13"/>
  <c r="E45" i="13"/>
  <c r="E49" i="13"/>
  <c r="E48" i="13"/>
  <c r="E59" i="13"/>
  <c r="E43" i="13"/>
  <c r="I173" i="1"/>
  <c r="E53" i="13"/>
  <c r="P157" i="1"/>
  <c r="B17" i="9"/>
  <c r="P55" i="13"/>
  <c r="P44" i="13"/>
  <c r="P46" i="13"/>
  <c r="O56" i="13"/>
  <c r="O52" i="13"/>
  <c r="P57" i="13"/>
  <c r="O59" i="13"/>
  <c r="P54" i="13"/>
  <c r="P58" i="13"/>
  <c r="P52" i="13"/>
  <c r="P51" i="13"/>
  <c r="P40" i="13"/>
  <c r="P56" i="13"/>
  <c r="B33" i="9"/>
  <c r="P48" i="13"/>
  <c r="B29" i="9"/>
  <c r="P43" i="13"/>
  <c r="P59" i="13"/>
  <c r="P47" i="13"/>
  <c r="P37" i="13"/>
  <c r="O44" i="13"/>
  <c r="P36" i="13"/>
  <c r="O36" i="13"/>
  <c r="O48" i="13"/>
  <c r="O49" i="13"/>
  <c r="O58" i="13"/>
  <c r="O47" i="13"/>
  <c r="O53" i="13"/>
  <c r="O46" i="13"/>
  <c r="O51" i="13"/>
  <c r="O41" i="13"/>
  <c r="O57" i="13"/>
  <c r="O50" i="13"/>
  <c r="O39" i="13"/>
  <c r="O55" i="13"/>
  <c r="O42" i="13"/>
  <c r="O45" i="13"/>
  <c r="O38" i="13"/>
  <c r="O54" i="13"/>
  <c r="O43" i="13"/>
  <c r="E51" i="13"/>
  <c r="F51" i="13"/>
  <c r="M171" i="1"/>
  <c r="M156" i="1"/>
  <c r="F36" i="13"/>
  <c r="M172" i="1"/>
  <c r="F52" i="13"/>
  <c r="M175" i="1"/>
  <c r="E55" i="13"/>
  <c r="F55" i="13"/>
  <c r="M160" i="1"/>
  <c r="F40" i="13"/>
  <c r="E40" i="13"/>
  <c r="M176" i="1"/>
  <c r="F56" i="13"/>
  <c r="E56" i="13"/>
  <c r="E36" i="13"/>
  <c r="E52" i="13"/>
  <c r="F43" i="13"/>
  <c r="M163" i="1"/>
  <c r="F59" i="13"/>
  <c r="M179" i="1"/>
  <c r="M164" i="1"/>
  <c r="F44" i="13"/>
  <c r="E44" i="13"/>
  <c r="M167" i="1"/>
  <c r="F47" i="13"/>
  <c r="E47" i="13"/>
  <c r="M168" i="1"/>
  <c r="F48" i="13"/>
  <c r="E54" i="13"/>
  <c r="I174" i="1"/>
  <c r="I162" i="1"/>
  <c r="E42" i="13"/>
  <c r="I178" i="1"/>
  <c r="E58" i="13"/>
  <c r="I166" i="1"/>
  <c r="E46" i="13"/>
  <c r="I170" i="1"/>
  <c r="E50" i="13"/>
  <c r="Y54" i="13" l="1"/>
  <c r="AA54" i="13" s="1"/>
  <c r="Z54" i="13"/>
  <c r="AB54" i="13" s="1"/>
  <c r="Y55" i="13"/>
  <c r="AA55" i="13" s="1"/>
  <c r="Z55" i="13"/>
  <c r="AB55" i="13" s="1"/>
  <c r="Z53" i="13"/>
  <c r="AB53" i="13" s="1"/>
  <c r="Y53" i="13"/>
  <c r="AA53" i="13" s="1"/>
  <c r="Y58" i="13"/>
  <c r="AA58" i="13" s="1"/>
  <c r="Z58" i="13"/>
  <c r="AB58" i="13" s="1"/>
  <c r="Z57" i="13"/>
  <c r="AB57" i="13" s="1"/>
  <c r="Y57" i="13"/>
  <c r="AA57" i="13" s="1"/>
  <c r="Y56" i="13"/>
  <c r="AA56" i="13" s="1"/>
  <c r="Z56" i="13"/>
  <c r="AB56" i="13" s="1"/>
  <c r="L60" i="3"/>
  <c r="Q60" i="3"/>
  <c r="L60" i="2"/>
  <c r="Q60" i="2"/>
  <c r="B20" i="9"/>
  <c r="P180" i="1"/>
  <c r="F60" i="13"/>
  <c r="A22" i="9"/>
  <c r="A23" i="9" s="1"/>
  <c r="E60" i="13"/>
  <c r="P60" i="13"/>
  <c r="O60" i="13"/>
  <c r="A26" i="9"/>
  <c r="A27" i="9" s="1"/>
  <c r="B34" i="9"/>
  <c r="M180" i="1"/>
  <c r="I180" i="1"/>
  <c r="Y61" i="13" l="1"/>
  <c r="Z61" i="13"/>
</calcChain>
</file>

<file path=xl/sharedStrings.xml><?xml version="1.0" encoding="utf-8"?>
<sst xmlns="http://schemas.openxmlformats.org/spreadsheetml/2006/main" count="1289" uniqueCount="196">
  <si>
    <t>Contact Information</t>
  </si>
  <si>
    <t>Phone: 345-244-1606</t>
  </si>
  <si>
    <t>Download Statistics</t>
  </si>
  <si>
    <t>Remittance Report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</si>
  <si>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</si>
  <si>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</si>
  <si>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</si>
  <si>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</si>
  <si>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</si>
  <si>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</si>
  <si>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</si>
  <si>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</si>
  <si>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</si>
  <si>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</si>
  <si>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</si>
  <si>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</si>
  <si>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</si>
  <si>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</si>
  <si>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</si>
  <si>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</si>
  <si>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</si>
  <si>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</si>
  <si>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</si>
  <si>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</si>
  <si>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</si>
  <si>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</si>
  <si>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</si>
  <si>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</si>
  <si>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</si>
  <si>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</si>
  <si>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</si>
  <si>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</si>
  <si>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</si>
  <si>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</si>
  <si>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</si>
  <si>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</si>
  <si>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</si>
  <si>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</si>
  <si>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</si>
  <si>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</si>
  <si>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</si>
  <si>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</si>
  <si>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</si>
  <si>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</si>
  <si>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</si>
  <si>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</si>
  <si>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</si>
  <si>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2017 Q2</t>
  </si>
  <si>
    <t>Total Remittance Outflows</t>
  </si>
  <si>
    <t>Total Remittance Inflows</t>
  </si>
  <si>
    <t>Net Remittances</t>
  </si>
  <si>
    <t>Period</t>
  </si>
  <si>
    <t>2017 Q1</t>
  </si>
  <si>
    <t>Total Inflows</t>
  </si>
  <si>
    <t>Total Outflows</t>
  </si>
  <si>
    <t xml:space="preserve">Table 1: Cayman's Remittances
</t>
  </si>
  <si>
    <t xml:space="preserve"> (US$ - Actual Amounts)</t>
  </si>
  <si>
    <t>US</t>
  </si>
  <si>
    <t>Other</t>
  </si>
  <si>
    <t>HN</t>
  </si>
  <si>
    <t>PH</t>
  </si>
  <si>
    <t>JA</t>
  </si>
  <si>
    <t>UK</t>
  </si>
  <si>
    <t>CA</t>
  </si>
  <si>
    <t>FAQs</t>
  </si>
  <si>
    <t>Where can I obtain copies of the Money Services Law?</t>
  </si>
  <si>
    <t>What is a Money Service Business?</t>
  </si>
  <si>
    <t>Source of Remittance Inflows: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</si>
  <si>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</si>
  <si>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</si>
  <si>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</si>
  <si>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</si>
  <si>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</si>
  <si>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</si>
  <si>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</si>
  <si>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</si>
  <si>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</si>
  <si>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</si>
  <si>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</si>
  <si>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</si>
  <si>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</si>
  <si>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</si>
  <si>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</si>
  <si>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</si>
  <si>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</si>
  <si>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</si>
  <si>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</si>
  <si>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</si>
  <si>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</si>
  <si>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</si>
  <si>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Destination of 
Remittance Outflows:</t>
  </si>
  <si>
    <t>Did You Know?</t>
  </si>
  <si>
    <t>The Cayman Islands Remittance Reports do not include remittances by commercial retail banks.</t>
  </si>
  <si>
    <t>REMITTANCE  OUTFLOWS  BY COUNTRY AND BY COUNTRY BY PERCENTAGE
 (US$ - Actual Amounts)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</si>
  <si>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</si>
  <si>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</si>
  <si>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</si>
  <si>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</si>
  <si>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</si>
  <si>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</si>
  <si>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</si>
  <si>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</si>
  <si>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>2017 Q3</t>
  </si>
  <si>
    <t xml:space="preserve">REMITTANCE  INFLOWS  BY COUNTRY and VALUE (Actual Amounts) </t>
  </si>
  <si>
    <t>ZIMBABWE</t>
  </si>
  <si>
    <t>2017Q4</t>
  </si>
  <si>
    <t>2017 Q4</t>
  </si>
  <si>
    <t>Total 2017</t>
  </si>
  <si>
    <t>Year 2017</t>
  </si>
  <si>
    <t>REMITTANCE  INFLOWS BY COUNTRY  (US$ - Actual Amounts)</t>
  </si>
  <si>
    <t>2018Q1</t>
  </si>
  <si>
    <t>TRANS OUTFLOWS</t>
  </si>
  <si>
    <t>TRANS INFLOWS</t>
  </si>
  <si>
    <t>2018 Q1</t>
  </si>
  <si>
    <t>Total 2018</t>
  </si>
  <si>
    <t>2018 Q2</t>
  </si>
  <si>
    <t>2018Q2</t>
  </si>
  <si>
    <t>2018Q3</t>
  </si>
  <si>
    <t>2018 Q3</t>
  </si>
  <si>
    <t>2018Q4</t>
  </si>
  <si>
    <t>2018 Q4</t>
  </si>
  <si>
    <t>Year 2018</t>
  </si>
  <si>
    <t>2019Q1</t>
  </si>
  <si>
    <t>2019 Q1</t>
  </si>
  <si>
    <t>17/18 Diff</t>
  </si>
  <si>
    <t>18/19 Diff</t>
  </si>
  <si>
    <t>2019 Q2</t>
  </si>
  <si>
    <t>2019 Q3</t>
  </si>
  <si>
    <t>2019Q3</t>
  </si>
  <si>
    <t>2019Q2</t>
  </si>
  <si>
    <t>Prepared by: 
Financial Stability and Statistics Division</t>
  </si>
  <si>
    <t>Total 2019</t>
  </si>
  <si>
    <t>2019 Q4</t>
  </si>
  <si>
    <t>2020 Q1</t>
  </si>
  <si>
    <t>2020 Q2</t>
  </si>
  <si>
    <t>2020 Q3</t>
  </si>
  <si>
    <t>2020 Q4</t>
  </si>
  <si>
    <t>Total 2020</t>
  </si>
  <si>
    <t>2019Q4</t>
  </si>
  <si>
    <t>2020Q4</t>
  </si>
  <si>
    <t>Cayman's Islands Remittances
Number of Transactions by Country and Value (in US$)
For 5 Largest Countries by Number of Transactions</t>
  </si>
  <si>
    <t>Cayman's Islands Remittances
US$ - Actual Amounts</t>
  </si>
  <si>
    <r>
      <rPr>
        <sz val="6"/>
        <color theme="0"/>
        <rFont val="Verdana"/>
        <family val="2"/>
      </rPr>
      <t>Email:</t>
    </r>
    <r>
      <rPr>
        <u/>
        <sz val="6"/>
        <color theme="0"/>
        <rFont val="Verdana"/>
        <family val="2"/>
      </rPr>
      <t xml:space="preserve"> 
ContactBanking@cima.ky</t>
    </r>
  </si>
  <si>
    <r>
      <rPr>
        <sz val="6"/>
        <color theme="0"/>
        <rFont val="Verdana"/>
        <family val="2"/>
      </rPr>
      <t xml:space="preserve">Website: </t>
    </r>
    <r>
      <rPr>
        <u/>
        <sz val="6"/>
        <color theme="0"/>
        <rFont val="Verdana"/>
        <family val="2"/>
      </rPr>
      <t>www.cima.ky</t>
    </r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</si>
  <si>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</si>
  <si>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</si>
  <si>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</si>
  <si>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</si>
  <si>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</si>
  <si>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</si>
  <si>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</si>
  <si>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</si>
  <si>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</si>
  <si>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</si>
  <si>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</si>
  <si>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</si>
  <si>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</si>
  <si>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</si>
  <si>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</si>
  <si>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</si>
  <si>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</si>
  <si>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</si>
  <si>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</si>
  <si>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</si>
  <si>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</si>
  <si>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Updated - December 2022</t>
  </si>
  <si>
    <t>Updated -December 2022</t>
  </si>
  <si>
    <t>Updated -December 2021</t>
  </si>
  <si>
    <t>Year 2020 Q3</t>
  </si>
  <si>
    <t>Year 2021 Q3</t>
  </si>
  <si>
    <t>Year 2022 Q3</t>
  </si>
  <si>
    <t>2022 Q3</t>
  </si>
  <si>
    <t>Outflow D %</t>
  </si>
  <si>
    <t>Outflow D amount</t>
  </si>
  <si>
    <t>Inflow D %</t>
  </si>
  <si>
    <t>Inflow D amount</t>
  </si>
  <si>
    <t>Net D %</t>
  </si>
  <si>
    <t>CAYMAN ISLANDS 
REMITTANCES BULLETIN - December 2022</t>
  </si>
  <si>
    <t>2022Q4</t>
  </si>
  <si>
    <t>Chart 1: Share of Remittance Outflows to Source Countries 2022Q4</t>
  </si>
  <si>
    <t>Chart 2: Share of Remittance Inflows from Source Countries 2022Q4</t>
  </si>
  <si>
    <t>Diff 22Q4/22Q3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</si>
  <si>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</si>
  <si>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</si>
  <si>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Updated - March 2023</t>
  </si>
  <si>
    <t>Year 2020 Q4</t>
  </si>
  <si>
    <t>Year 2021 Q4</t>
  </si>
  <si>
    <t>Year 2022 Q4</t>
  </si>
  <si>
    <t>2022 Q4</t>
  </si>
  <si>
    <t>Updated: March  2023</t>
  </si>
  <si>
    <t xml:space="preserve">       2021Q4</t>
  </si>
  <si>
    <t xml:space="preserve">       2022Q4</t>
  </si>
  <si>
    <t>Fourth Quarter 2022</t>
  </si>
  <si>
    <r>
      <t xml:space="preserve">
In the fourth quarter of 2022, the 4 largest recipients of Cayman Islands' remittances continue to be Jamaica, with </t>
    </r>
    <r>
      <rPr>
        <b/>
        <sz val="7"/>
        <rFont val="Verdana"/>
        <family val="2"/>
      </rPr>
      <t>61%</t>
    </r>
    <r>
      <rPr>
        <sz val="7"/>
        <rFont val="Verdana"/>
        <family val="2"/>
      </rPr>
      <t xml:space="preserve"> which is an increase of </t>
    </r>
    <r>
      <rPr>
        <b/>
        <sz val="7"/>
        <rFont val="Verdana"/>
        <family val="2"/>
      </rPr>
      <t>8.76%</t>
    </r>
    <r>
      <rPr>
        <sz val="7"/>
        <rFont val="Verdana"/>
        <family val="2"/>
      </rPr>
      <t xml:space="preserve"> from 2022Q3, followed by the Philippines with</t>
    </r>
    <r>
      <rPr>
        <b/>
        <sz val="7"/>
        <rFont val="Verdana"/>
        <family val="2"/>
      </rPr>
      <t xml:space="preserve"> 16%, </t>
    </r>
    <r>
      <rPr>
        <sz val="7"/>
        <rFont val="Verdana"/>
        <family val="2"/>
      </rPr>
      <t xml:space="preserve"> Honduras with </t>
    </r>
    <r>
      <rPr>
        <b/>
        <sz val="7"/>
        <rFont val="Verdana"/>
        <family val="2"/>
      </rPr>
      <t>6.9%</t>
    </r>
    <r>
      <rPr>
        <sz val="7"/>
        <rFont val="Verdana"/>
        <family val="2"/>
      </rPr>
      <t xml:space="preserve">, and the United States with </t>
    </r>
    <r>
      <rPr>
        <b/>
        <sz val="7"/>
        <rFont val="Verdana"/>
        <family val="2"/>
      </rPr>
      <t>4.3%</t>
    </r>
    <r>
      <rPr>
        <sz val="7"/>
        <rFont val="Verdana"/>
        <family val="2"/>
      </rPr>
      <t xml:space="preserve"> while 'Other Countries' accounted for </t>
    </r>
    <r>
      <rPr>
        <b/>
        <sz val="7"/>
        <rFont val="Verdana"/>
        <family val="2"/>
      </rPr>
      <t>11.9%</t>
    </r>
    <r>
      <rPr>
        <sz val="7"/>
        <rFont val="Verdana"/>
        <family val="2"/>
      </rPr>
      <t xml:space="preserve"> (Chart 1).</t>
    </r>
  </si>
  <si>
    <r>
      <t xml:space="preserve">
Total Inflows increased by </t>
    </r>
    <r>
      <rPr>
        <b/>
        <sz val="7"/>
        <rFont val="Verdana"/>
        <family val="2"/>
      </rPr>
      <t xml:space="preserve">US$45,270 (1.90%) </t>
    </r>
    <r>
      <rPr>
        <sz val="7"/>
        <rFont val="Verdana"/>
        <family val="2"/>
      </rPr>
      <t xml:space="preserve">between 2022Q3 and 2022Q4. The Cayman Islands' primary source of Remittance Inflows is the United States; whose share of inflows decreased by </t>
    </r>
    <r>
      <rPr>
        <b/>
        <sz val="7"/>
        <rFont val="Verdana"/>
        <family val="2"/>
      </rPr>
      <t>2.06%</t>
    </r>
    <r>
      <rPr>
        <sz val="7"/>
        <rFont val="Verdana"/>
        <family val="2"/>
      </rPr>
      <t xml:space="preserve"> with the United Kingdom also reporting a marginal decrease. On the other hand, Jamaica reported an increase of </t>
    </r>
    <r>
      <rPr>
        <b/>
        <sz val="7"/>
        <rFont val="Verdana"/>
        <family val="2"/>
      </rPr>
      <t>1.81%</t>
    </r>
    <r>
      <rPr>
        <sz val="7"/>
        <rFont val="Verdana"/>
        <family val="2"/>
      </rPr>
      <t xml:space="preserve"> in their share of inflows, and Canada showed a marginal increase (Chart 2).</t>
    </r>
  </si>
  <si>
    <r>
      <t xml:space="preserve">The Remittance Outflows of </t>
    </r>
    <r>
      <rPr>
        <b/>
        <sz val="7"/>
        <rFont val="Verdana"/>
        <family val="2"/>
      </rPr>
      <t>US$82,206,783</t>
    </r>
    <r>
      <rPr>
        <sz val="7"/>
        <rFont val="Verdana"/>
        <family val="2"/>
      </rPr>
      <t xml:space="preserve"> increased by </t>
    </r>
    <r>
      <rPr>
        <b/>
        <sz val="7"/>
        <rFont val="Verdana"/>
        <family val="2"/>
      </rPr>
      <t>9.1%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US$6,838,919</t>
    </r>
    <r>
      <rPr>
        <sz val="7"/>
        <rFont val="Verdana"/>
        <family val="2"/>
      </rPr>
      <t xml:space="preserve"> relative to the same period in 2021. The Inflows of </t>
    </r>
    <r>
      <rPr>
        <b/>
        <sz val="7"/>
        <rFont val="Verdana"/>
        <family val="2"/>
      </rPr>
      <t>US$2,650,457</t>
    </r>
    <r>
      <rPr>
        <sz val="7"/>
        <rFont val="Verdana"/>
        <family val="2"/>
      </rPr>
      <t xml:space="preserve"> also decreased by </t>
    </r>
    <r>
      <rPr>
        <b/>
        <sz val="7"/>
        <rFont val="Verdana"/>
        <family val="2"/>
      </rPr>
      <t>0.9%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US$24,775</t>
    </r>
    <r>
      <rPr>
        <sz val="7"/>
        <rFont val="Verdana"/>
        <family val="2"/>
      </rPr>
      <t xml:space="preserve"> compared to the same period in 2021. There was an annual decrease of </t>
    </r>
    <r>
      <rPr>
        <b/>
        <sz val="7"/>
        <rFont val="Verdana"/>
        <family val="2"/>
      </rPr>
      <t>9.44</t>
    </r>
    <r>
      <rPr>
        <sz val="7"/>
        <rFont val="Verdana"/>
        <family val="2"/>
      </rPr>
      <t xml:space="preserve"> in net remittances.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</si>
</sst>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_-* #,##0.00_-;\-* #,##0.00_-;_-* &quot;-&quot;_-;_-@_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sz val="5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6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u/>
      <sz val="6"/>
      <color theme="10"/>
      <name val="Verdana"/>
      <family val="2"/>
    </font>
    <font>
      <b/>
      <u/>
      <sz val="9"/>
      <color theme="1"/>
      <name val="Verdana"/>
      <family val="2"/>
    </font>
    <font>
      <u/>
      <sz val="8"/>
      <color theme="4" tint="-0.249977111117893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8"/>
      <color theme="10"/>
      <name val="Verdana"/>
      <family val="2"/>
    </font>
    <font>
      <b/>
      <i/>
      <sz val="8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7"/>
      <color theme="9" tint="-0.249977111117893"/>
      <name val="Verdana"/>
      <family val="2"/>
    </font>
    <font>
      <b/>
      <u/>
      <sz val="9"/>
      <color theme="0"/>
      <name val="Verdana"/>
      <family val="2"/>
    </font>
    <font>
      <sz val="6"/>
      <color theme="0"/>
      <name val="Verdana"/>
      <family val="2"/>
    </font>
    <font>
      <sz val="7"/>
      <color theme="0"/>
      <name val="Verdana"/>
      <family val="2"/>
    </font>
    <font>
      <u/>
      <sz val="6"/>
      <color theme="0"/>
      <name val="Verdana"/>
      <family val="2"/>
    </font>
    <font>
      <u/>
      <sz val="8"/>
      <color theme="0"/>
      <name val="Verdana"/>
      <family val="2"/>
    </font>
    <font>
      <b/>
      <sz val="11"/>
      <color theme="1"/>
      <name val="Verdana"/>
      <family val="2"/>
    </font>
    <font>
      <sz val="6"/>
      <color indexed="63"/>
      <name val="Verdana"/>
      <family val="2"/>
    </font>
    <font>
      <sz val="6"/>
      <name val="Verdana"/>
      <family val="2"/>
    </font>
    <font>
      <b/>
      <sz val="14"/>
      <name val="Verdana"/>
      <family val="2"/>
    </font>
    <font>
      <sz val="7"/>
      <name val="Verdana"/>
      <family val="2"/>
    </font>
    <font>
      <b/>
      <sz val="7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A300"/>
        <bgColor indexed="64"/>
      </patternFill>
    </fill>
    <fill>
      <patternFill patternType="solid">
        <fgColor rgb="FF29517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n">
        <color theme="3" tint="-0.499984740745262"/>
      </bottom>
      <diagonal/>
    </border>
    <border>
      <left/>
      <right style="thin">
        <color theme="3" tint="-0.499984740745262"/>
      </right>
      <top/>
      <bottom/>
      <diagonal/>
    </border>
    <border>
      <left style="thin">
        <color theme="3" tint="-0.499984740745262"/>
      </left>
      <right/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/>
      <diagonal/>
    </border>
    <border>
      <left/>
      <right/>
      <top style="thin">
        <color theme="3" tint="-0.499984740745262"/>
      </top>
      <bottom/>
      <diagonal/>
    </border>
    <border>
      <left/>
      <right style="thin">
        <color theme="3" tint="-0.499984740745262"/>
      </right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/>
      <diagonal/>
    </border>
    <border>
      <left/>
      <right style="thin">
        <color theme="3" tint="-0.499984740745262"/>
      </right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 style="thin">
        <color theme="3" tint="-0.499984740745262"/>
      </bottom>
      <diagonal/>
    </border>
    <border>
      <left/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1" fillId="0" borderId="0"/>
    <xf numFmtId="0" fontId="49" fillId="2" borderId="9" applyNumberFormat="0" applyBorder="0" applyProtection="0"/>
    <xf numFmtId="0" fontId="49" fillId="2" borderId="30" applyNumberFormat="0" applyProtection="0"/>
    <xf numFmtId="0" fontId="49" fillId="2" borderId="30" applyNumberFormat="0" applyProtection="0"/>
    <xf numFmtId="37" fontId="6" fillId="0" borderId="30">
      <alignment horizontal="center" vertical="center"/>
      <protection locked="0"/>
    </xf>
    <xf numFmtId="37" fontId="6" fillId="0" borderId="30">
      <alignment horizontal="center" vertical="center"/>
      <protection locked="0"/>
    </xf>
    <xf numFmtId="0" fontId="47" fillId="0" borderId="0">
      <alignment vertical="top"/>
    </xf>
    <xf numFmtId="0" fontId="47" fillId="0" borderId="0">
      <alignment vertical="top"/>
    </xf>
    <xf numFmtId="166" fontId="1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8" fillId="0" borderId="0" applyFont="0" applyFill="0" applyBorder="0" applyAlignment="0" applyProtection="0"/>
    <xf numFmtId="0" fontId="47" fillId="7" borderId="30" applyNumberFormat="0" applyFont="0" applyBorder="0" applyAlignment="0" applyProtection="0">
      <alignment horizontal="center"/>
    </xf>
    <xf numFmtId="0" fontId="47" fillId="7" borderId="30" applyNumberFormat="0" applyFont="0" applyBorder="0" applyAlignment="0" applyProtection="0">
      <alignment horizontal="center"/>
    </xf>
    <xf numFmtId="0" fontId="49" fillId="2" borderId="57" applyNumberFormat="0" applyFont="0" applyFill="0" applyAlignment="0" applyProtection="0"/>
    <xf numFmtId="0" fontId="47" fillId="0" borderId="0"/>
    <xf numFmtId="0" fontId="1" fillId="0" borderId="0"/>
    <xf numFmtId="0" fontId="1" fillId="0" borderId="0"/>
    <xf numFmtId="0" fontId="1" fillId="0" borderId="0"/>
    <xf numFmtId="9" fontId="47" fillId="0" borderId="0" applyFont="0" applyFill="0" applyBorder="0" applyAlignment="0" applyProtection="0"/>
    <xf numFmtId="3" fontId="47" fillId="8" borderId="30" applyFont="0" applyProtection="0">
      <alignment horizontal="right"/>
    </xf>
    <xf numFmtId="3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0" fontId="49" fillId="2" borderId="9" applyNumberFormat="0" applyFill="0" applyBorder="0" applyProtection="0"/>
    <xf numFmtId="0" fontId="49" fillId="6" borderId="9" applyNumberFormat="0" applyFill="0" applyBorder="0" applyProtection="0"/>
    <xf numFmtId="44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1" fillId="0" borderId="0"/>
    <xf numFmtId="43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46" fillId="0" borderId="0">
      <alignment vertical="top"/>
    </xf>
    <xf numFmtId="0" fontId="46" fillId="0" borderId="0">
      <alignment vertical="top"/>
    </xf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46" fillId="7" borderId="30" applyNumberFormat="0" applyFont="0" applyBorder="0" applyAlignment="0" applyProtection="0">
      <alignment horizontal="center"/>
    </xf>
    <xf numFmtId="0" fontId="46" fillId="7" borderId="30" applyNumberFormat="0" applyFont="0" applyBorder="0" applyAlignment="0" applyProtection="0">
      <alignment horizontal="center"/>
    </xf>
    <xf numFmtId="0" fontId="1" fillId="0" borderId="0"/>
    <xf numFmtId="0" fontId="46" fillId="0" borderId="0"/>
    <xf numFmtId="9" fontId="46" fillId="0" borderId="0" applyFont="0" applyFill="0" applyBorder="0" applyAlignment="0" applyProtection="0"/>
    <xf numFmtId="3" fontId="46" fillId="8" borderId="30" applyFont="0" applyProtection="0">
      <alignment horizontal="right"/>
    </xf>
    <xf numFmtId="3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165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4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5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84">
    <xf numFmtId="0" fontId="0" fillId="0" borderId="0" xfId="0"/>
    <xf numFmtId="0" fontId="0" fillId="3" borderId="0" xfId="0" applyFill="1"/>
    <xf numFmtId="0" fontId="18" fillId="3" borderId="0" xfId="0" applyFont="1" applyFill="1"/>
    <xf numFmtId="0" fontId="5" fillId="3" borderId="0" xfId="0" applyFont="1" applyFill="1" applyAlignment="1">
      <alignment horizontal="center"/>
    </xf>
    <xf numFmtId="0" fontId="2" fillId="3" borderId="0" xfId="3" applyFill="1" applyAlignment="1">
      <alignment horizontal="left" indent="6"/>
    </xf>
    <xf numFmtId="0" fontId="4" fillId="3" borderId="0" xfId="3" applyFont="1" applyFill="1" applyAlignment="1">
      <alignment wrapText="1"/>
    </xf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4" fillId="3" borderId="0" xfId="3" applyFont="1" applyFill="1" applyAlignment="1">
      <alignment horizontal="left"/>
    </xf>
    <xf numFmtId="0" fontId="24" fillId="3" borderId="0" xfId="0" applyFont="1" applyFill="1"/>
    <xf numFmtId="0" fontId="25" fillId="3" borderId="0" xfId="0" applyFont="1" applyFill="1"/>
    <xf numFmtId="0" fontId="23" fillId="3" borderId="0" xfId="0" applyFont="1" applyFill="1"/>
    <xf numFmtId="0" fontId="21" fillId="3" borderId="0" xfId="0" applyFont="1" applyFill="1"/>
    <xf numFmtId="0" fontId="30" fillId="3" borderId="0" xfId="0" applyFont="1" applyFill="1"/>
    <xf numFmtId="170" fontId="30" fillId="3" borderId="0" xfId="1" applyNumberFormat="1" applyFont="1" applyFill="1" applyAlignment="1">
      <alignment horizontal="right"/>
    </xf>
    <xf numFmtId="170" fontId="30" fillId="3" borderId="0" xfId="0" applyNumberFormat="1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171" fontId="30" fillId="3" borderId="0" xfId="0" applyNumberFormat="1" applyFont="1" applyFill="1" applyAlignment="1">
      <alignment horizontal="center"/>
    </xf>
    <xf numFmtId="170" fontId="30" fillId="3" borderId="0" xfId="1" applyNumberFormat="1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/>
    <xf numFmtId="0" fontId="36" fillId="3" borderId="0" xfId="0" applyFont="1" applyFill="1"/>
    <xf numFmtId="0" fontId="40" fillId="3" borderId="0" xfId="0" applyFont="1" applyFill="1"/>
    <xf numFmtId="0" fontId="41" fillId="3" borderId="0" xfId="0" applyFont="1" applyFill="1"/>
    <xf numFmtId="0" fontId="41" fillId="3" borderId="0" xfId="0" applyFont="1" applyFill="1" applyAlignment="1">
      <alignment horizontal="center"/>
    </xf>
    <xf numFmtId="0" fontId="41" fillId="3" borderId="0" xfId="0" applyFont="1" applyFill="1" applyAlignment="1">
      <alignment horizontal="left"/>
    </xf>
    <xf numFmtId="0" fontId="43" fillId="3" borderId="0" xfId="3" applyFont="1" applyFill="1" applyAlignment="1">
      <alignment horizontal="left"/>
    </xf>
    <xf numFmtId="0" fontId="41" fillId="3" borderId="0" xfId="0" applyFont="1" applyFill="1" applyAlignment="1">
      <alignment wrapText="1"/>
    </xf>
    <xf numFmtId="0" fontId="45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center"/>
    </xf>
    <xf numFmtId="0" fontId="25" fillId="3" borderId="0" xfId="0" applyFont="1" applyFill="1" applyAlignment="1">
      <alignment horizontal="left" indent="1"/>
    </xf>
    <xf numFmtId="0" fontId="21" fillId="3" borderId="0" xfId="0" applyFont="1" applyFill="1" applyAlignment="1">
      <alignment horizontal="right"/>
    </xf>
    <xf numFmtId="0" fontId="41" fillId="3" borderId="20" xfId="0" applyFont="1" applyFill="1" applyBorder="1"/>
    <xf numFmtId="0" fontId="45" fillId="3" borderId="20" xfId="0" applyFont="1" applyFill="1" applyBorder="1" applyAlignment="1">
      <alignment vertical="top" wrapText="1"/>
    </xf>
    <xf numFmtId="0" fontId="24" fillId="3" borderId="20" xfId="0" applyFont="1" applyFill="1" applyBorder="1"/>
    <xf numFmtId="0" fontId="0" fillId="3" borderId="27" xfId="0" applyFill="1" applyBorder="1"/>
    <xf numFmtId="0" fontId="24" fillId="3" borderId="36" xfId="0" applyFont="1" applyFill="1" applyBorder="1"/>
    <xf numFmtId="0" fontId="30" fillId="3" borderId="36" xfId="0" applyFont="1" applyFill="1" applyBorder="1" applyAlignment="1">
      <alignment horizontal="center"/>
    </xf>
    <xf numFmtId="171" fontId="30" fillId="3" borderId="36" xfId="0" applyNumberFormat="1" applyFont="1" applyFill="1" applyBorder="1" applyAlignment="1">
      <alignment horizontal="center"/>
    </xf>
    <xf numFmtId="0" fontId="23" fillId="3" borderId="36" xfId="0" applyFont="1" applyFill="1" applyBorder="1"/>
    <xf numFmtId="0" fontId="0" fillId="3" borderId="36" xfId="0" applyFill="1" applyBorder="1"/>
    <xf numFmtId="0" fontId="24" fillId="3" borderId="27" xfId="0" applyFont="1" applyFill="1" applyBorder="1"/>
    <xf numFmtId="0" fontId="22" fillId="3" borderId="0" xfId="0" applyFont="1" applyFill="1"/>
    <xf numFmtId="0" fontId="41" fillId="3" borderId="27" xfId="0" applyFont="1" applyFill="1" applyBorder="1"/>
    <xf numFmtId="0" fontId="41" fillId="3" borderId="36" xfId="0" applyFont="1" applyFill="1" applyBorder="1" applyAlignment="1">
      <alignment horizontal="center"/>
    </xf>
    <xf numFmtId="0" fontId="41" fillId="3" borderId="26" xfId="0" applyFont="1" applyFill="1" applyBorder="1"/>
    <xf numFmtId="0" fontId="25" fillId="3" borderId="20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0" fillId="3" borderId="20" xfId="0" applyFill="1" applyBorder="1"/>
    <xf numFmtId="0" fontId="9" fillId="3" borderId="2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41" fillId="3" borderId="36" xfId="0" applyFont="1" applyFill="1" applyBorder="1"/>
    <xf numFmtId="0" fontId="25" fillId="3" borderId="27" xfId="0" applyFont="1" applyFill="1" applyBorder="1" applyAlignment="1">
      <alignment horizontal="left" indent="1"/>
    </xf>
    <xf numFmtId="0" fontId="41" fillId="3" borderId="21" xfId="0" applyFont="1" applyFill="1" applyBorder="1"/>
    <xf numFmtId="0" fontId="28" fillId="3" borderId="0" xfId="0" applyFont="1" applyFill="1"/>
    <xf numFmtId="0" fontId="0" fillId="3" borderId="41" xfId="0" applyFill="1" applyBorder="1"/>
    <xf numFmtId="0" fontId="28" fillId="3" borderId="40" xfId="0" applyFont="1" applyFill="1" applyBorder="1"/>
    <xf numFmtId="0" fontId="20" fillId="3" borderId="43" xfId="0" applyFont="1" applyFill="1" applyBorder="1" applyAlignment="1">
      <alignment horizontal="left"/>
    </xf>
    <xf numFmtId="0" fontId="24" fillId="3" borderId="44" xfId="0" applyFont="1" applyFill="1" applyBorder="1"/>
    <xf numFmtId="0" fontId="24" fillId="3" borderId="45" xfId="0" applyFont="1" applyFill="1" applyBorder="1"/>
    <xf numFmtId="0" fontId="28" fillId="3" borderId="50" xfId="0" applyFont="1" applyFill="1" applyBorder="1"/>
    <xf numFmtId="0" fontId="0" fillId="3" borderId="51" xfId="0" applyFill="1" applyBorder="1"/>
    <xf numFmtId="0" fontId="0" fillId="3" borderId="52" xfId="0" applyFill="1" applyBorder="1"/>
    <xf numFmtId="0" fontId="0" fillId="3" borderId="53" xfId="0" applyFill="1" applyBorder="1"/>
    <xf numFmtId="170" fontId="23" fillId="3" borderId="0" xfId="1" applyNumberFormat="1" applyFont="1" applyFill="1" applyAlignment="1">
      <alignment horizontal="right"/>
    </xf>
    <xf numFmtId="170" fontId="23" fillId="3" borderId="0" xfId="1" applyNumberFormat="1" applyFont="1" applyFill="1"/>
    <xf numFmtId="0" fontId="6" fillId="3" borderId="0" xfId="0" applyFont="1" applyFill="1"/>
    <xf numFmtId="0" fontId="11" fillId="3" borderId="0" xfId="0" applyFont="1" applyFill="1"/>
    <xf numFmtId="0" fontId="13" fillId="3" borderId="0" xfId="0" applyFont="1" applyFill="1"/>
    <xf numFmtId="0" fontId="16" fillId="3" borderId="0" xfId="0" applyFont="1" applyFill="1"/>
    <xf numFmtId="1" fontId="6" fillId="3" borderId="0" xfId="0" applyNumberFormat="1" applyFont="1" applyFill="1"/>
    <xf numFmtId="0" fontId="38" fillId="3" borderId="0" xfId="0" applyFont="1" applyFill="1"/>
    <xf numFmtId="3" fontId="11" fillId="0" borderId="9" xfId="37" applyNumberFormat="1" applyFont="1" applyBorder="1" applyAlignment="1">
      <alignment horizontal="right"/>
    </xf>
    <xf numFmtId="3" fontId="11" fillId="0" borderId="9" xfId="37" applyNumberFormat="1" applyFont="1" applyBorder="1" applyAlignment="1" applyProtection="1">
      <alignment horizontal="right"/>
      <protection hidden="1"/>
    </xf>
    <xf numFmtId="0" fontId="9" fillId="4" borderId="3" xfId="0" applyFont="1" applyFill="1" applyBorder="1"/>
    <xf numFmtId="0" fontId="9" fillId="4" borderId="4" xfId="0" applyFont="1" applyFill="1" applyBorder="1" applyAlignment="1">
      <alignment horizontal="center"/>
    </xf>
    <xf numFmtId="0" fontId="9" fillId="4" borderId="4" xfId="0" applyFont="1" applyFill="1" applyBorder="1"/>
    <xf numFmtId="1" fontId="9" fillId="4" borderId="5" xfId="0" applyNumberFormat="1" applyFont="1" applyFill="1" applyBorder="1" applyAlignment="1">
      <alignment horizontal="center"/>
    </xf>
    <xf numFmtId="1" fontId="9" fillId="4" borderId="4" xfId="0" applyNumberFormat="1" applyFont="1" applyFill="1" applyBorder="1" applyAlignment="1">
      <alignment horizontal="center"/>
    </xf>
    <xf numFmtId="1" fontId="10" fillId="4" borderId="31" xfId="0" applyNumberFormat="1" applyFont="1" applyFill="1" applyBorder="1" applyAlignment="1">
      <alignment horizontal="center"/>
    </xf>
    <xf numFmtId="0" fontId="10" fillId="4" borderId="22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center"/>
    </xf>
    <xf numFmtId="1" fontId="14" fillId="4" borderId="5" xfId="0" applyNumberFormat="1" applyFont="1" applyFill="1" applyBorder="1" applyAlignment="1">
      <alignment horizontal="center"/>
    </xf>
    <xf numFmtId="168" fontId="11" fillId="0" borderId="9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14" fillId="4" borderId="27" xfId="0" applyFont="1" applyFill="1" applyBorder="1" applyAlignment="1">
      <alignment horizontal="left"/>
    </xf>
    <xf numFmtId="0" fontId="14" fillId="4" borderId="3" xfId="0" applyFont="1" applyFill="1" applyBorder="1" applyAlignment="1">
      <alignment horizontal="left"/>
    </xf>
    <xf numFmtId="0" fontId="13" fillId="3" borderId="26" xfId="0" applyFont="1" applyFill="1" applyBorder="1" applyAlignment="1">
      <alignment horizontal="left"/>
    </xf>
    <xf numFmtId="0" fontId="35" fillId="0" borderId="5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6" fillId="2" borderId="5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0" fontId="35" fillId="3" borderId="5" xfId="0" applyFont="1" applyFill="1" applyBorder="1" applyAlignment="1">
      <alignment horizontal="center"/>
    </xf>
    <xf numFmtId="0" fontId="35" fillId="3" borderId="4" xfId="0" applyFont="1" applyFill="1" applyBorder="1" applyAlignment="1">
      <alignment horizontal="center"/>
    </xf>
    <xf numFmtId="0" fontId="37" fillId="4" borderId="4" xfId="0" applyFont="1" applyFill="1" applyBorder="1"/>
    <xf numFmtId="0" fontId="37" fillId="4" borderId="5" xfId="0" applyFont="1" applyFill="1" applyBorder="1"/>
    <xf numFmtId="0" fontId="37" fillId="4" borderId="31" xfId="0" applyFont="1" applyFill="1" applyBorder="1"/>
    <xf numFmtId="0" fontId="36" fillId="3" borderId="3" xfId="0" applyFont="1" applyFill="1" applyBorder="1" applyAlignment="1">
      <alignment horizontal="left"/>
    </xf>
    <xf numFmtId="0" fontId="35" fillId="3" borderId="3" xfId="0" applyFont="1" applyFill="1" applyBorder="1" applyAlignment="1">
      <alignment horizontal="center"/>
    </xf>
    <xf numFmtId="0" fontId="36" fillId="0" borderId="56" xfId="0" applyFont="1" applyBorder="1" applyAlignment="1">
      <alignment horizontal="center"/>
    </xf>
    <xf numFmtId="0" fontId="36" fillId="2" borderId="56" xfId="0" applyFont="1" applyFill="1" applyBorder="1" applyAlignment="1">
      <alignment horizontal="center"/>
    </xf>
    <xf numFmtId="0" fontId="37" fillId="3" borderId="0" xfId="0" applyFont="1" applyFill="1" applyAlignment="1">
      <alignment horizontal="left"/>
    </xf>
    <xf numFmtId="0" fontId="36" fillId="0" borderId="0" xfId="0" applyFont="1"/>
    <xf numFmtId="0" fontId="36" fillId="3" borderId="4" xfId="0" applyFont="1" applyFill="1" applyBorder="1" applyAlignment="1">
      <alignment horizontal="center"/>
    </xf>
    <xf numFmtId="0" fontId="37" fillId="3" borderId="4" xfId="0" applyFont="1" applyFill="1" applyBorder="1" applyAlignment="1">
      <alignment horizontal="left"/>
    </xf>
    <xf numFmtId="0" fontId="19" fillId="3" borderId="0" xfId="0" applyFont="1" applyFill="1"/>
    <xf numFmtId="0" fontId="6" fillId="0" borderId="0" xfId="0" applyFont="1"/>
    <xf numFmtId="1" fontId="6" fillId="0" borderId="0" xfId="0" applyNumberFormat="1" applyFont="1"/>
    <xf numFmtId="0" fontId="9" fillId="4" borderId="3" xfId="0" applyFont="1" applyFill="1" applyBorder="1" applyAlignment="1">
      <alignment horizontal="left"/>
    </xf>
    <xf numFmtId="0" fontId="12" fillId="0" borderId="8" xfId="0" applyFont="1" applyBorder="1" applyAlignment="1">
      <alignment horizontal="left"/>
    </xf>
    <xf numFmtId="168" fontId="11" fillId="0" borderId="24" xfId="37" applyNumberFormat="1" applyFont="1" applyBorder="1" applyAlignment="1">
      <alignment horizontal="right"/>
    </xf>
    <xf numFmtId="164" fontId="11" fillId="0" borderId="2" xfId="37" applyNumberFormat="1" applyFont="1" applyBorder="1" applyAlignment="1" applyProtection="1">
      <alignment horizontal="right"/>
      <protection hidden="1"/>
    </xf>
    <xf numFmtId="164" fontId="11" fillId="0" borderId="24" xfId="0" applyNumberFormat="1" applyFont="1" applyBorder="1" applyAlignment="1">
      <alignment horizontal="right"/>
    </xf>
    <xf numFmtId="164" fontId="11" fillId="2" borderId="24" xfId="0" applyNumberFormat="1" applyFont="1" applyFill="1" applyBorder="1" applyAlignment="1">
      <alignment horizontal="right"/>
    </xf>
    <xf numFmtId="164" fontId="11" fillId="0" borderId="33" xfId="37" applyNumberFormat="1" applyFont="1" applyBorder="1" applyAlignment="1" applyProtection="1">
      <alignment horizontal="right"/>
      <protection hidden="1"/>
    </xf>
    <xf numFmtId="164" fontId="11" fillId="2" borderId="33" xfId="37" applyNumberFormat="1" applyFont="1" applyFill="1" applyBorder="1" applyAlignment="1" applyProtection="1">
      <alignment horizontal="right"/>
      <protection hidden="1"/>
    </xf>
    <xf numFmtId="0" fontId="12" fillId="0" borderId="12" xfId="0" applyFont="1" applyBorder="1" applyAlignment="1">
      <alignment horizontal="left"/>
    </xf>
    <xf numFmtId="168" fontId="11" fillId="0" borderId="9" xfId="37" applyNumberFormat="1" applyFont="1" applyBorder="1" applyAlignment="1">
      <alignment horizontal="right"/>
    </xf>
    <xf numFmtId="164" fontId="11" fillId="0" borderId="10" xfId="37" applyNumberFormat="1" applyFont="1" applyBorder="1" applyAlignment="1" applyProtection="1">
      <alignment horizontal="right"/>
      <protection hidden="1"/>
    </xf>
    <xf numFmtId="164" fontId="11" fillId="0" borderId="9" xfId="0" applyNumberFormat="1" applyFont="1" applyBorder="1" applyAlignment="1">
      <alignment horizontal="right"/>
    </xf>
    <xf numFmtId="164" fontId="11" fillId="2" borderId="9" xfId="0" applyNumberFormat="1" applyFont="1" applyFill="1" applyBorder="1" applyAlignment="1">
      <alignment horizontal="right"/>
    </xf>
    <xf numFmtId="164" fontId="11" fillId="0" borderId="13" xfId="37" applyNumberFormat="1" applyFont="1" applyBorder="1" applyAlignment="1" applyProtection="1">
      <alignment horizontal="right"/>
      <protection hidden="1"/>
    </xf>
    <xf numFmtId="0" fontId="12" fillId="0" borderId="14" xfId="0" applyFont="1" applyBorder="1" applyAlignment="1">
      <alignment horizontal="left"/>
    </xf>
    <xf numFmtId="168" fontId="11" fillId="0" borderId="9" xfId="37" applyNumberFormat="1" applyFont="1" applyBorder="1" applyAlignment="1">
      <alignment horizontal="center"/>
    </xf>
    <xf numFmtId="168" fontId="11" fillId="0" borderId="10" xfId="37" applyNumberFormat="1" applyFont="1" applyBorder="1" applyAlignment="1">
      <alignment horizontal="center"/>
    </xf>
    <xf numFmtId="168" fontId="11" fillId="2" borderId="10" xfId="37" applyNumberFormat="1" applyFont="1" applyFill="1" applyBorder="1" applyAlignment="1">
      <alignment horizontal="center"/>
    </xf>
    <xf numFmtId="168" fontId="11" fillId="2" borderId="9" xfId="37" applyNumberFormat="1" applyFont="1" applyFill="1" applyBorder="1" applyAlignment="1">
      <alignment horizontal="center"/>
    </xf>
    <xf numFmtId="164" fontId="11" fillId="0" borderId="15" xfId="37" applyNumberFormat="1" applyFont="1" applyBorder="1" applyAlignment="1" applyProtection="1">
      <alignment horizontal="right"/>
      <protection hidden="1"/>
    </xf>
    <xf numFmtId="164" fontId="11" fillId="0" borderId="16" xfId="37" applyNumberFormat="1" applyFont="1" applyBorder="1" applyAlignment="1" applyProtection="1">
      <alignment horizontal="center"/>
      <protection hidden="1"/>
    </xf>
    <xf numFmtId="164" fontId="11" fillId="0" borderId="17" xfId="37" applyNumberFormat="1" applyFont="1" applyBorder="1" applyAlignment="1" applyProtection="1">
      <alignment horizontal="center"/>
      <protection hidden="1"/>
    </xf>
    <xf numFmtId="164" fontId="11" fillId="2" borderId="16" xfId="37" applyNumberFormat="1" applyFont="1" applyFill="1" applyBorder="1" applyAlignment="1" applyProtection="1">
      <alignment horizontal="center"/>
      <protection hidden="1"/>
    </xf>
    <xf numFmtId="164" fontId="11" fillId="0" borderId="18" xfId="37" applyNumberFormat="1" applyFont="1" applyBorder="1" applyAlignment="1" applyProtection="1">
      <alignment horizontal="right"/>
      <protection hidden="1"/>
    </xf>
    <xf numFmtId="164" fontId="11" fillId="2" borderId="16" xfId="37" applyNumberFormat="1" applyFont="1" applyFill="1" applyBorder="1" applyAlignment="1" applyProtection="1">
      <alignment horizontal="right"/>
      <protection hidden="1"/>
    </xf>
    <xf numFmtId="168" fontId="15" fillId="4" borderId="19" xfId="37" applyNumberFormat="1" applyFont="1" applyFill="1" applyBorder="1" applyAlignment="1">
      <alignment horizontal="right"/>
    </xf>
    <xf numFmtId="168" fontId="15" fillId="4" borderId="20" xfId="37" applyNumberFormat="1" applyFont="1" applyFill="1" applyBorder="1" applyAlignment="1">
      <alignment horizontal="right"/>
    </xf>
    <xf numFmtId="168" fontId="15" fillId="4" borderId="21" xfId="37" applyNumberFormat="1" applyFont="1" applyFill="1" applyBorder="1" applyAlignment="1">
      <alignment horizontal="right"/>
    </xf>
    <xf numFmtId="169" fontId="11" fillId="0" borderId="24" xfId="2" applyNumberFormat="1" applyFont="1" applyBorder="1" applyAlignment="1">
      <alignment horizontal="center"/>
    </xf>
    <xf numFmtId="169" fontId="11" fillId="2" borderId="2" xfId="2" applyNumberFormat="1" applyFont="1" applyFill="1" applyBorder="1" applyAlignment="1">
      <alignment horizontal="center"/>
    </xf>
    <xf numFmtId="169" fontId="11" fillId="2" borderId="24" xfId="2" applyNumberFormat="1" applyFont="1" applyFill="1" applyBorder="1" applyAlignment="1">
      <alignment horizontal="center"/>
    </xf>
    <xf numFmtId="0" fontId="12" fillId="0" borderId="25" xfId="0" applyFont="1" applyBorder="1" applyAlignment="1">
      <alignment horizontal="left"/>
    </xf>
    <xf numFmtId="169" fontId="11" fillId="0" borderId="2" xfId="2" applyNumberFormat="1" applyFont="1" applyBorder="1" applyAlignment="1">
      <alignment horizontal="center"/>
    </xf>
    <xf numFmtId="9" fontId="15" fillId="4" borderId="5" xfId="2" applyFont="1" applyFill="1" applyBorder="1" applyAlignment="1">
      <alignment horizontal="center"/>
    </xf>
    <xf numFmtId="9" fontId="15" fillId="4" borderId="4" xfId="2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left"/>
    </xf>
    <xf numFmtId="3" fontId="11" fillId="0" borderId="24" xfId="37" applyNumberFormat="1" applyFont="1" applyBorder="1" applyAlignment="1" applyProtection="1">
      <alignment horizontal="right"/>
      <protection hidden="1"/>
    </xf>
    <xf numFmtId="3" fontId="11" fillId="0" borderId="24" xfId="0" applyNumberFormat="1" applyFont="1" applyBorder="1" applyAlignment="1">
      <alignment horizontal="right"/>
    </xf>
    <xf numFmtId="3" fontId="11" fillId="2" borderId="24" xfId="0" applyNumberFormat="1" applyFont="1" applyFill="1" applyBorder="1" applyAlignment="1">
      <alignment horizontal="right"/>
    </xf>
    <xf numFmtId="3" fontId="11" fillId="2" borderId="2" xfId="0" applyNumberFormat="1" applyFont="1" applyFill="1" applyBorder="1" applyAlignment="1">
      <alignment horizontal="right"/>
    </xf>
    <xf numFmtId="3" fontId="11" fillId="2" borderId="24" xfId="37" applyNumberFormat="1" applyFont="1" applyFill="1" applyBorder="1" applyAlignment="1" applyProtection="1">
      <alignment horizontal="right"/>
      <protection hidden="1"/>
    </xf>
    <xf numFmtId="3" fontId="11" fillId="0" borderId="9" xfId="0" applyNumberFormat="1" applyFont="1" applyBorder="1" applyAlignment="1">
      <alignment horizontal="right"/>
    </xf>
    <xf numFmtId="3" fontId="11" fillId="2" borderId="9" xfId="0" applyNumberFormat="1" applyFont="1" applyFill="1" applyBorder="1" applyAlignment="1">
      <alignment horizontal="right"/>
    </xf>
    <xf numFmtId="3" fontId="11" fillId="2" borderId="10" xfId="0" applyNumberFormat="1" applyFont="1" applyFill="1" applyBorder="1" applyAlignment="1">
      <alignment horizontal="right"/>
    </xf>
    <xf numFmtId="3" fontId="11" fillId="0" borderId="16" xfId="37" applyNumberFormat="1" applyFont="1" applyBorder="1" applyAlignment="1" applyProtection="1">
      <alignment horizontal="right"/>
      <protection hidden="1"/>
    </xf>
    <xf numFmtId="168" fontId="15" fillId="4" borderId="5" xfId="37" applyNumberFormat="1" applyFont="1" applyFill="1" applyBorder="1" applyAlignment="1">
      <alignment horizontal="right"/>
    </xf>
    <xf numFmtId="168" fontId="15" fillId="4" borderId="4" xfId="37" applyNumberFormat="1" applyFont="1" applyFill="1" applyBorder="1" applyAlignment="1">
      <alignment horizontal="right"/>
    </xf>
    <xf numFmtId="9" fontId="14" fillId="4" borderId="5" xfId="2" applyFont="1" applyFill="1" applyBorder="1" applyAlignment="1">
      <alignment horizontal="center"/>
    </xf>
    <xf numFmtId="0" fontId="12" fillId="0" borderId="29" xfId="0" applyFont="1" applyBorder="1" applyAlignment="1">
      <alignment horizontal="left"/>
    </xf>
    <xf numFmtId="169" fontId="11" fillId="0" borderId="23" xfId="2" applyNumberFormat="1" applyFont="1" applyBorder="1" applyAlignment="1">
      <alignment horizontal="center"/>
    </xf>
    <xf numFmtId="0" fontId="13" fillId="3" borderId="26" xfId="0" applyFont="1" applyFill="1" applyBorder="1"/>
    <xf numFmtId="0" fontId="12" fillId="0" borderId="8" xfId="0" applyFont="1" applyBorder="1"/>
    <xf numFmtId="170" fontId="11" fillId="3" borderId="24" xfId="0" applyNumberFormat="1" applyFont="1" applyFill="1" applyBorder="1" applyProtection="1">
      <protection hidden="1"/>
    </xf>
    <xf numFmtId="170" fontId="11" fillId="0" borderId="2" xfId="0" applyNumberFormat="1" applyFont="1" applyBorder="1"/>
    <xf numFmtId="170" fontId="11" fillId="2" borderId="24" xfId="0" applyNumberFormat="1" applyFont="1" applyFill="1" applyBorder="1"/>
    <xf numFmtId="170" fontId="11" fillId="2" borderId="24" xfId="0" applyNumberFormat="1" applyFont="1" applyFill="1" applyBorder="1" applyProtection="1">
      <protection hidden="1"/>
    </xf>
    <xf numFmtId="0" fontId="12" fillId="0" borderId="12" xfId="0" applyFont="1" applyBorder="1"/>
    <xf numFmtId="0" fontId="12" fillId="0" borderId="14" xfId="0" applyFont="1" applyBorder="1"/>
    <xf numFmtId="0" fontId="12" fillId="0" borderId="25" xfId="0" applyFont="1" applyBorder="1"/>
    <xf numFmtId="170" fontId="11" fillId="3" borderId="19" xfId="0" applyNumberFormat="1" applyFont="1" applyFill="1" applyBorder="1" applyProtection="1">
      <protection hidden="1"/>
    </xf>
    <xf numFmtId="170" fontId="11" fillId="2" borderId="19" xfId="0" applyNumberFormat="1" applyFont="1" applyFill="1" applyBorder="1"/>
    <xf numFmtId="0" fontId="10" fillId="4" borderId="3" xfId="0" applyFont="1" applyFill="1" applyBorder="1"/>
    <xf numFmtId="0" fontId="13" fillId="0" borderId="26" xfId="0" applyFont="1" applyBorder="1"/>
    <xf numFmtId="0" fontId="13" fillId="3" borderId="27" xfId="0" applyFont="1" applyFill="1" applyBorder="1"/>
    <xf numFmtId="170" fontId="11" fillId="3" borderId="2" xfId="0" applyNumberFormat="1" applyFont="1" applyFill="1" applyBorder="1" applyAlignment="1" applyProtection="1">
      <alignment horizontal="right"/>
      <protection hidden="1"/>
    </xf>
    <xf numFmtId="170" fontId="11" fillId="0" borderId="24" xfId="0" applyNumberFormat="1" applyFont="1" applyBorder="1" applyAlignment="1">
      <alignment horizontal="right"/>
    </xf>
    <xf numFmtId="170" fontId="11" fillId="2" borderId="24" xfId="0" applyNumberFormat="1" applyFont="1" applyFill="1" applyBorder="1" applyAlignment="1">
      <alignment horizontal="right"/>
    </xf>
    <xf numFmtId="170" fontId="11" fillId="3" borderId="24" xfId="0" applyNumberFormat="1" applyFont="1" applyFill="1" applyBorder="1" applyAlignment="1" applyProtection="1">
      <alignment horizontal="right"/>
      <protection hidden="1"/>
    </xf>
    <xf numFmtId="170" fontId="11" fillId="2" borderId="24" xfId="0" applyNumberFormat="1" applyFont="1" applyFill="1" applyBorder="1" applyAlignment="1" applyProtection="1">
      <alignment horizontal="right"/>
      <protection hidden="1"/>
    </xf>
    <xf numFmtId="170" fontId="11" fillId="2" borderId="19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 applyProtection="1">
      <alignment horizontal="right"/>
      <protection hidden="1"/>
    </xf>
    <xf numFmtId="0" fontId="13" fillId="3" borderId="3" xfId="0" applyFont="1" applyFill="1" applyBorder="1" applyAlignment="1">
      <alignment horizontal="left"/>
    </xf>
    <xf numFmtId="170" fontId="11" fillId="3" borderId="5" xfId="0" applyNumberFormat="1" applyFont="1" applyFill="1" applyBorder="1" applyAlignment="1" applyProtection="1">
      <alignment horizontal="right"/>
      <protection hidden="1"/>
    </xf>
    <xf numFmtId="170" fontId="11" fillId="3" borderId="32" xfId="0" applyNumberFormat="1" applyFont="1" applyFill="1" applyBorder="1" applyAlignment="1" applyProtection="1">
      <alignment horizontal="right"/>
      <protection hidden="1"/>
    </xf>
    <xf numFmtId="170" fontId="11" fillId="2" borderId="5" xfId="0" applyNumberFormat="1" applyFont="1" applyFill="1" applyBorder="1" applyAlignment="1" applyProtection="1">
      <alignment horizontal="right"/>
      <protection hidden="1"/>
    </xf>
    <xf numFmtId="170" fontId="11" fillId="2" borderId="32" xfId="0" applyNumberFormat="1" applyFont="1" applyFill="1" applyBorder="1" applyAlignment="1" applyProtection="1">
      <alignment horizontal="right"/>
      <protection hidden="1"/>
    </xf>
    <xf numFmtId="0" fontId="12" fillId="3" borderId="11" xfId="0" applyFont="1" applyFill="1" applyBorder="1" applyAlignment="1">
      <alignment horizontal="left"/>
    </xf>
    <xf numFmtId="3" fontId="11" fillId="3" borderId="24" xfId="0" applyNumberFormat="1" applyFont="1" applyFill="1" applyBorder="1" applyAlignment="1">
      <alignment horizontal="right"/>
    </xf>
    <xf numFmtId="0" fontId="12" fillId="3" borderId="9" xfId="0" applyFont="1" applyFill="1" applyBorder="1" applyAlignment="1">
      <alignment horizontal="left"/>
    </xf>
    <xf numFmtId="0" fontId="12" fillId="3" borderId="28" xfId="0" applyFont="1" applyFill="1" applyBorder="1" applyAlignment="1">
      <alignment horizontal="left"/>
    </xf>
    <xf numFmtId="3" fontId="11" fillId="3" borderId="9" xfId="0" applyNumberFormat="1" applyFont="1" applyFill="1" applyBorder="1" applyAlignment="1">
      <alignment horizontal="right"/>
    </xf>
    <xf numFmtId="0" fontId="12" fillId="0" borderId="28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3" borderId="19" xfId="0" applyFont="1" applyFill="1" applyBorder="1" applyAlignment="1">
      <alignment horizontal="left"/>
    </xf>
    <xf numFmtId="3" fontId="11" fillId="3" borderId="23" xfId="0" applyNumberFormat="1" applyFont="1" applyFill="1" applyBorder="1" applyAlignment="1">
      <alignment horizontal="right"/>
    </xf>
    <xf numFmtId="3" fontId="11" fillId="2" borderId="23" xfId="0" applyNumberFormat="1" applyFont="1" applyFill="1" applyBorder="1" applyAlignment="1">
      <alignment horizontal="right"/>
    </xf>
    <xf numFmtId="41" fontId="11" fillId="3" borderId="5" xfId="1" applyNumberFormat="1" applyFont="1" applyFill="1" applyBorder="1" applyAlignment="1">
      <alignment horizontal="right"/>
    </xf>
    <xf numFmtId="41" fontId="18" fillId="3" borderId="0" xfId="1" applyNumberFormat="1" applyFont="1" applyFill="1" applyAlignment="1">
      <alignment horizontal="center"/>
    </xf>
    <xf numFmtId="41" fontId="11" fillId="3" borderId="33" xfId="1" applyNumberFormat="1" applyFont="1" applyFill="1" applyBorder="1" applyAlignment="1">
      <alignment horizontal="right"/>
    </xf>
    <xf numFmtId="3" fontId="11" fillId="0" borderId="2" xfId="1" applyNumberFormat="1" applyFont="1" applyBorder="1" applyAlignment="1" applyProtection="1">
      <alignment horizontal="right"/>
      <protection hidden="1"/>
    </xf>
    <xf numFmtId="3" fontId="11" fillId="0" borderId="11" xfId="1" applyNumberFormat="1" applyFont="1" applyBorder="1" applyAlignment="1" applyProtection="1">
      <alignment horizontal="right"/>
      <protection hidden="1"/>
    </xf>
    <xf numFmtId="3" fontId="11" fillId="0" borderId="9" xfId="1" applyNumberFormat="1" applyFont="1" applyBorder="1" applyAlignment="1" applyProtection="1">
      <alignment horizontal="right"/>
      <protection hidden="1"/>
    </xf>
    <xf numFmtId="3" fontId="11" fillId="2" borderId="11" xfId="1" applyNumberFormat="1" applyFont="1" applyFill="1" applyBorder="1" applyAlignment="1" applyProtection="1">
      <alignment horizontal="right"/>
      <protection hidden="1"/>
    </xf>
    <xf numFmtId="41" fontId="11" fillId="3" borderId="13" xfId="1" applyNumberFormat="1" applyFont="1" applyFill="1" applyBorder="1" applyAlignment="1">
      <alignment horizontal="right"/>
    </xf>
    <xf numFmtId="3" fontId="11" fillId="0" borderId="10" xfId="1" applyNumberFormat="1" applyFont="1" applyBorder="1" applyAlignment="1" applyProtection="1">
      <alignment horizontal="right"/>
      <protection hidden="1"/>
    </xf>
    <xf numFmtId="3" fontId="11" fillId="2" borderId="9" xfId="1" applyNumberFormat="1" applyFont="1" applyFill="1" applyBorder="1" applyAlignment="1" applyProtection="1">
      <alignment horizontal="right"/>
      <protection hidden="1"/>
    </xf>
    <xf numFmtId="37" fontId="11" fillId="3" borderId="13" xfId="1" applyNumberFormat="1" applyFont="1" applyFill="1" applyBorder="1" applyAlignment="1">
      <alignment horizontal="right"/>
    </xf>
    <xf numFmtId="3" fontId="11" fillId="0" borderId="9" xfId="1" applyNumberFormat="1" applyFont="1" applyBorder="1" applyAlignment="1">
      <alignment horizontal="right"/>
    </xf>
    <xf numFmtId="41" fontId="11" fillId="3" borderId="13" xfId="1" applyNumberFormat="1" applyFont="1" applyFill="1" applyBorder="1" applyAlignment="1">
      <alignment horizontal="center"/>
    </xf>
    <xf numFmtId="41" fontId="11" fillId="3" borderId="9" xfId="1" applyNumberFormat="1" applyFont="1" applyFill="1" applyBorder="1" applyAlignment="1">
      <alignment horizontal="center"/>
    </xf>
    <xf numFmtId="41" fontId="11" fillId="2" borderId="9" xfId="1" applyNumberFormat="1" applyFont="1" applyFill="1" applyBorder="1" applyAlignment="1">
      <alignment horizontal="center"/>
    </xf>
    <xf numFmtId="41" fontId="11" fillId="3" borderId="15" xfId="1" applyNumberFormat="1" applyFont="1" applyFill="1" applyBorder="1" applyAlignment="1">
      <alignment horizontal="right"/>
    </xf>
    <xf numFmtId="3" fontId="11" fillId="0" borderId="1" xfId="1" applyNumberFormat="1" applyFont="1" applyBorder="1" applyAlignment="1" applyProtection="1">
      <alignment horizontal="right"/>
      <protection hidden="1"/>
    </xf>
    <xf numFmtId="42" fontId="13" fillId="3" borderId="5" xfId="1" applyNumberFormat="1" applyFont="1" applyFill="1" applyBorder="1" applyAlignment="1">
      <alignment horizontal="right"/>
    </xf>
    <xf numFmtId="42" fontId="13" fillId="3" borderId="4" xfId="1" applyNumberFormat="1" applyFont="1" applyFill="1" applyBorder="1" applyAlignment="1">
      <alignment horizontal="right"/>
    </xf>
    <xf numFmtId="172" fontId="13" fillId="0" borderId="5" xfId="4" applyNumberFormat="1" applyFont="1" applyBorder="1" applyAlignment="1" applyProtection="1">
      <alignment horizontal="right"/>
      <protection hidden="1"/>
    </xf>
    <xf numFmtId="172" fontId="13" fillId="2" borderId="5" xfId="4" applyNumberFormat="1" applyFont="1" applyFill="1" applyBorder="1" applyAlignment="1" applyProtection="1">
      <alignment horizontal="right"/>
      <protection hidden="1"/>
    </xf>
    <xf numFmtId="42" fontId="13" fillId="2" borderId="5" xfId="1" applyNumberFormat="1" applyFont="1" applyFill="1" applyBorder="1" applyAlignment="1">
      <alignment horizontal="right"/>
    </xf>
    <xf numFmtId="41" fontId="11" fillId="0" borderId="24" xfId="1" applyNumberFormat="1" applyFont="1" applyBorder="1"/>
    <xf numFmtId="41" fontId="11" fillId="0" borderId="9" xfId="1" applyNumberFormat="1" applyFont="1" applyBorder="1"/>
    <xf numFmtId="41" fontId="11" fillId="0" borderId="9" xfId="1" applyNumberFormat="1" applyFont="1" applyBorder="1" applyAlignment="1">
      <alignment horizontal="center"/>
    </xf>
    <xf numFmtId="41" fontId="11" fillId="0" borderId="10" xfId="1" applyNumberFormat="1" applyFont="1" applyBorder="1" applyAlignment="1">
      <alignment horizontal="center"/>
    </xf>
    <xf numFmtId="41" fontId="11" fillId="0" borderId="16" xfId="1" applyNumberFormat="1" applyFont="1" applyBorder="1"/>
    <xf numFmtId="168" fontId="37" fillId="4" borderId="19" xfId="1" applyNumberFormat="1" applyFont="1" applyFill="1" applyBorder="1"/>
    <xf numFmtId="168" fontId="37" fillId="4" borderId="21" xfId="1" applyNumberFormat="1" applyFont="1" applyFill="1" applyBorder="1"/>
    <xf numFmtId="42" fontId="36" fillId="0" borderId="19" xfId="1" applyNumberFormat="1" applyFont="1" applyBorder="1"/>
    <xf numFmtId="42" fontId="36" fillId="0" borderId="5" xfId="1" applyNumberFormat="1" applyFont="1" applyBorder="1"/>
    <xf numFmtId="42" fontId="36" fillId="2" borderId="19" xfId="1" applyNumberFormat="1" applyFont="1" applyFill="1" applyBorder="1"/>
    <xf numFmtId="42" fontId="36" fillId="2" borderId="5" xfId="1" applyNumberFormat="1" applyFont="1" applyFill="1" applyBorder="1"/>
    <xf numFmtId="37" fontId="11" fillId="0" borderId="24" xfId="1" applyNumberFormat="1" applyFont="1" applyBorder="1" applyAlignment="1">
      <alignment horizontal="right"/>
    </xf>
    <xf numFmtId="37" fontId="11" fillId="0" borderId="9" xfId="1" applyNumberFormat="1" applyFont="1" applyBorder="1" applyAlignment="1">
      <alignment horizontal="right"/>
    </xf>
    <xf numFmtId="41" fontId="11" fillId="3" borderId="9" xfId="1" applyNumberFormat="1" applyFont="1" applyFill="1" applyBorder="1" applyAlignment="1">
      <alignment horizontal="right"/>
    </xf>
    <xf numFmtId="37" fontId="11" fillId="0" borderId="16" xfId="1" applyNumberFormat="1" applyFont="1" applyBorder="1" applyAlignment="1">
      <alignment horizontal="right"/>
    </xf>
    <xf numFmtId="168" fontId="15" fillId="4" borderId="19" xfId="1" applyNumberFormat="1" applyFont="1" applyFill="1" applyBorder="1" applyAlignment="1">
      <alignment horizontal="right"/>
    </xf>
    <xf numFmtId="168" fontId="15" fillId="4" borderId="20" xfId="1" applyNumberFormat="1" applyFont="1" applyFill="1" applyBorder="1" applyAlignment="1">
      <alignment horizontal="right"/>
    </xf>
    <xf numFmtId="168" fontId="15" fillId="4" borderId="21" xfId="1" applyNumberFormat="1" applyFont="1" applyFill="1" applyBorder="1" applyAlignment="1">
      <alignment horizontal="right"/>
    </xf>
    <xf numFmtId="42" fontId="36" fillId="0" borderId="5" xfId="1" applyNumberFormat="1" applyFont="1" applyBorder="1" applyAlignment="1">
      <alignment horizontal="right"/>
    </xf>
    <xf numFmtId="42" fontId="36" fillId="0" borderId="3" xfId="1" applyNumberFormat="1" applyFont="1" applyBorder="1" applyAlignment="1">
      <alignment horizontal="right"/>
    </xf>
    <xf numFmtId="42" fontId="36" fillId="2" borderId="5" xfId="1" applyNumberFormat="1" applyFont="1" applyFill="1" applyBorder="1" applyAlignment="1">
      <alignment horizontal="right"/>
    </xf>
    <xf numFmtId="42" fontId="22" fillId="0" borderId="5" xfId="1" applyNumberFormat="1" applyFont="1" applyBorder="1" applyAlignment="1">
      <alignment horizontal="right"/>
    </xf>
    <xf numFmtId="42" fontId="22" fillId="2" borderId="5" xfId="1" applyNumberFormat="1" applyFont="1" applyFill="1" applyBorder="1" applyAlignment="1">
      <alignment horizontal="right"/>
    </xf>
    <xf numFmtId="1" fontId="16" fillId="3" borderId="0" xfId="0" applyNumberFormat="1" applyFont="1" applyFill="1"/>
    <xf numFmtId="0" fontId="17" fillId="3" borderId="0" xfId="0" applyFont="1" applyFill="1" applyAlignment="1">
      <alignment horizontal="left"/>
    </xf>
    <xf numFmtId="1" fontId="18" fillId="3" borderId="0" xfId="0" applyNumberFormat="1" applyFont="1" applyFill="1"/>
    <xf numFmtId="0" fontId="8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6" fillId="3" borderId="20" xfId="0" applyFont="1" applyFill="1" applyBorder="1"/>
    <xf numFmtId="42" fontId="22" fillId="3" borderId="0" xfId="1" applyNumberFormat="1" applyFont="1" applyFill="1"/>
    <xf numFmtId="0" fontId="39" fillId="3" borderId="0" xfId="0" applyFont="1" applyFill="1"/>
    <xf numFmtId="0" fontId="35" fillId="3" borderId="3" xfId="0" applyFont="1" applyFill="1" applyBorder="1"/>
    <xf numFmtId="0" fontId="35" fillId="3" borderId="4" xfId="0" applyFont="1" applyFill="1" applyBorder="1"/>
    <xf numFmtId="0" fontId="36" fillId="0" borderId="5" xfId="58" applyFont="1" applyBorder="1" applyAlignment="1">
      <alignment horizontal="center"/>
    </xf>
    <xf numFmtId="0" fontId="9" fillId="4" borderId="31" xfId="0" applyFont="1" applyFill="1" applyBorder="1"/>
    <xf numFmtId="0" fontId="9" fillId="4" borderId="31" xfId="0" applyFont="1" applyFill="1" applyBorder="1" applyAlignment="1">
      <alignment horizontal="center"/>
    </xf>
    <xf numFmtId="0" fontId="36" fillId="3" borderId="31" xfId="0" applyFont="1" applyFill="1" applyBorder="1" applyAlignment="1">
      <alignment horizontal="center"/>
    </xf>
    <xf numFmtId="0" fontId="35" fillId="3" borderId="31" xfId="0" applyFont="1" applyFill="1" applyBorder="1"/>
    <xf numFmtId="1" fontId="10" fillId="4" borderId="31" xfId="58" applyNumberFormat="1" applyFont="1" applyFill="1" applyBorder="1" applyAlignment="1">
      <alignment horizontal="center"/>
    </xf>
    <xf numFmtId="164" fontId="11" fillId="0" borderId="33" xfId="39" applyNumberFormat="1" applyFont="1" applyBorder="1" applyAlignment="1" applyProtection="1">
      <alignment horizontal="right"/>
      <protection hidden="1"/>
    </xf>
    <xf numFmtId="164" fontId="11" fillId="0" borderId="18" xfId="39" applyNumberFormat="1" applyFont="1" applyBorder="1" applyAlignment="1" applyProtection="1">
      <alignment horizontal="right"/>
      <protection hidden="1"/>
    </xf>
    <xf numFmtId="3" fontId="11" fillId="0" borderId="9" xfId="39" applyNumberFormat="1" applyFont="1" applyBorder="1" applyAlignment="1" applyProtection="1">
      <alignment horizontal="right"/>
      <protection hidden="1"/>
    </xf>
    <xf numFmtId="3" fontId="11" fillId="0" borderId="16" xfId="39" applyNumberFormat="1" applyFont="1" applyBorder="1" applyAlignment="1" applyProtection="1">
      <alignment horizontal="right"/>
      <protection hidden="1"/>
    </xf>
    <xf numFmtId="1" fontId="14" fillId="4" borderId="5" xfId="58" applyNumberFormat="1" applyFont="1" applyFill="1" applyBorder="1" applyAlignment="1">
      <alignment horizontal="center"/>
    </xf>
    <xf numFmtId="3" fontId="11" fillId="0" borderId="24" xfId="39" applyNumberFormat="1" applyFont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Protection="1">
      <protection hidden="1"/>
    </xf>
    <xf numFmtId="170" fontId="11" fillId="3" borderId="19" xfId="58" applyNumberFormat="1" applyFont="1" applyFill="1" applyBorder="1" applyProtection="1">
      <protection hidden="1"/>
    </xf>
    <xf numFmtId="42" fontId="36" fillId="0" borderId="19" xfId="57" applyNumberFormat="1" applyFont="1" applyBorder="1"/>
    <xf numFmtId="170" fontId="11" fillId="3" borderId="19" xfId="58" applyNumberFormat="1" applyFont="1" applyFill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Alignment="1" applyProtection="1">
      <alignment horizontal="right"/>
      <protection hidden="1"/>
    </xf>
    <xf numFmtId="42" fontId="36" fillId="0" borderId="5" xfId="57" applyNumberFormat="1" applyFont="1" applyBorder="1" applyAlignment="1">
      <alignment horizontal="right"/>
    </xf>
    <xf numFmtId="0" fontId="36" fillId="0" borderId="56" xfId="58" applyFont="1" applyBorder="1" applyAlignment="1">
      <alignment horizontal="center"/>
    </xf>
    <xf numFmtId="170" fontId="11" fillId="3" borderId="32" xfId="58" applyNumberFormat="1" applyFont="1" applyFill="1" applyBorder="1" applyAlignment="1" applyProtection="1">
      <alignment horizontal="right"/>
      <protection hidden="1"/>
    </xf>
    <xf numFmtId="3" fontId="11" fillId="0" borderId="11" xfId="57" applyNumberFormat="1" applyFont="1" applyBorder="1" applyAlignment="1" applyProtection="1">
      <alignment horizontal="right"/>
      <protection hidden="1"/>
    </xf>
    <xf numFmtId="3" fontId="11" fillId="0" borderId="9" xfId="57" applyNumberFormat="1" applyFont="1" applyBorder="1" applyAlignment="1" applyProtection="1">
      <alignment horizontal="right"/>
      <protection hidden="1"/>
    </xf>
    <xf numFmtId="0" fontId="14" fillId="9" borderId="0" xfId="0" applyFont="1" applyFill="1" applyAlignment="1">
      <alignment horizontal="left"/>
    </xf>
    <xf numFmtId="0" fontId="13" fillId="11" borderId="0" xfId="0" applyFont="1" applyFill="1" applyAlignment="1">
      <alignment horizontal="left"/>
    </xf>
    <xf numFmtId="0" fontId="14" fillId="10" borderId="0" xfId="0" applyFont="1" applyFill="1" applyAlignment="1">
      <alignment horizontal="left"/>
    </xf>
    <xf numFmtId="0" fontId="13" fillId="12" borderId="0" xfId="0" applyFont="1" applyFill="1" applyAlignment="1">
      <alignment horizontal="left"/>
    </xf>
    <xf numFmtId="0" fontId="14" fillId="13" borderId="0" xfId="0" applyFont="1" applyFill="1" applyAlignment="1">
      <alignment horizontal="left"/>
    </xf>
    <xf numFmtId="0" fontId="5" fillId="0" borderId="0" xfId="0" applyFont="1"/>
    <xf numFmtId="3" fontId="41" fillId="3" borderId="0" xfId="0" applyNumberFormat="1" applyFont="1" applyFill="1"/>
    <xf numFmtId="170" fontId="0" fillId="3" borderId="0" xfId="0" applyNumberFormat="1" applyFill="1"/>
    <xf numFmtId="170" fontId="30" fillId="3" borderId="0" xfId="0" applyNumberFormat="1" applyFont="1" applyFill="1"/>
    <xf numFmtId="169" fontId="0" fillId="11" borderId="0" xfId="2" applyNumberFormat="1" applyFont="1" applyFill="1"/>
    <xf numFmtId="42" fontId="36" fillId="2" borderId="5" xfId="57" applyNumberFormat="1" applyFont="1" applyFill="1" applyBorder="1" applyAlignment="1">
      <alignment horizontal="right"/>
    </xf>
    <xf numFmtId="42" fontId="13" fillId="2" borderId="5" xfId="57" applyNumberFormat="1" applyFont="1" applyFill="1" applyBorder="1" applyAlignment="1">
      <alignment horizontal="right"/>
    </xf>
    <xf numFmtId="168" fontId="37" fillId="4" borderId="19" xfId="57" applyNumberFormat="1" applyFont="1" applyFill="1" applyBorder="1"/>
    <xf numFmtId="3" fontId="11" fillId="2" borderId="9" xfId="57" applyNumberFormat="1" applyFont="1" applyFill="1" applyBorder="1" applyAlignment="1" applyProtection="1">
      <alignment horizontal="right"/>
      <protection hidden="1"/>
    </xf>
    <xf numFmtId="10" fontId="0" fillId="3" borderId="0" xfId="0" applyNumberFormat="1" applyFill="1"/>
    <xf numFmtId="42" fontId="36" fillId="2" borderId="19" xfId="57" applyNumberFormat="1" applyFont="1" applyFill="1" applyBorder="1"/>
    <xf numFmtId="3" fontId="11" fillId="2" borderId="11" xfId="57" applyNumberFormat="1" applyFont="1" applyFill="1" applyBorder="1" applyAlignment="1" applyProtection="1">
      <alignment horizontal="right"/>
      <protection hidden="1"/>
    </xf>
    <xf numFmtId="168" fontId="15" fillId="4" borderId="19" xfId="57" applyNumberFormat="1" applyFont="1" applyFill="1" applyBorder="1" applyAlignment="1">
      <alignment horizontal="right"/>
    </xf>
    <xf numFmtId="42" fontId="13" fillId="3" borderId="5" xfId="57" applyNumberFormat="1" applyFont="1" applyFill="1" applyBorder="1" applyAlignment="1">
      <alignment horizontal="right"/>
    </xf>
    <xf numFmtId="42" fontId="22" fillId="2" borderId="5" xfId="57" applyNumberFormat="1" applyFont="1" applyFill="1" applyBorder="1" applyAlignment="1">
      <alignment horizontal="right"/>
    </xf>
    <xf numFmtId="9" fontId="0" fillId="3" borderId="0" xfId="2" applyFont="1" applyFill="1"/>
    <xf numFmtId="42" fontId="22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6" fontId="0" fillId="3" borderId="0" xfId="0" applyNumberFormat="1" applyFill="1"/>
    <xf numFmtId="169" fontId="11" fillId="0" borderId="24" xfId="51" applyNumberFormat="1" applyFont="1" applyBorder="1" applyAlignment="1">
      <alignment horizontal="center"/>
    </xf>
    <xf numFmtId="9" fontId="15" fillId="4" borderId="5" xfId="51" applyFont="1" applyFill="1" applyBorder="1" applyAlignment="1">
      <alignment horizontal="center"/>
    </xf>
    <xf numFmtId="169" fontId="11" fillId="2" borderId="24" xfId="51" applyNumberFormat="1" applyFont="1" applyFill="1" applyBorder="1" applyAlignment="1">
      <alignment horizontal="center"/>
    </xf>
    <xf numFmtId="9" fontId="14" fillId="4" borderId="5" xfId="51" applyFont="1" applyFill="1" applyBorder="1" applyAlignment="1">
      <alignment horizontal="center"/>
    </xf>
    <xf numFmtId="3" fontId="11" fillId="2" borderId="24" xfId="39" applyNumberFormat="1" applyFont="1" applyFill="1" applyBorder="1" applyAlignment="1" applyProtection="1">
      <alignment horizontal="right"/>
      <protection hidden="1"/>
    </xf>
    <xf numFmtId="164" fontId="11" fillId="2" borderId="33" xfId="39" applyNumberFormat="1" applyFont="1" applyFill="1" applyBorder="1" applyAlignment="1" applyProtection="1">
      <alignment horizontal="right"/>
      <protection hidden="1"/>
    </xf>
    <xf numFmtId="164" fontId="11" fillId="2" borderId="16" xfId="39" applyNumberFormat="1" applyFont="1" applyFill="1" applyBorder="1" applyAlignment="1" applyProtection="1">
      <alignment horizontal="right"/>
      <protection hidden="1"/>
    </xf>
    <xf numFmtId="168" fontId="15" fillId="4" borderId="21" xfId="39" applyNumberFormat="1" applyFont="1" applyFill="1" applyBorder="1" applyAlignment="1">
      <alignment horizontal="right"/>
    </xf>
    <xf numFmtId="168" fontId="15" fillId="4" borderId="5" xfId="39" applyNumberFormat="1" applyFont="1" applyFill="1" applyBorder="1" applyAlignment="1">
      <alignment horizontal="right"/>
    </xf>
    <xf numFmtId="0" fontId="22" fillId="3" borderId="0" xfId="0" applyFont="1" applyFill="1" applyAlignment="1">
      <alignment horizontal="center"/>
    </xf>
    <xf numFmtId="0" fontId="35" fillId="0" borderId="31" xfId="0" applyFont="1" applyBorder="1"/>
    <xf numFmtId="0" fontId="16" fillId="0" borderId="0" xfId="0" applyFont="1"/>
    <xf numFmtId="170" fontId="11" fillId="3" borderId="24" xfId="0" applyNumberFormat="1" applyFont="1" applyFill="1" applyBorder="1"/>
    <xf numFmtId="170" fontId="11" fillId="3" borderId="19" xfId="0" applyNumberFormat="1" applyFont="1" applyFill="1" applyBorder="1"/>
    <xf numFmtId="42" fontId="36" fillId="3" borderId="19" xfId="1" applyNumberFormat="1" applyFont="1" applyFill="1" applyBorder="1"/>
    <xf numFmtId="170" fontId="11" fillId="3" borderId="24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>
      <alignment horizontal="right"/>
    </xf>
    <xf numFmtId="42" fontId="36" fillId="3" borderId="5" xfId="1" applyNumberFormat="1" applyFont="1" applyFill="1" applyBorder="1" applyAlignment="1">
      <alignment horizontal="right"/>
    </xf>
    <xf numFmtId="42" fontId="22" fillId="3" borderId="5" xfId="1" applyNumberFormat="1" applyFont="1" applyFill="1" applyBorder="1" applyAlignment="1">
      <alignment horizontal="right"/>
    </xf>
    <xf numFmtId="3" fontId="11" fillId="3" borderId="2" xfId="0" applyNumberFormat="1" applyFont="1" applyFill="1" applyBorder="1" applyAlignment="1">
      <alignment horizontal="right"/>
    </xf>
    <xf numFmtId="3" fontId="11" fillId="3" borderId="0" xfId="0" applyNumberFormat="1" applyFont="1" applyFill="1" applyAlignment="1">
      <alignment horizontal="right"/>
    </xf>
    <xf numFmtId="172" fontId="13" fillId="3" borderId="4" xfId="4" applyNumberFormat="1" applyFont="1" applyFill="1" applyBorder="1" applyAlignment="1" applyProtection="1">
      <alignment horizontal="right"/>
      <protection hidden="1"/>
    </xf>
    <xf numFmtId="6" fontId="36" fillId="0" borderId="5" xfId="57" applyNumberFormat="1" applyFont="1" applyBorder="1" applyAlignment="1">
      <alignment horizontal="right"/>
    </xf>
    <xf numFmtId="6" fontId="36" fillId="0" borderId="19" xfId="57" applyNumberFormat="1" applyFont="1" applyBorder="1"/>
    <xf numFmtId="169" fontId="0" fillId="3" borderId="0" xfId="0" applyNumberFormat="1" applyFill="1"/>
    <xf numFmtId="0" fontId="9" fillId="3" borderId="4" xfId="0" applyFont="1" applyFill="1" applyBorder="1" applyAlignment="1">
      <alignment horizontal="center"/>
    </xf>
    <xf numFmtId="0" fontId="9" fillId="3" borderId="31" xfId="0" applyFont="1" applyFill="1" applyBorder="1"/>
    <xf numFmtId="164" fontId="11" fillId="14" borderId="33" xfId="37" applyNumberFormat="1" applyFont="1" applyFill="1" applyBorder="1" applyAlignment="1" applyProtection="1">
      <alignment horizontal="right"/>
      <protection hidden="1"/>
    </xf>
    <xf numFmtId="169" fontId="11" fillId="14" borderId="24" xfId="2" applyNumberFormat="1" applyFont="1" applyFill="1" applyBorder="1" applyAlignment="1">
      <alignment horizontal="center"/>
    </xf>
    <xf numFmtId="169" fontId="11" fillId="14" borderId="24" xfId="51" applyNumberFormat="1" applyFont="1" applyFill="1" applyBorder="1" applyAlignment="1">
      <alignment horizontal="center"/>
    </xf>
    <xf numFmtId="164" fontId="11" fillId="14" borderId="33" xfId="39" applyNumberFormat="1" applyFont="1" applyFill="1" applyBorder="1" applyAlignment="1" applyProtection="1">
      <alignment horizontal="right"/>
      <protection hidden="1"/>
    </xf>
    <xf numFmtId="164" fontId="11" fillId="14" borderId="18" xfId="37" applyNumberFormat="1" applyFont="1" applyFill="1" applyBorder="1" applyAlignment="1" applyProtection="1">
      <alignment horizontal="right"/>
      <protection hidden="1"/>
    </xf>
    <xf numFmtId="164" fontId="11" fillId="14" borderId="18" xfId="39" applyNumberFormat="1" applyFont="1" applyFill="1" applyBorder="1" applyAlignment="1" applyProtection="1">
      <alignment horizontal="right"/>
      <protection hidden="1"/>
    </xf>
    <xf numFmtId="0" fontId="35" fillId="14" borderId="4" xfId="0" applyFont="1" applyFill="1" applyBorder="1"/>
    <xf numFmtId="0" fontId="35" fillId="14" borderId="31" xfId="0" applyFont="1" applyFill="1" applyBorder="1"/>
    <xf numFmtId="170" fontId="11" fillId="14" borderId="24" xfId="0" applyNumberFormat="1" applyFont="1" applyFill="1" applyBorder="1" applyProtection="1">
      <protection hidden="1"/>
    </xf>
    <xf numFmtId="170" fontId="11" fillId="14" borderId="19" xfId="0" applyNumberFormat="1" applyFont="1" applyFill="1" applyBorder="1" applyProtection="1">
      <protection hidden="1"/>
    </xf>
    <xf numFmtId="42" fontId="36" fillId="14" borderId="19" xfId="1" applyNumberFormat="1" applyFont="1" applyFill="1" applyBorder="1"/>
    <xf numFmtId="42" fontId="36" fillId="14" borderId="19" xfId="57" applyNumberFormat="1" applyFont="1" applyFill="1" applyBorder="1"/>
    <xf numFmtId="170" fontId="11" fillId="14" borderId="24" xfId="0" applyNumberFormat="1" applyFont="1" applyFill="1" applyBorder="1" applyAlignment="1" applyProtection="1">
      <alignment horizontal="right"/>
      <protection hidden="1"/>
    </xf>
    <xf numFmtId="170" fontId="11" fillId="14" borderId="19" xfId="0" applyNumberFormat="1" applyFont="1" applyFill="1" applyBorder="1" applyAlignment="1" applyProtection="1">
      <alignment horizontal="right"/>
      <protection hidden="1"/>
    </xf>
    <xf numFmtId="42" fontId="36" fillId="14" borderId="5" xfId="1" applyNumberFormat="1" applyFont="1" applyFill="1" applyBorder="1" applyAlignment="1">
      <alignment horizontal="right"/>
    </xf>
    <xf numFmtId="42" fontId="36" fillId="14" borderId="5" xfId="57" applyNumberFormat="1" applyFont="1" applyFill="1" applyBorder="1" applyAlignment="1">
      <alignment horizontal="right"/>
    </xf>
    <xf numFmtId="42" fontId="22" fillId="14" borderId="5" xfId="1" applyNumberFormat="1" applyFont="1" applyFill="1" applyBorder="1" applyAlignment="1">
      <alignment horizontal="right"/>
    </xf>
    <xf numFmtId="42" fontId="22" fillId="14" borderId="5" xfId="57" applyNumberFormat="1" applyFont="1" applyFill="1" applyBorder="1" applyAlignment="1">
      <alignment horizontal="right"/>
    </xf>
    <xf numFmtId="0" fontId="0" fillId="14" borderId="0" xfId="0" applyFill="1"/>
    <xf numFmtId="0" fontId="37" fillId="3" borderId="4" xfId="0" applyFont="1" applyFill="1" applyBorder="1"/>
    <xf numFmtId="0" fontId="37" fillId="3" borderId="31" xfId="0" applyFont="1" applyFill="1" applyBorder="1"/>
    <xf numFmtId="0" fontId="9" fillId="3" borderId="31" xfId="0" applyFont="1" applyFill="1" applyBorder="1" applyAlignment="1">
      <alignment horizontal="center"/>
    </xf>
    <xf numFmtId="3" fontId="11" fillId="14" borderId="11" xfId="1" applyNumberFormat="1" applyFont="1" applyFill="1" applyBorder="1" applyAlignment="1" applyProtection="1">
      <alignment horizontal="right"/>
      <protection hidden="1"/>
    </xf>
    <xf numFmtId="3" fontId="11" fillId="14" borderId="11" xfId="57" applyNumberFormat="1" applyFont="1" applyFill="1" applyBorder="1" applyAlignment="1" applyProtection="1">
      <alignment horizontal="right"/>
      <protection hidden="1"/>
    </xf>
    <xf numFmtId="3" fontId="11" fillId="14" borderId="9" xfId="1" applyNumberFormat="1" applyFont="1" applyFill="1" applyBorder="1" applyAlignment="1" applyProtection="1">
      <alignment horizontal="right"/>
      <protection hidden="1"/>
    </xf>
    <xf numFmtId="3" fontId="11" fillId="14" borderId="9" xfId="57" applyNumberFormat="1" applyFont="1" applyFill="1" applyBorder="1" applyAlignment="1" applyProtection="1">
      <alignment horizontal="right"/>
      <protection hidden="1"/>
    </xf>
    <xf numFmtId="42" fontId="13" fillId="14" borderId="5" xfId="1" applyNumberFormat="1" applyFont="1" applyFill="1" applyBorder="1" applyAlignment="1">
      <alignment horizontal="right"/>
    </xf>
    <xf numFmtId="42" fontId="13" fillId="14" borderId="5" xfId="57" applyNumberFormat="1" applyFont="1" applyFill="1" applyBorder="1" applyAlignment="1">
      <alignment horizontal="right"/>
    </xf>
    <xf numFmtId="9" fontId="11" fillId="14" borderId="33" xfId="2" applyFont="1" applyFill="1" applyBorder="1" applyAlignment="1" applyProtection="1">
      <alignment horizontal="right"/>
      <protection hidden="1"/>
    </xf>
    <xf numFmtId="170" fontId="11" fillId="14" borderId="32" xfId="0" applyNumberFormat="1" applyFont="1" applyFill="1" applyBorder="1" applyAlignment="1" applyProtection="1">
      <alignment horizontal="right"/>
      <protection hidden="1"/>
    </xf>
    <xf numFmtId="9" fontId="36" fillId="14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37" fillId="4" borderId="19" xfId="39" applyNumberFormat="1" applyFont="1" applyFill="1" applyBorder="1"/>
    <xf numFmtId="42" fontId="36" fillId="0" borderId="19" xfId="39" applyNumberFormat="1" applyFont="1" applyBorder="1"/>
    <xf numFmtId="168" fontId="15" fillId="4" borderId="19" xfId="39" applyNumberFormat="1" applyFont="1" applyFill="1" applyBorder="1" applyAlignment="1">
      <alignment horizontal="right"/>
    </xf>
    <xf numFmtId="42" fontId="36" fillId="0" borderId="5" xfId="39" applyNumberFormat="1" applyFont="1" applyBorder="1" applyAlignment="1">
      <alignment horizontal="right"/>
    </xf>
    <xf numFmtId="42" fontId="22" fillId="0" borderId="5" xfId="39" applyNumberFormat="1" applyFont="1" applyBorder="1" applyAlignment="1">
      <alignment horizontal="right"/>
    </xf>
    <xf numFmtId="3" fontId="11" fillId="0" borderId="11" xfId="39" applyNumberFormat="1" applyFont="1" applyBorder="1" applyAlignment="1" applyProtection="1">
      <alignment horizontal="right"/>
      <protection hidden="1"/>
    </xf>
    <xf numFmtId="42" fontId="13" fillId="3" borderId="5" xfId="39" applyNumberFormat="1" applyFont="1" applyFill="1" applyBorder="1" applyAlignment="1">
      <alignment horizontal="right"/>
    </xf>
    <xf numFmtId="0" fontId="13" fillId="0" borderId="0" xfId="0" applyFont="1" applyAlignment="1">
      <alignment horizontal="left"/>
    </xf>
    <xf numFmtId="170" fontId="23" fillId="3" borderId="0" xfId="1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0" fontId="52" fillId="5" borderId="0" xfId="0" applyFont="1" applyFill="1" applyAlignment="1">
      <alignment vertical="top" wrapText="1"/>
    </xf>
    <xf numFmtId="0" fontId="52" fillId="5" borderId="36" xfId="0" applyFont="1" applyFill="1" applyBorder="1" applyAlignment="1">
      <alignment vertical="top" wrapText="1"/>
    </xf>
    <xf numFmtId="0" fontId="0" fillId="15" borderId="37" xfId="0" applyFill="1" applyBorder="1"/>
    <xf numFmtId="0" fontId="21" fillId="15" borderId="34" xfId="0" applyFont="1" applyFill="1" applyBorder="1"/>
    <xf numFmtId="0" fontId="34" fillId="15" borderId="34" xfId="0" applyFont="1" applyFill="1" applyBorder="1"/>
    <xf numFmtId="0" fontId="0" fillId="15" borderId="34" xfId="0" applyFill="1" applyBorder="1"/>
    <xf numFmtId="0" fontId="0" fillId="15" borderId="38" xfId="0" applyFill="1" applyBorder="1"/>
    <xf numFmtId="0" fontId="5" fillId="15" borderId="34" xfId="0" applyFont="1" applyFill="1" applyBorder="1"/>
    <xf numFmtId="3" fontId="42" fillId="15" borderId="34" xfId="0" applyNumberFormat="1" applyFont="1" applyFill="1" applyBorder="1"/>
    <xf numFmtId="3" fontId="42" fillId="15" borderId="34" xfId="0" applyNumberFormat="1" applyFont="1" applyFill="1" applyBorder="1" applyAlignment="1">
      <alignment horizontal="left" vertical="center"/>
    </xf>
    <xf numFmtId="0" fontId="42" fillId="15" borderId="34" xfId="0" applyFont="1" applyFill="1" applyBorder="1" applyAlignment="1">
      <alignment horizontal="center"/>
    </xf>
    <xf numFmtId="0" fontId="0" fillId="16" borderId="22" xfId="0" applyFill="1" applyBorder="1"/>
    <xf numFmtId="0" fontId="0" fillId="16" borderId="6" xfId="0" applyFill="1" applyBorder="1"/>
    <xf numFmtId="0" fontId="0" fillId="16" borderId="27" xfId="0" applyFill="1" applyBorder="1"/>
    <xf numFmtId="0" fontId="0" fillId="16" borderId="0" xfId="0" applyFill="1"/>
    <xf numFmtId="0" fontId="32" fillId="16" borderId="27" xfId="0" applyFont="1" applyFill="1" applyBorder="1" applyAlignment="1">
      <alignment horizontal="center"/>
    </xf>
    <xf numFmtId="0" fontId="33" fillId="16" borderId="27" xfId="0" applyFont="1" applyFill="1" applyBorder="1" applyAlignment="1">
      <alignment horizontal="right" vertical="center" wrapText="1" indent="1"/>
    </xf>
    <xf numFmtId="0" fontId="32" fillId="16" borderId="0" xfId="0" applyFont="1" applyFill="1" applyAlignment="1">
      <alignment horizontal="center"/>
    </xf>
    <xf numFmtId="0" fontId="33" fillId="16" borderId="27" xfId="0" applyFont="1" applyFill="1" applyBorder="1" applyAlignment="1">
      <alignment horizontal="center" vertical="center" wrapText="1"/>
    </xf>
    <xf numFmtId="0" fontId="33" fillId="16" borderId="0" xfId="0" applyFont="1" applyFill="1" applyAlignment="1">
      <alignment horizontal="center" vertical="center" wrapText="1"/>
    </xf>
    <xf numFmtId="0" fontId="33" fillId="16" borderId="27" xfId="0" applyFont="1" applyFill="1" applyBorder="1" applyAlignment="1">
      <alignment horizontal="left" vertical="center" wrapText="1"/>
    </xf>
    <xf numFmtId="0" fontId="33" fillId="16" borderId="0" xfId="0" applyFont="1" applyFill="1" applyAlignment="1">
      <alignment horizontal="left" vertical="center" wrapText="1"/>
    </xf>
    <xf numFmtId="0" fontId="32" fillId="16" borderId="27" xfId="0" applyFont="1" applyFill="1" applyBorder="1" applyAlignment="1">
      <alignment horizontal="center" vertical="center" wrapText="1"/>
    </xf>
    <xf numFmtId="0" fontId="32" fillId="16" borderId="0" xfId="0" applyFont="1" applyFill="1" applyAlignment="1">
      <alignment horizontal="center" vertical="center" wrapText="1"/>
    </xf>
    <xf numFmtId="0" fontId="25" fillId="16" borderId="27" xfId="0" applyFont="1" applyFill="1" applyBorder="1" applyAlignment="1">
      <alignment horizontal="center" vertical="center" wrapText="1"/>
    </xf>
    <xf numFmtId="0" fontId="26" fillId="16" borderId="27" xfId="0" applyFont="1" applyFill="1" applyBorder="1" applyAlignment="1">
      <alignment horizontal="center" vertical="center" wrapText="1"/>
    </xf>
    <xf numFmtId="0" fontId="25" fillId="16" borderId="0" xfId="0" applyFont="1" applyFill="1" applyAlignment="1">
      <alignment horizontal="center" vertical="center" wrapText="1"/>
    </xf>
    <xf numFmtId="0" fontId="26" fillId="16" borderId="0" xfId="0" applyFont="1" applyFill="1" applyAlignment="1">
      <alignment horizontal="center" vertical="center" wrapText="1"/>
    </xf>
    <xf numFmtId="0" fontId="26" fillId="16" borderId="27" xfId="0" applyFont="1" applyFill="1" applyBorder="1" applyAlignment="1">
      <alignment horizontal="left"/>
    </xf>
    <xf numFmtId="0" fontId="0" fillId="16" borderId="27" xfId="0" applyFill="1" applyBorder="1" applyAlignment="1">
      <alignment horizontal="left"/>
    </xf>
    <xf numFmtId="0" fontId="26" fillId="16" borderId="0" xfId="0" applyFont="1" applyFill="1" applyAlignment="1">
      <alignment horizontal="left"/>
    </xf>
    <xf numFmtId="0" fontId="31" fillId="16" borderId="27" xfId="3" applyFont="1" applyFill="1" applyBorder="1" applyAlignment="1">
      <alignment horizontal="left"/>
    </xf>
    <xf numFmtId="0" fontId="3" fillId="16" borderId="0" xfId="0" applyFont="1" applyFill="1" applyAlignment="1">
      <alignment horizontal="left"/>
    </xf>
    <xf numFmtId="0" fontId="0" fillId="16" borderId="0" xfId="0" applyFill="1" applyAlignment="1">
      <alignment horizontal="left"/>
    </xf>
    <xf numFmtId="0" fontId="3" fillId="16" borderId="27" xfId="0" applyFont="1" applyFill="1" applyBorder="1" applyAlignment="1">
      <alignment horizontal="left"/>
    </xf>
    <xf numFmtId="0" fontId="31" fillId="16" borderId="0" xfId="3" applyFont="1" applyFill="1" applyAlignment="1">
      <alignment horizontal="left"/>
    </xf>
    <xf numFmtId="0" fontId="3" fillId="16" borderId="27" xfId="0" applyFont="1" applyFill="1" applyBorder="1"/>
    <xf numFmtId="0" fontId="26" fillId="16" borderId="27" xfId="0" applyFont="1" applyFill="1" applyBorder="1" applyAlignment="1">
      <alignment wrapText="1"/>
    </xf>
    <xf numFmtId="0" fontId="3" fillId="16" borderId="0" xfId="0" applyFont="1" applyFill="1"/>
    <xf numFmtId="0" fontId="3" fillId="16" borderId="27" xfId="0" applyFont="1" applyFill="1" applyBorder="1" applyAlignment="1">
      <alignment wrapText="1"/>
    </xf>
    <xf numFmtId="0" fontId="26" fillId="16" borderId="0" xfId="0" applyFont="1" applyFill="1" applyAlignment="1">
      <alignment wrapText="1"/>
    </xf>
    <xf numFmtId="0" fontId="3" fillId="16" borderId="0" xfId="0" applyFont="1" applyFill="1" applyAlignment="1">
      <alignment wrapText="1"/>
    </xf>
    <xf numFmtId="0" fontId="0" fillId="16" borderId="26" xfId="0" applyFill="1" applyBorder="1"/>
    <xf numFmtId="0" fontId="3" fillId="16" borderId="20" xfId="0" applyFont="1" applyFill="1" applyBorder="1"/>
    <xf numFmtId="0" fontId="53" fillId="16" borderId="58" xfId="0" applyFont="1" applyFill="1" applyBorder="1" applyAlignment="1">
      <alignment horizontal="center" vertical="center" wrapText="1"/>
    </xf>
    <xf numFmtId="0" fontId="55" fillId="16" borderId="58" xfId="0" applyFont="1" applyFill="1" applyBorder="1" applyAlignment="1">
      <alignment horizontal="center" vertical="center" wrapText="1"/>
    </xf>
    <xf numFmtId="0" fontId="0" fillId="16" borderId="60" xfId="0" applyFill="1" applyBorder="1"/>
    <xf numFmtId="0" fontId="26" fillId="16" borderId="64" xfId="0" applyFont="1" applyFill="1" applyBorder="1" applyAlignment="1">
      <alignment horizontal="center" vertical="center" wrapText="1"/>
    </xf>
    <xf numFmtId="9" fontId="22" fillId="15" borderId="0" xfId="2" applyFont="1" applyFill="1" applyAlignment="1">
      <alignment horizontal="center" vertical="center"/>
    </xf>
    <xf numFmtId="9" fontId="22" fillId="15" borderId="36" xfId="2" applyFont="1" applyFill="1" applyBorder="1" applyAlignment="1">
      <alignment horizontal="center" vertical="center"/>
    </xf>
    <xf numFmtId="0" fontId="35" fillId="15" borderId="27" xfId="0" applyFont="1" applyFill="1" applyBorder="1"/>
    <xf numFmtId="0" fontId="35" fillId="15" borderId="0" xfId="0" applyFont="1" applyFill="1"/>
    <xf numFmtId="170" fontId="35" fillId="15" borderId="0" xfId="1" applyNumberFormat="1" applyFont="1" applyFill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27" fillId="3" borderId="40" xfId="0" applyFont="1" applyFill="1" applyBorder="1" applyAlignment="1">
      <alignment vertical="center"/>
    </xf>
    <xf numFmtId="0" fontId="22" fillId="3" borderId="48" xfId="0" applyFont="1" applyFill="1" applyBorder="1"/>
    <xf numFmtId="0" fontId="22" fillId="3" borderId="46" xfId="0" applyFont="1" applyFill="1" applyBorder="1"/>
    <xf numFmtId="0" fontId="22" fillId="3" borderId="42" xfId="0" applyFont="1" applyFill="1" applyBorder="1"/>
    <xf numFmtId="0" fontId="26" fillId="3" borderId="40" xfId="0" applyFont="1" applyFill="1" applyBorder="1"/>
    <xf numFmtId="0" fontId="26" fillId="3" borderId="47" xfId="0" applyFont="1" applyFill="1" applyBorder="1"/>
    <xf numFmtId="0" fontId="26" fillId="3" borderId="42" xfId="0" applyFont="1" applyFill="1" applyBorder="1" applyAlignment="1">
      <alignment vertical="center"/>
    </xf>
    <xf numFmtId="168" fontId="22" fillId="15" borderId="0" xfId="1" applyNumberFormat="1" applyFont="1" applyFill="1" applyAlignment="1">
      <alignment vertical="center"/>
    </xf>
    <xf numFmtId="170" fontId="22" fillId="3" borderId="41" xfId="1" applyNumberFormat="1" applyFont="1" applyFill="1" applyBorder="1" applyAlignment="1">
      <alignment horizontal="right" vertical="center"/>
    </xf>
    <xf numFmtId="0" fontId="26" fillId="3" borderId="41" xfId="0" applyFont="1" applyFill="1" applyBorder="1" applyAlignment="1">
      <alignment vertical="center"/>
    </xf>
    <xf numFmtId="170" fontId="22" fillId="3" borderId="41" xfId="1" applyNumberFormat="1" applyFont="1" applyFill="1" applyBorder="1" applyAlignment="1">
      <alignment vertical="center"/>
    </xf>
    <xf numFmtId="10" fontId="0" fillId="3" borderId="0" xfId="2" applyNumberFormat="1" applyFont="1" applyFill="1"/>
    <xf numFmtId="0" fontId="36" fillId="2" borderId="19" xfId="0" applyFont="1" applyFill="1" applyBorder="1" applyAlignment="1">
      <alignment horizontal="center"/>
    </xf>
    <xf numFmtId="168" fontId="11" fillId="2" borderId="9" xfId="1" applyNumberFormat="1" applyFont="1" applyFill="1" applyBorder="1"/>
    <xf numFmtId="168" fontId="37" fillId="4" borderId="5" xfId="1" applyNumberFormat="1" applyFont="1" applyFill="1" applyBorder="1"/>
    <xf numFmtId="170" fontId="11" fillId="2" borderId="23" xfId="0" applyNumberFormat="1" applyFont="1" applyFill="1" applyBorder="1" applyAlignment="1" applyProtection="1">
      <alignment horizontal="right"/>
      <protection hidden="1"/>
    </xf>
    <xf numFmtId="168" fontId="15" fillId="4" borderId="5" xfId="1" applyNumberFormat="1" applyFont="1" applyFill="1" applyBorder="1" applyAlignment="1">
      <alignment horizontal="right"/>
    </xf>
    <xf numFmtId="0" fontId="36" fillId="0" borderId="65" xfId="0" applyFont="1" applyBorder="1" applyAlignment="1">
      <alignment horizontal="center"/>
    </xf>
    <xf numFmtId="0" fontId="36" fillId="2" borderId="23" xfId="0" applyFont="1" applyFill="1" applyBorder="1" applyAlignment="1">
      <alignment horizontal="center"/>
    </xf>
    <xf numFmtId="0" fontId="36" fillId="0" borderId="19" xfId="0" applyFont="1" applyBorder="1" applyAlignment="1">
      <alignment horizontal="center"/>
    </xf>
    <xf numFmtId="1" fontId="14" fillId="4" borderId="19" xfId="0" applyNumberFormat="1" applyFont="1" applyFill="1" applyBorder="1" applyAlignment="1">
      <alignment horizontal="center"/>
    </xf>
    <xf numFmtId="9" fontId="14" fillId="4" borderId="19" xfId="51" applyFont="1" applyFill="1" applyBorder="1" applyAlignment="1">
      <alignment horizontal="center"/>
    </xf>
    <xf numFmtId="1" fontId="11" fillId="3" borderId="24" xfId="0" applyNumberFormat="1" applyFont="1" applyFill="1" applyBorder="1" applyProtection="1">
      <protection hidden="1"/>
    </xf>
    <xf numFmtId="1" fontId="11" fillId="2" borderId="24" xfId="0" applyNumberFormat="1" applyFont="1" applyFill="1" applyBorder="1" applyAlignment="1" applyProtection="1">
      <alignment horizontal="right"/>
      <protection hidden="1"/>
    </xf>
    <xf numFmtId="1" fontId="11" fillId="2" borderId="9" xfId="1" applyNumberFormat="1" applyFont="1" applyFill="1" applyBorder="1"/>
    <xf numFmtId="1" fontId="11" fillId="2" borderId="33" xfId="39" applyNumberFormat="1" applyFont="1" applyFill="1" applyBorder="1" applyAlignment="1" applyProtection="1">
      <alignment horizontal="right"/>
      <protection hidden="1"/>
    </xf>
    <xf numFmtId="3" fontId="11" fillId="3" borderId="9" xfId="1" applyNumberFormat="1" applyFont="1" applyFill="1" applyBorder="1"/>
    <xf numFmtId="172" fontId="36" fillId="0" borderId="19" xfId="4" applyNumberFormat="1" applyFont="1" applyBorder="1"/>
    <xf numFmtId="1" fontId="10" fillId="4" borderId="21" xfId="0" applyNumberFormat="1" applyFont="1" applyFill="1" applyBorder="1" applyAlignment="1">
      <alignment horizontal="center"/>
    </xf>
    <xf numFmtId="168" fontId="11" fillId="0" borderId="33" xfId="39" applyNumberFormat="1" applyFont="1" applyBorder="1" applyAlignment="1" applyProtection="1">
      <alignment horizontal="right"/>
      <protection hidden="1"/>
    </xf>
    <xf numFmtId="1" fontId="11" fillId="0" borderId="33" xfId="39" applyNumberFormat="1" applyFont="1" applyBorder="1" applyAlignment="1" applyProtection="1">
      <alignment horizontal="right"/>
      <protection hidden="1"/>
    </xf>
    <xf numFmtId="0" fontId="18" fillId="3" borderId="0" xfId="0" applyFont="1" applyFill="1" applyAlignment="1">
      <alignment horizontal="center"/>
    </xf>
    <xf numFmtId="3" fontId="18" fillId="3" borderId="0" xfId="0" applyNumberFormat="1" applyFont="1" applyFill="1"/>
    <xf numFmtId="0" fontId="12" fillId="11" borderId="12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0" fontId="14" fillId="10" borderId="14" xfId="0" applyFont="1" applyFill="1" applyBorder="1" applyAlignment="1">
      <alignment horizontal="left"/>
    </xf>
    <xf numFmtId="0" fontId="14" fillId="9" borderId="14" xfId="0" applyFont="1" applyFill="1" applyBorder="1" applyAlignment="1">
      <alignment horizontal="left"/>
    </xf>
    <xf numFmtId="0" fontId="14" fillId="13" borderId="14" xfId="0" applyFont="1" applyFill="1" applyBorder="1" applyAlignment="1">
      <alignment horizontal="left"/>
    </xf>
    <xf numFmtId="169" fontId="6" fillId="3" borderId="0" xfId="0" applyNumberFormat="1" applyFont="1" applyFill="1"/>
    <xf numFmtId="10" fontId="11" fillId="14" borderId="33" xfId="2" applyNumberFormat="1" applyFont="1" applyFill="1" applyBorder="1" applyAlignment="1" applyProtection="1">
      <alignment horizontal="right"/>
      <protection hidden="1"/>
    </xf>
    <xf numFmtId="176" fontId="11" fillId="14" borderId="33" xfId="2" applyNumberFormat="1" applyFont="1" applyFill="1" applyBorder="1" applyAlignment="1" applyProtection="1">
      <alignment horizontal="right"/>
      <protection hidden="1"/>
    </xf>
    <xf numFmtId="10" fontId="15" fillId="4" borderId="21" xfId="2" applyNumberFormat="1" applyFont="1" applyFill="1" applyBorder="1" applyAlignment="1">
      <alignment horizontal="right"/>
    </xf>
    <xf numFmtId="169" fontId="11" fillId="3" borderId="0" xfId="2" applyNumberFormat="1" applyFont="1" applyFill="1" applyAlignment="1">
      <alignment horizontal="center"/>
    </xf>
    <xf numFmtId="49" fontId="11" fillId="3" borderId="0" xfId="1" applyNumberFormat="1" applyFont="1" applyFill="1" applyAlignment="1" applyProtection="1">
      <alignment horizontal="right" vertical="center"/>
      <protection hidden="1"/>
    </xf>
    <xf numFmtId="164" fontId="11" fillId="3" borderId="0" xfId="1" applyNumberFormat="1" applyFont="1" applyFill="1" applyAlignment="1" applyProtection="1">
      <alignment horizontal="right" vertical="center"/>
      <protection hidden="1"/>
    </xf>
    <xf numFmtId="169" fontId="11" fillId="3" borderId="36" xfId="2" applyNumberFormat="1" applyFont="1" applyFill="1" applyBorder="1" applyAlignment="1">
      <alignment horizontal="center"/>
    </xf>
    <xf numFmtId="0" fontId="62" fillId="3" borderId="26" xfId="0" applyFont="1" applyFill="1" applyBorder="1" applyAlignment="1">
      <alignment horizontal="left" indent="1"/>
    </xf>
    <xf numFmtId="0" fontId="62" fillId="3" borderId="20" xfId="0" applyFont="1" applyFill="1" applyBorder="1" applyAlignment="1">
      <alignment horizontal="left" indent="1"/>
    </xf>
    <xf numFmtId="0" fontId="62" fillId="3" borderId="0" xfId="0" applyFont="1" applyFill="1" applyAlignment="1">
      <alignment horizontal="left" indent="1"/>
    </xf>
    <xf numFmtId="0" fontId="36" fillId="3" borderId="47" xfId="0" applyFont="1" applyFill="1" applyBorder="1" applyAlignment="1">
      <alignment horizontal="center"/>
    </xf>
    <xf numFmtId="170" fontId="22" fillId="3" borderId="49" xfId="1" applyNumberFormat="1" applyFont="1" applyFill="1" applyBorder="1" applyAlignment="1">
      <alignment horizontal="right" vertical="center"/>
    </xf>
    <xf numFmtId="171" fontId="22" fillId="3" borderId="47" xfId="1" applyNumberFormat="1" applyFont="1" applyFill="1" applyBorder="1" applyAlignment="1">
      <alignment horizontal="right" vertical="center"/>
    </xf>
    <xf numFmtId="0" fontId="60" fillId="3" borderId="42" xfId="0" applyFont="1" applyFill="1" applyBorder="1"/>
    <xf numFmtId="170" fontId="22" fillId="3" borderId="50" xfId="1" applyNumberFormat="1" applyFont="1" applyFill="1" applyBorder="1" applyAlignment="1">
      <alignment horizontal="center" vertical="center"/>
    </xf>
    <xf numFmtId="170" fontId="22" fillId="3" borderId="49" xfId="1" applyNumberFormat="1" applyFont="1" applyFill="1" applyBorder="1" applyAlignment="1">
      <alignment horizontal="center" vertical="center"/>
    </xf>
    <xf numFmtId="171" fontId="22" fillId="3" borderId="40" xfId="1" applyNumberFormat="1" applyFont="1" applyFill="1" applyBorder="1" applyAlignment="1">
      <alignment vertical="center"/>
    </xf>
    <xf numFmtId="171" fontId="22" fillId="3" borderId="47" xfId="1" applyNumberFormat="1" applyFont="1" applyFill="1" applyBorder="1" applyAlignment="1">
      <alignment vertical="center"/>
    </xf>
    <xf numFmtId="0" fontId="36" fillId="3" borderId="40" xfId="0" applyFont="1" applyFill="1" applyBorder="1" applyAlignment="1">
      <alignment horizontal="center"/>
    </xf>
    <xf numFmtId="0" fontId="9" fillId="16" borderId="22" xfId="0" applyFont="1" applyFill="1" applyBorder="1" applyAlignment="1">
      <alignment horizontal="center" vertical="center" wrapText="1"/>
    </xf>
    <xf numFmtId="0" fontId="9" fillId="16" borderId="6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9" fillId="16" borderId="27" xfId="0" applyFont="1" applyFill="1" applyBorder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9" fillId="16" borderId="36" xfId="0" applyFont="1" applyFill="1" applyBorder="1" applyAlignment="1">
      <alignment horizontal="center" vertical="center"/>
    </xf>
    <xf numFmtId="1" fontId="13" fillId="15" borderId="0" xfId="0" applyNumberFormat="1" applyFont="1" applyFill="1" applyAlignment="1">
      <alignment horizontal="center" vertical="center"/>
    </xf>
    <xf numFmtId="171" fontId="23" fillId="3" borderId="0" xfId="1" applyNumberFormat="1" applyFont="1" applyFill="1" applyAlignment="1">
      <alignment horizontal="right"/>
    </xf>
    <xf numFmtId="171" fontId="23" fillId="3" borderId="36" xfId="1" applyNumberFormat="1" applyFont="1" applyFill="1" applyBorder="1" applyAlignment="1">
      <alignment horizontal="right"/>
    </xf>
    <xf numFmtId="174" fontId="18" fillId="3" borderId="0" xfId="0" applyNumberFormat="1" applyFont="1" applyFill="1" applyAlignment="1">
      <alignment horizontal="center"/>
    </xf>
    <xf numFmtId="174" fontId="18" fillId="3" borderId="36" xfId="0" applyNumberFormat="1" applyFont="1" applyFill="1" applyBorder="1" applyAlignment="1">
      <alignment horizontal="center"/>
    </xf>
    <xf numFmtId="3" fontId="18" fillId="3" borderId="0" xfId="0" applyNumberFormat="1" applyFont="1" applyFill="1" applyAlignment="1">
      <alignment horizontal="center"/>
    </xf>
    <xf numFmtId="0" fontId="18" fillId="3" borderId="36" xfId="0" applyFont="1" applyFill="1" applyBorder="1" applyAlignment="1">
      <alignment horizontal="center"/>
    </xf>
    <xf numFmtId="3" fontId="18" fillId="3" borderId="36" xfId="0" applyNumberFormat="1" applyFont="1" applyFill="1" applyBorder="1" applyAlignment="1">
      <alignment horizontal="center"/>
    </xf>
    <xf numFmtId="0" fontId="5" fillId="15" borderId="27" xfId="0" applyFont="1" applyFill="1" applyBorder="1" applyAlignment="1">
      <alignment horizontal="left" vertical="center"/>
    </xf>
    <xf numFmtId="0" fontId="5" fillId="15" borderId="0" xfId="0" applyFont="1" applyFill="1" applyAlignment="1">
      <alignment horizontal="left" vertical="center"/>
    </xf>
    <xf numFmtId="0" fontId="36" fillId="3" borderId="35" xfId="0" applyFont="1" applyFill="1" applyBorder="1" applyAlignment="1">
      <alignment horizontal="center"/>
    </xf>
    <xf numFmtId="0" fontId="36" fillId="3" borderId="39" xfId="0" applyFont="1" applyFill="1" applyBorder="1" applyAlignment="1">
      <alignment horizontal="center"/>
    </xf>
    <xf numFmtId="174" fontId="18" fillId="3" borderId="0" xfId="4" applyNumberFormat="1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41" fillId="3" borderId="0" xfId="0" applyFont="1" applyFill="1" applyAlignment="1">
      <alignment horizontal="center"/>
    </xf>
    <xf numFmtId="3" fontId="42" fillId="15" borderId="34" xfId="0" applyNumberFormat="1" applyFont="1" applyFill="1" applyBorder="1" applyAlignment="1">
      <alignment horizontal="center"/>
    </xf>
    <xf numFmtId="0" fontId="42" fillId="15" borderId="34" xfId="0" applyFont="1" applyFill="1" applyBorder="1" applyAlignment="1">
      <alignment horizontal="center"/>
    </xf>
    <xf numFmtId="0" fontId="42" fillId="15" borderId="38" xfId="0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22" fillId="3" borderId="54" xfId="0" applyFont="1" applyFill="1" applyBorder="1" applyAlignment="1">
      <alignment horizontal="center"/>
    </xf>
    <xf numFmtId="0" fontId="25" fillId="3" borderId="0" xfId="0" applyFont="1" applyFill="1" applyAlignment="1">
      <alignment horizontal="left" indent="1"/>
    </xf>
    <xf numFmtId="0" fontId="62" fillId="5" borderId="0" xfId="0" applyFont="1" applyFill="1" applyAlignment="1">
      <alignment vertical="top" wrapText="1"/>
    </xf>
    <xf numFmtId="0" fontId="62" fillId="5" borderId="36" xfId="0" applyFont="1" applyFill="1" applyBorder="1" applyAlignment="1">
      <alignment vertical="top" wrapText="1"/>
    </xf>
    <xf numFmtId="0" fontId="22" fillId="15" borderId="0" xfId="0" applyFont="1" applyFill="1" applyAlignment="1">
      <alignment horizontal="left" vertical="center" wrapText="1"/>
    </xf>
    <xf numFmtId="0" fontId="22" fillId="15" borderId="36" xfId="0" applyFont="1" applyFill="1" applyBorder="1" applyAlignment="1">
      <alignment horizontal="left" vertical="center" wrapText="1"/>
    </xf>
    <xf numFmtId="0" fontId="62" fillId="5" borderId="0" xfId="0" applyFont="1" applyFill="1" applyAlignment="1">
      <alignment horizontal="left" vertical="top" wrapText="1"/>
    </xf>
    <xf numFmtId="0" fontId="62" fillId="5" borderId="36" xfId="0" applyFont="1" applyFill="1" applyBorder="1" applyAlignment="1">
      <alignment horizontal="left" vertical="top" wrapText="1"/>
    </xf>
    <xf numFmtId="0" fontId="62" fillId="5" borderId="20" xfId="0" applyFont="1" applyFill="1" applyBorder="1" applyAlignment="1">
      <alignment horizontal="left" vertical="top" wrapText="1"/>
    </xf>
    <xf numFmtId="0" fontId="62" fillId="5" borderId="21" xfId="0" applyFont="1" applyFill="1" applyBorder="1" applyAlignment="1">
      <alignment horizontal="left" vertical="top" wrapText="1"/>
    </xf>
    <xf numFmtId="0" fontId="21" fillId="15" borderId="34" xfId="0" applyFont="1" applyFill="1" applyBorder="1"/>
    <xf numFmtId="0" fontId="21" fillId="15" borderId="38" xfId="0" applyFont="1" applyFill="1" applyBorder="1"/>
    <xf numFmtId="0" fontId="44" fillId="3" borderId="0" xfId="0" applyFont="1" applyFill="1" applyAlignment="1">
      <alignment horizontal="center"/>
    </xf>
    <xf numFmtId="0" fontId="44" fillId="3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right"/>
    </xf>
    <xf numFmtId="170" fontId="23" fillId="3" borderId="0" xfId="1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0" fontId="22" fillId="3" borderId="55" xfId="0" applyFont="1" applyFill="1" applyBorder="1" applyAlignment="1">
      <alignment horizontal="center"/>
    </xf>
    <xf numFmtId="168" fontId="22" fillId="15" borderId="0" xfId="1" applyNumberFormat="1" applyFont="1" applyFill="1" applyAlignment="1">
      <alignment vertical="center"/>
    </xf>
    <xf numFmtId="0" fontId="21" fillId="3" borderId="36" xfId="0" applyFont="1" applyFill="1" applyBorder="1" applyAlignment="1">
      <alignment horizontal="right"/>
    </xf>
    <xf numFmtId="0" fontId="11" fillId="3" borderId="36" xfId="0" applyFont="1" applyFill="1" applyBorder="1" applyAlignment="1">
      <alignment horizontal="center"/>
    </xf>
    <xf numFmtId="0" fontId="5" fillId="15" borderId="27" xfId="0" applyFont="1" applyFill="1" applyBorder="1" applyAlignment="1">
      <alignment vertical="center"/>
    </xf>
    <xf numFmtId="0" fontId="5" fillId="15" borderId="0" xfId="0" applyFont="1" applyFill="1" applyAlignment="1">
      <alignment vertical="center"/>
    </xf>
    <xf numFmtId="164" fontId="11" fillId="3" borderId="0" xfId="1" applyNumberFormat="1" applyFont="1" applyFill="1" applyAlignment="1" applyProtection="1">
      <alignment horizontal="center" vertical="center"/>
      <protection hidden="1"/>
    </xf>
    <xf numFmtId="0" fontId="45" fillId="3" borderId="0" xfId="0" applyFont="1" applyFill="1" applyAlignment="1">
      <alignment horizontal="center" vertical="top" wrapText="1"/>
    </xf>
    <xf numFmtId="171" fontId="35" fillId="15" borderId="0" xfId="0" applyNumberFormat="1" applyFont="1" applyFill="1" applyAlignment="1">
      <alignment horizontal="right"/>
    </xf>
    <xf numFmtId="171" fontId="35" fillId="15" borderId="36" xfId="0" applyNumberFormat="1" applyFont="1" applyFill="1" applyBorder="1" applyAlignment="1">
      <alignment horizontal="right"/>
    </xf>
    <xf numFmtId="170" fontId="35" fillId="15" borderId="0" xfId="1" applyNumberFormat="1" applyFont="1" applyFill="1" applyAlignment="1">
      <alignment horizontal="center"/>
    </xf>
    <xf numFmtId="49" fontId="11" fillId="3" borderId="0" xfId="1" applyNumberFormat="1" applyFont="1" applyFill="1" applyAlignment="1" applyProtection="1">
      <alignment horizontal="right" vertical="center"/>
      <protection hidden="1"/>
    </xf>
    <xf numFmtId="0" fontId="35" fillId="15" borderId="36" xfId="0" applyFont="1" applyFill="1" applyBorder="1" applyAlignment="1">
      <alignment horizontal="right"/>
    </xf>
    <xf numFmtId="0" fontId="12" fillId="3" borderId="27" xfId="0" applyFont="1" applyFill="1" applyBorder="1"/>
    <xf numFmtId="0" fontId="12" fillId="3" borderId="0" xfId="0" applyFont="1" applyFill="1"/>
    <xf numFmtId="3" fontId="41" fillId="3" borderId="36" xfId="0" applyNumberFormat="1" applyFont="1" applyFill="1" applyBorder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35" fillId="15" borderId="0" xfId="0" applyFont="1" applyFill="1" applyAlignment="1">
      <alignment horizontal="center"/>
    </xf>
    <xf numFmtId="0" fontId="29" fillId="16" borderId="22" xfId="0" applyFont="1" applyFill="1" applyBorder="1" applyAlignment="1">
      <alignment horizontal="center" vertical="center" wrapText="1"/>
    </xf>
    <xf numFmtId="0" fontId="29" fillId="16" borderId="6" xfId="0" applyFont="1" applyFill="1" applyBorder="1" applyAlignment="1">
      <alignment horizontal="center" vertical="center"/>
    </xf>
    <xf numFmtId="0" fontId="29" fillId="16" borderId="7" xfId="0" applyFont="1" applyFill="1" applyBorder="1" applyAlignment="1">
      <alignment horizontal="center" vertical="center"/>
    </xf>
    <xf numFmtId="0" fontId="29" fillId="16" borderId="27" xfId="0" applyFont="1" applyFill="1" applyBorder="1" applyAlignment="1">
      <alignment horizontal="center" vertical="center"/>
    </xf>
    <xf numFmtId="0" fontId="29" fillId="16" borderId="0" xfId="0" applyFont="1" applyFill="1" applyAlignment="1">
      <alignment horizontal="center" vertical="center"/>
    </xf>
    <xf numFmtId="0" fontId="29" fillId="16" borderId="36" xfId="0" applyFont="1" applyFill="1" applyBorder="1" applyAlignment="1">
      <alignment horizontal="center" vertical="center"/>
    </xf>
    <xf numFmtId="168" fontId="23" fillId="3" borderId="0" xfId="1" applyNumberFormat="1" applyFont="1" applyFill="1" applyAlignment="1">
      <alignment horizontal="center"/>
    </xf>
    <xf numFmtId="0" fontId="21" fillId="3" borderId="0" xfId="0" applyFont="1" applyFill="1" applyAlignment="1">
      <alignment horizontal="center"/>
    </xf>
    <xf numFmtId="0" fontId="53" fillId="16" borderId="0" xfId="0" applyFont="1" applyFill="1" applyAlignment="1">
      <alignment horizontal="center"/>
    </xf>
    <xf numFmtId="0" fontId="54" fillId="16" borderId="0" xfId="0" applyFont="1" applyFill="1" applyAlignment="1">
      <alignment horizontal="left"/>
    </xf>
    <xf numFmtId="0" fontId="54" fillId="16" borderId="0" xfId="0" applyFont="1" applyFill="1" applyAlignment="1">
      <alignment wrapText="1"/>
    </xf>
    <xf numFmtId="0" fontId="56" fillId="16" borderId="0" xfId="3" applyFont="1" applyFill="1" applyAlignment="1">
      <alignment horizontal="left"/>
    </xf>
    <xf numFmtId="0" fontId="56" fillId="16" borderId="0" xfId="3" applyFont="1" applyFill="1" applyAlignment="1">
      <alignment horizontal="left" wrapText="1"/>
    </xf>
    <xf numFmtId="0" fontId="54" fillId="16" borderId="20" xfId="0" applyFont="1" applyFill="1" applyBorder="1" applyAlignment="1">
      <alignment wrapText="1"/>
    </xf>
    <xf numFmtId="0" fontId="61" fillId="3" borderId="6" xfId="0" applyFont="1" applyFill="1" applyBorder="1" applyAlignment="1">
      <alignment horizontal="left" vertical="center" wrapText="1"/>
    </xf>
    <xf numFmtId="0" fontId="61" fillId="3" borderId="7" xfId="0" applyFont="1" applyFill="1" applyBorder="1" applyAlignment="1">
      <alignment horizontal="left" vertical="center" wrapText="1"/>
    </xf>
    <xf numFmtId="0" fontId="61" fillId="3" borderId="0" xfId="0" applyFont="1" applyFill="1" applyAlignment="1">
      <alignment horizontal="left" vertical="center" wrapText="1"/>
    </xf>
    <xf numFmtId="0" fontId="61" fillId="3" borderId="36" xfId="0" applyFont="1" applyFill="1" applyBorder="1" applyAlignment="1">
      <alignment horizontal="left" vertical="center" wrapText="1"/>
    </xf>
    <xf numFmtId="0" fontId="54" fillId="16" borderId="59" xfId="0" applyFont="1" applyFill="1" applyBorder="1" applyAlignment="1">
      <alignment horizontal="center" vertical="center" wrapText="1"/>
    </xf>
    <xf numFmtId="0" fontId="54" fillId="16" borderId="62" xfId="0" applyFont="1" applyFill="1" applyBorder="1" applyAlignment="1">
      <alignment horizontal="center" vertical="center" wrapText="1"/>
    </xf>
    <xf numFmtId="17" fontId="36" fillId="15" borderId="0" xfId="0" applyNumberFormat="1" applyFont="1" applyFill="1" applyAlignment="1">
      <alignment vertical="center"/>
    </xf>
    <xf numFmtId="17" fontId="36" fillId="15" borderId="36" xfId="0" applyNumberFormat="1" applyFont="1" applyFill="1" applyBorder="1" applyAlignment="1">
      <alignment vertical="center"/>
    </xf>
    <xf numFmtId="0" fontId="53" fillId="16" borderId="0" xfId="0" applyFont="1" applyFill="1" applyAlignment="1">
      <alignment horizontal="center" vertical="center" wrapText="1"/>
    </xf>
    <xf numFmtId="0" fontId="57" fillId="16" borderId="0" xfId="3" applyFont="1" applyFill="1" applyAlignment="1">
      <alignment horizontal="left" vertical="center" wrapText="1"/>
    </xf>
    <xf numFmtId="0" fontId="58" fillId="3" borderId="43" xfId="0" applyFont="1" applyFill="1" applyBorder="1"/>
    <xf numFmtId="0" fontId="58" fillId="3" borderId="44" xfId="0" applyFont="1" applyFill="1" applyBorder="1"/>
    <xf numFmtId="0" fontId="58" fillId="3" borderId="45" xfId="0" applyFont="1" applyFill="1" applyBorder="1"/>
    <xf numFmtId="0" fontId="59" fillId="0" borderId="46" xfId="0" applyFont="1" applyBorder="1" applyAlignment="1">
      <alignment wrapText="1"/>
    </xf>
    <xf numFmtId="0" fontId="59" fillId="0" borderId="0" xfId="0" applyFont="1" applyAlignment="1">
      <alignment wrapText="1"/>
    </xf>
    <xf numFmtId="0" fontId="59" fillId="0" borderId="41" xfId="0" applyFont="1" applyBorder="1" applyAlignment="1">
      <alignment wrapText="1"/>
    </xf>
    <xf numFmtId="0" fontId="54" fillId="16" borderId="61" xfId="0" applyFont="1" applyFill="1" applyBorder="1" applyAlignment="1">
      <alignment horizontal="center" vertical="center" wrapText="1"/>
    </xf>
    <xf numFmtId="0" fontId="54" fillId="16" borderId="58" xfId="0" applyFont="1" applyFill="1" applyBorder="1" applyAlignment="1">
      <alignment horizontal="center" vertical="center" wrapText="1"/>
    </xf>
    <xf numFmtId="0" fontId="54" fillId="16" borderId="64" xfId="0" applyFont="1" applyFill="1" applyBorder="1" applyAlignment="1">
      <alignment horizontal="center" vertical="center" wrapText="1"/>
    </xf>
    <xf numFmtId="17" fontId="22" fillId="15" borderId="0" xfId="0" applyNumberFormat="1" applyFont="1" applyFill="1" applyAlignment="1">
      <alignment vertical="center" wrapText="1"/>
    </xf>
    <xf numFmtId="17" fontId="22" fillId="15" borderId="36" xfId="0" applyNumberFormat="1" applyFont="1" applyFill="1" applyBorder="1" applyAlignment="1">
      <alignment vertical="center" wrapText="1"/>
    </xf>
    <xf numFmtId="0" fontId="54" fillId="16" borderId="60" xfId="0" applyFont="1" applyFill="1" applyBorder="1" applyAlignment="1">
      <alignment horizontal="center" vertical="center" wrapText="1"/>
    </xf>
    <xf numFmtId="0" fontId="54" fillId="16" borderId="0" xfId="0" applyFont="1" applyFill="1" applyAlignment="1">
      <alignment horizontal="center" vertical="center" wrapText="1"/>
    </xf>
    <xf numFmtId="0" fontId="54" fillId="16" borderId="63" xfId="0" applyFont="1" applyFill="1" applyBorder="1" applyAlignment="1">
      <alignment horizontal="center" vertical="center" wrapText="1"/>
    </xf>
    <xf numFmtId="0" fontId="57" fillId="16" borderId="0" xfId="3" applyFont="1" applyFill="1" applyAlignment="1">
      <alignment horizontal="center"/>
    </xf>
    <xf numFmtId="168" fontId="22" fillId="3" borderId="50" xfId="1" applyNumberFormat="1" applyFont="1" applyFill="1" applyBorder="1" applyAlignment="1">
      <alignment horizontal="center" vertical="center"/>
    </xf>
    <xf numFmtId="168" fontId="22" fillId="3" borderId="49" xfId="1" applyNumberFormat="1" applyFont="1" applyFill="1" applyBorder="1" applyAlignment="1">
      <alignment horizontal="center" vertical="center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39"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ill>
        <patternFill>
          <bgColor theme="1"/>
        </patternFill>
      </fill>
    </dxf>
    <dxf>
      <font>
        <color auto="1"/>
      </font>
      <fill>
        <patternFill patternType="solid">
          <bgColor theme="1"/>
        </patternFill>
      </fill>
    </dxf>
  </dxfs>
  <tableStyles count="0" defaultTableStyle="TableStyleMedium2" defaultPivotStyle="PivotStyleLight16"/>
  <colors>
    <mruColors>
      <color rgb="FFFFFFFF"/>
      <color rgb="FF0066FF"/>
      <color rgb="FFDCE6F1"/>
      <color rgb="FF8EBFCE"/>
      <color rgb="FFE0B412"/>
      <color rgb="FFFFA300"/>
      <color rgb="FF295171"/>
      <color rgb="FF009900"/>
      <color rgb="FF366092"/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Chart 1: Share of Remittance Outflows to Source Countries 2022Q4</a:t>
            </a:r>
          </a:p>
        </c:rich>
      </c:tx>
      <c:layout>
        <c:manualLayout>
          <c:xMode val="edge"/>
          <c:yMode val="edge"/>
          <c:x val="0.12526446472457647"/>
          <c:y val="9.60310444926196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007061038664757"/>
          <c:y val="0.32367414776228759"/>
          <c:w val="0.57937318180054853"/>
          <c:h val="0.51653803964159661"/>
        </c:manualLayout>
      </c:layout>
      <c:doughnutChart>
        <c:varyColors val="1"/>
        <c:ser>
          <c:idx val="0"/>
          <c:order val="0"/>
          <c:tx>
            <c:strRef>
              <c:f>Calculations!$B$14</c:f>
              <c:strCache>
                <c:ptCount val="1"/>
                <c:pt idx="0">
                  <c:v>Chart 1: Share of Remittance Outflows to Source Countries 2022Q4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860-4BC7-BF54-0E10F43E417D}"/>
              </c:ext>
            </c:extLst>
          </c:dPt>
          <c:dPt>
            <c:idx val="1"/>
            <c:bubble3D val="0"/>
            <c:spPr>
              <a:solidFill>
                <a:srgbClr val="E0B412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860-4BC7-BF54-0E10F43E417D}"/>
              </c:ext>
            </c:extLst>
          </c:dPt>
          <c:dPt>
            <c:idx val="2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860-4BC7-BF54-0E10F43E417D}"/>
              </c:ext>
            </c:extLst>
          </c:dPt>
          <c:dPt>
            <c:idx val="3"/>
            <c:bubble3D val="0"/>
            <c:spPr>
              <a:solidFill>
                <a:srgbClr val="C00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860-4BC7-BF54-0E10F43E417D}"/>
              </c:ext>
            </c:extLst>
          </c:dPt>
          <c:dPt>
            <c:idx val="4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860-4BC7-BF54-0E10F43E417D}"/>
              </c:ext>
            </c:extLst>
          </c:dPt>
          <c:dLbls>
            <c:dLbl>
              <c:idx val="0"/>
              <c:layout>
                <c:manualLayout>
                  <c:x val="6.7379923140906434E-2"/>
                  <c:y val="0.1355206182830742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60-4BC7-BF54-0E10F43E417D}"/>
                </c:ext>
              </c:extLst>
            </c:dLbl>
            <c:dLbl>
              <c:idx val="1"/>
              <c:layout>
                <c:manualLayout>
                  <c:x val="-0.11229987190151099"/>
                  <c:y val="6.2420178920202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60-4BC7-BF54-0E10F43E417D}"/>
                </c:ext>
              </c:extLst>
            </c:dLbl>
            <c:dLbl>
              <c:idx val="2"/>
              <c:layout>
                <c:manualLayout>
                  <c:x val="-0.13101651721842947"/>
                  <c:y val="-9.60310444926196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60-4BC7-BF54-0E10F43E417D}"/>
                </c:ext>
              </c:extLst>
            </c:dLbl>
            <c:dLbl>
              <c:idx val="3"/>
              <c:layout>
                <c:manualLayout>
                  <c:x val="-0.14973316253534796"/>
                  <c:y val="-4.8015377632016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860-4BC7-BF54-0E10F43E417D}"/>
                </c:ext>
              </c:extLst>
            </c:dLbl>
            <c:dLbl>
              <c:idx val="4"/>
              <c:layout>
                <c:manualLayout>
                  <c:x val="-0.16844980785226643"/>
                  <c:y val="-7.0730823911596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860-4BC7-BF54-0E10F43E41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Calculations!$A$15:$A$19</c:f>
              <c:strCache>
                <c:ptCount val="5"/>
                <c:pt idx="0">
                  <c:v>JA</c:v>
                </c:pt>
                <c:pt idx="1">
                  <c:v>PH</c:v>
                </c:pt>
                <c:pt idx="2">
                  <c:v>HN</c:v>
                </c:pt>
                <c:pt idx="3">
                  <c:v>US</c:v>
                </c:pt>
                <c:pt idx="4">
                  <c:v>Other</c:v>
                </c:pt>
              </c:strCache>
            </c:strRef>
          </c:cat>
          <c:val>
            <c:numRef>
              <c:f>Calculations!$B$15:$B$19</c:f>
              <c:numCache>
                <c:formatCode>0.0%</c:formatCode>
                <c:ptCount val="5"/>
                <c:pt idx="0">
                  <c:v>0.61028958871204453</c:v>
                </c:pt>
                <c:pt idx="1">
                  <c:v>0.15954287413936707</c:v>
                </c:pt>
                <c:pt idx="2">
                  <c:v>6.8606778843407615E-2</c:v>
                </c:pt>
                <c:pt idx="3">
                  <c:v>4.2556457946843464E-2</c:v>
                </c:pt>
                <c:pt idx="4">
                  <c:v>0.11900430035833764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860-4BC7-BF54-0E10F43E41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8"/>
        <c:holeSize val="70"/>
      </c:doughnutChart>
      <c:spPr>
        <a:noFill/>
        <a:ln>
          <a:noFill/>
        </a:ln>
        <a:effectLst>
          <a:glow rad="1638300">
            <a:srgbClr val="FF0000">
              <a:alpha val="40000"/>
            </a:srgbClr>
          </a:glow>
          <a:softEdge rad="63500"/>
        </a:effectLst>
      </c:spPr>
    </c:plotArea>
    <c:legend>
      <c:legendPos val="r"/>
      <c:layout>
        <c:manualLayout>
          <c:xMode val="edge"/>
          <c:yMode val="edge"/>
          <c:x val="0.82701486897464016"/>
          <c:y val="0.34007498299611261"/>
          <c:w val="0.13929516945490647"/>
          <c:h val="0.386957757373293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1"/>
    </mc:Choice>
    <mc:Fallback>
      <c:style val="11"/>
    </mc:Fallback>
  </mc:AlternateContent>
  <c:chart>
    <c:title>
      <c:tx>
        <c:rich>
          <a:bodyPr/>
          <a:lstStyle/>
          <a:p>
            <a:pPr algn="ctr" rtl="0">
              <a:defRPr lang="en-GB"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Chart 2: Share of Remittance Inflows from Source Countries 2022Q4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6338918374064019"/>
          <c:y val="0.33907981478248583"/>
          <c:w val="0.53977463429762762"/>
          <c:h val="0.5214994088911690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Calculations!$B$28</c:f>
              <c:strCache>
                <c:ptCount val="1"/>
                <c:pt idx="0">
                  <c:v>Chart 2: Share of Remittance Inflows from Source Countries 2022Q4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9900"/>
              </a:solidFill>
            </c:spPr>
            <c:extLst>
              <c:ext xmlns:c16="http://schemas.microsoft.com/office/drawing/2014/chart" uri="{C3380CC4-5D6E-409C-BE32-E72D297353CC}">
                <c16:uniqueId val="{00000001-DB22-4AF0-B1A7-D31A05A0B376}"/>
              </c:ext>
            </c:extLst>
          </c:dPt>
          <c:dPt>
            <c:idx val="2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DB22-4AF0-B1A7-D31A05A0B376}"/>
              </c:ext>
            </c:extLst>
          </c:dPt>
          <c:dPt>
            <c:idx val="3"/>
            <c:invertIfNegative val="0"/>
            <c:bubble3D val="0"/>
            <c:spPr>
              <a:solidFill>
                <a:srgbClr val="E0B412"/>
              </a:solidFill>
            </c:spPr>
            <c:extLst>
              <c:ext xmlns:c16="http://schemas.microsoft.com/office/drawing/2014/chart" uri="{C3380CC4-5D6E-409C-BE32-E72D297353CC}">
                <c16:uniqueId val="{00000005-DB22-4AF0-B1A7-D31A05A0B3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GB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Calculations!$A$29:$A$33</c:f>
              <c:strCache>
                <c:ptCount val="5"/>
                <c:pt idx="0">
                  <c:v>JA</c:v>
                </c:pt>
                <c:pt idx="1">
                  <c:v>UK</c:v>
                </c:pt>
                <c:pt idx="2">
                  <c:v>US</c:v>
                </c:pt>
                <c:pt idx="3">
                  <c:v>CA</c:v>
                </c:pt>
                <c:pt idx="4">
                  <c:v>Other</c:v>
                </c:pt>
              </c:strCache>
            </c:strRef>
          </c:cat>
          <c:val>
            <c:numRef>
              <c:f>Calculations!$B$29:$B$33</c:f>
              <c:numCache>
                <c:formatCode>0.0%</c:formatCode>
                <c:ptCount val="5"/>
                <c:pt idx="0">
                  <c:v>0.160382201601145</c:v>
                </c:pt>
                <c:pt idx="1">
                  <c:v>5.4910611943910864E-2</c:v>
                </c:pt>
                <c:pt idx="2">
                  <c:v>0.55079979625500131</c:v>
                </c:pt>
                <c:pt idx="3">
                  <c:v>5.4816727060634923E-2</c:v>
                </c:pt>
                <c:pt idx="4">
                  <c:v>0.17909066313930777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B22-4AF0-B1A7-D31A05A0B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01728"/>
        <c:axId val="287803264"/>
      </c:barChart>
      <c:catAx>
        <c:axId val="2878017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3264"/>
        <c:crosses val="autoZero"/>
        <c:auto val="1"/>
        <c:lblAlgn val="ctr"/>
        <c:lblOffset val="100"/>
        <c:noMultiLvlLbl val="0"/>
      </c:catAx>
      <c:valAx>
        <c:axId val="287803264"/>
        <c:scaling>
          <c:orientation val="minMax"/>
          <c:max val="1"/>
        </c:scaling>
        <c:delete val="0"/>
        <c:axPos val="b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172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image" Target="../media/image12.jpeg"/><Relationship Id="rId1" Type="http://schemas.openxmlformats.org/officeDocument/2006/relationships/image" Target="../media/image11.jpeg"/><Relationship Id="rId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33130</xdr:colOff>
      <xdr:row>1</xdr:row>
      <xdr:rowOff>128584</xdr:rowOff>
    </xdr:from>
    <xdr:to>
      <xdr:col>5</xdr:col>
      <xdr:colOff>0</xdr:colOff>
      <xdr:row>11</xdr:row>
      <xdr:rowOff>17393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4" r="1624"/>
        <a:stretch/>
      </xdr:blipFill>
      <xdr:spPr>
        <a:xfrm>
          <a:off x="149087" y="319084"/>
          <a:ext cx="1565413" cy="1603309"/>
        </a:xfrm>
        <a:prstGeom prst="ellipse">
          <a:avLst/>
        </a:prstGeom>
      </xdr:spPr>
    </xdr:pic>
    <xdr:clientData/>
  </xdr:twoCellAnchor>
  <xdr:twoCellAnchor>
    <xdr:from>
      <xdr:col>6</xdr:col>
      <xdr:colOff>61145</xdr:colOff>
      <xdr:row>13</xdr:row>
      <xdr:rowOff>179391</xdr:rowOff>
    </xdr:from>
    <xdr:to>
      <xdr:col>13</xdr:col>
      <xdr:colOff>41413</xdr:colOff>
      <xdr:row>28</xdr:row>
      <xdr:rowOff>41412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21010</xdr:colOff>
      <xdr:row>28</xdr:row>
      <xdr:rowOff>51630</xdr:rowOff>
    </xdr:from>
    <xdr:to>
      <xdr:col>13</xdr:col>
      <xdr:colOff>101599</xdr:colOff>
      <xdr:row>40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60463</xdr:colOff>
      <xdr:row>39</xdr:row>
      <xdr:rowOff>66951</xdr:rowOff>
    </xdr:from>
    <xdr:to>
      <xdr:col>12</xdr:col>
      <xdr:colOff>536713</xdr:colOff>
      <xdr:row>41</xdr:row>
      <xdr:rowOff>54251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8788" y="7639326"/>
          <a:ext cx="301942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6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  <a:p>
          <a:endParaRPr lang="en-GB" sz="1100"/>
        </a:p>
      </xdr:txBody>
    </xdr:sp>
    <xdr:clientData/>
  </xdr:twoCellAnchor>
  <xdr:oneCellAnchor>
    <xdr:from>
      <xdr:col>0</xdr:col>
      <xdr:colOff>50801</xdr:colOff>
      <xdr:row>14</xdr:row>
      <xdr:rowOff>196850</xdr:rowOff>
    </xdr:from>
    <xdr:ext cx="258109" cy="263020"/>
    <xdr:pic>
      <xdr:nvPicPr>
        <xdr:cNvPr id="9" name="Picture 8">
          <a:extLst>
            <a:ext uri="{FF2B5EF4-FFF2-40B4-BE49-F238E27FC236}">
              <a16:creationId xmlns:a16="http://schemas.microsoft.com/office/drawing/2014/main" id="{C8538320-7454-4705-8B18-E045ACF7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1" y="2466041"/>
          <a:ext cx="258109" cy="263020"/>
        </a:xfrm>
        <a:prstGeom prst="rect">
          <a:avLst/>
        </a:prstGeom>
      </xdr:spPr>
    </xdr:pic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0.86483</cdr:y>
    </cdr:from>
    <cdr:to>
      <cdr:x>0.84975</cdr:x>
      <cdr:y>0.99724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1990725"/>
          <a:ext cx="219075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600" i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0.04327</cdr:x>
      <cdr:y>0.93146</cdr:y>
    </cdr:from>
    <cdr:to>
      <cdr:x>0.9375</cdr:x>
      <cdr:y>0.99688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1898649"/>
          <a:ext cx="2362200" cy="133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0.05529</cdr:x>
      <cdr:y>0.91131</cdr:y>
    </cdr:from>
    <cdr:to>
      <cdr:x>0.69471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46050" y="1936749"/>
          <a:ext cx="1689100" cy="184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3/CIMA%20MSB%202019Q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2/CIMA%20MSB%202019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28754640.229999997</v>
          </cell>
        </row>
        <row r="37">
          <cell r="C37">
            <v>35872317.109999999</v>
          </cell>
          <cell r="E37">
            <v>117783</v>
          </cell>
          <cell r="F37">
            <v>15704</v>
          </cell>
          <cell r="G37">
            <v>21509</v>
          </cell>
          <cell r="H37">
            <v>3056</v>
          </cell>
          <cell r="I37">
            <v>4646</v>
          </cell>
          <cell r="J37">
            <v>1769</v>
          </cell>
          <cell r="K37">
            <v>932</v>
          </cell>
          <cell r="L37">
            <v>186</v>
          </cell>
        </row>
        <row r="43">
          <cell r="E43">
            <v>523</v>
          </cell>
          <cell r="F43">
            <v>613</v>
          </cell>
          <cell r="G43">
            <v>7764</v>
          </cell>
          <cell r="H43">
            <v>753</v>
          </cell>
          <cell r="I43">
            <v>709</v>
          </cell>
          <cell r="J43">
            <v>223</v>
          </cell>
          <cell r="K43">
            <v>206</v>
          </cell>
          <cell r="L43">
            <v>411</v>
          </cell>
        </row>
        <row r="49">
          <cell r="E49">
            <v>93</v>
          </cell>
          <cell r="F49">
            <v>2486</v>
          </cell>
          <cell r="G49">
            <v>353</v>
          </cell>
          <cell r="H49">
            <v>497</v>
          </cell>
          <cell r="I49">
            <v>287</v>
          </cell>
          <cell r="J49">
            <v>214</v>
          </cell>
          <cell r="K49">
            <v>153</v>
          </cell>
          <cell r="L49">
            <v>3218</v>
          </cell>
        </row>
      </sheetData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28560267.509999998</v>
          </cell>
        </row>
        <row r="37">
          <cell r="C37">
            <v>35990317.090000004</v>
          </cell>
          <cell r="E37">
            <v>123023</v>
          </cell>
          <cell r="F37">
            <v>15882</v>
          </cell>
          <cell r="G37">
            <v>20706</v>
          </cell>
          <cell r="H37">
            <v>3161</v>
          </cell>
          <cell r="I37">
            <v>4732</v>
          </cell>
          <cell r="J37">
            <v>1892</v>
          </cell>
          <cell r="K37">
            <v>1008</v>
          </cell>
          <cell r="L37">
            <v>195</v>
          </cell>
        </row>
        <row r="43">
          <cell r="E43">
            <v>558</v>
          </cell>
          <cell r="F43">
            <v>713</v>
          </cell>
          <cell r="G43">
            <v>7039</v>
          </cell>
          <cell r="H43">
            <v>756</v>
          </cell>
          <cell r="I43">
            <v>619</v>
          </cell>
          <cell r="J43">
            <v>210</v>
          </cell>
          <cell r="K43">
            <v>282</v>
          </cell>
          <cell r="L43">
            <v>398</v>
          </cell>
        </row>
        <row r="49">
          <cell r="E49">
            <v>113</v>
          </cell>
          <cell r="F49">
            <v>2701</v>
          </cell>
          <cell r="G49">
            <v>415</v>
          </cell>
          <cell r="H49">
            <v>542</v>
          </cell>
          <cell r="I49">
            <v>307</v>
          </cell>
          <cell r="J49">
            <v>236</v>
          </cell>
          <cell r="K49">
            <v>167</v>
          </cell>
          <cell r="L49">
            <v>3409</v>
          </cell>
        </row>
      </sheetData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</row>
        <row r="31">
          <cell r="B31">
            <v>5799</v>
          </cell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ma.ky/money-services-business-faq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ima.ky/laws-and-regulations" TargetMode="External"/><Relationship Id="rId1" Type="http://schemas.openxmlformats.org/officeDocument/2006/relationships/hyperlink" Target="http://www.cima.ky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ima.ky/survey-results-2" TargetMode="External"/><Relationship Id="rId4" Type="http://schemas.openxmlformats.org/officeDocument/2006/relationships/hyperlink" Target="mailto:ContactBanking@cima.k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184"/>
  <sheetViews>
    <sheetView tabSelected="1" zoomScale="130" zoomScaleNormal="130" workbookViewId="0">
      <selection activeCell="R1" sqref="R1"/>
    </sheetView>
  </sheetViews>
  <sheetFormatPr defaultColWidth="9.140625" defaultRowHeight="15" x14ac:dyDescent="0.25"/>
  <cols>
    <col min="1" max="1" width="1.7109375" style="1" customWidth="1"/>
    <col min="2" max="2" width="8.7109375" style="1" customWidth="1"/>
    <col min="3" max="5" width="5.140625" style="1" customWidth="1"/>
    <col min="6" max="7" width="1.7109375" style="1" customWidth="1"/>
    <col min="8" max="8" width="10.5703125" style="1" customWidth="1"/>
    <col min="9" max="9" width="9" style="1" customWidth="1"/>
    <col min="10" max="10" width="5.140625" style="1" customWidth="1"/>
    <col min="11" max="11" width="6" style="1" customWidth="1"/>
    <col min="12" max="12" width="7.7109375" style="1" customWidth="1"/>
    <col min="13" max="13" width="13.140625" style="1" bestFit="1" customWidth="1"/>
    <col min="14" max="14" width="1.7109375" style="1" customWidth="1"/>
    <col min="15" max="15" width="13" style="1" customWidth="1"/>
    <col min="16" max="16" width="10" style="1" customWidth="1"/>
    <col min="17" max="17" width="9.140625" style="1"/>
    <col min="18" max="18" width="11" style="1" bestFit="1" customWidth="1"/>
    <col min="19" max="16384" width="9.140625" style="1"/>
  </cols>
  <sheetData>
    <row r="1" spans="1:18" ht="15" customHeight="1" x14ac:dyDescent="0.25">
      <c r="A1" s="381"/>
      <c r="B1" s="382"/>
      <c r="C1" s="382"/>
      <c r="D1" s="382"/>
      <c r="E1" s="382"/>
      <c r="F1" s="382"/>
      <c r="G1" s="557" t="s">
        <v>177</v>
      </c>
      <c r="H1" s="557"/>
      <c r="I1" s="557"/>
      <c r="J1" s="557"/>
      <c r="K1" s="557"/>
      <c r="L1" s="557"/>
      <c r="M1" s="557"/>
      <c r="N1" s="557"/>
      <c r="O1" s="557"/>
      <c r="P1" s="558"/>
    </row>
    <row r="2" spans="1:18" ht="15" customHeight="1" x14ac:dyDescent="0.25">
      <c r="A2" s="383"/>
      <c r="B2" s="384"/>
      <c r="C2" s="384"/>
      <c r="D2" s="384"/>
      <c r="E2" s="384"/>
      <c r="F2" s="384"/>
      <c r="G2" s="559"/>
      <c r="H2" s="559"/>
      <c r="I2" s="559"/>
      <c r="J2" s="559"/>
      <c r="K2" s="559"/>
      <c r="L2" s="559"/>
      <c r="M2" s="559"/>
      <c r="N2" s="559"/>
      <c r="O2" s="559"/>
      <c r="P2" s="560"/>
    </row>
    <row r="3" spans="1:18" ht="15" customHeight="1" x14ac:dyDescent="0.25">
      <c r="A3" s="383"/>
      <c r="B3" s="384"/>
      <c r="C3" s="384"/>
      <c r="D3" s="384"/>
      <c r="E3" s="384"/>
      <c r="F3" s="384"/>
      <c r="G3" s="559"/>
      <c r="H3" s="559"/>
      <c r="I3" s="559"/>
      <c r="J3" s="559"/>
      <c r="K3" s="559"/>
      <c r="L3" s="559"/>
      <c r="M3" s="559"/>
      <c r="N3" s="559"/>
      <c r="O3" s="559"/>
      <c r="P3" s="560"/>
    </row>
    <row r="4" spans="1:18" ht="15" customHeight="1" x14ac:dyDescent="0.25">
      <c r="A4" s="383"/>
      <c r="B4" s="384"/>
      <c r="C4" s="384"/>
      <c r="D4" s="384"/>
      <c r="E4" s="384"/>
      <c r="F4" s="384"/>
      <c r="G4" s="559"/>
      <c r="H4" s="559"/>
      <c r="I4" s="559"/>
      <c r="J4" s="559"/>
      <c r="K4" s="559"/>
      <c r="L4" s="559"/>
      <c r="M4" s="559"/>
      <c r="N4" s="559"/>
      <c r="O4" s="559"/>
      <c r="P4" s="560"/>
    </row>
    <row r="5" spans="1:18" ht="15.75" customHeight="1" x14ac:dyDescent="0.25">
      <c r="A5" s="383"/>
      <c r="B5" s="384"/>
      <c r="C5" s="384"/>
      <c r="D5" s="384"/>
      <c r="E5" s="384"/>
      <c r="F5" s="384"/>
      <c r="G5" s="56"/>
      <c r="H5" s="567" t="s">
        <v>55</v>
      </c>
      <c r="I5" s="568"/>
      <c r="J5" s="568"/>
      <c r="K5" s="568"/>
      <c r="L5" s="568"/>
      <c r="M5" s="569"/>
      <c r="O5" s="563" t="s">
        <v>192</v>
      </c>
      <c r="P5" s="564"/>
    </row>
    <row r="6" spans="1:18" x14ac:dyDescent="0.25">
      <c r="A6" s="383"/>
      <c r="B6" s="384"/>
      <c r="C6" s="384"/>
      <c r="D6" s="384"/>
      <c r="E6" s="384"/>
      <c r="F6" s="384"/>
      <c r="G6" s="56"/>
      <c r="H6" s="430" t="s">
        <v>56</v>
      </c>
      <c r="I6" s="424"/>
      <c r="J6" s="424"/>
      <c r="K6" s="481" t="s">
        <v>190</v>
      </c>
      <c r="L6" s="481"/>
      <c r="M6" s="473" t="s">
        <v>191</v>
      </c>
      <c r="O6" s="510" t="s">
        <v>195</v>
      </c>
      <c r="P6" s="511"/>
      <c r="R6" s="282"/>
    </row>
    <row r="7" spans="1:18" x14ac:dyDescent="0.25">
      <c r="A7" s="383"/>
      <c r="B7" s="384"/>
      <c r="C7" s="384"/>
      <c r="D7" s="384"/>
      <c r="E7" s="384"/>
      <c r="F7" s="384"/>
      <c r="G7" s="56"/>
      <c r="H7" s="425" t="s">
        <v>49</v>
      </c>
      <c r="I7" s="61"/>
      <c r="J7" s="61"/>
      <c r="K7" s="582">
        <f>L88</f>
        <v>2675231.7199999997</v>
      </c>
      <c r="L7" s="583"/>
      <c r="M7" s="474">
        <f>L95</f>
        <v>2650456.5612195125</v>
      </c>
      <c r="O7" s="510"/>
      <c r="P7" s="511"/>
    </row>
    <row r="8" spans="1:18" x14ac:dyDescent="0.25">
      <c r="A8" s="383"/>
      <c r="B8" s="384"/>
      <c r="C8" s="384"/>
      <c r="D8" s="384"/>
      <c r="E8" s="384"/>
      <c r="F8" s="384"/>
      <c r="G8" s="56"/>
      <c r="H8" s="425" t="s">
        <v>48</v>
      </c>
      <c r="I8" s="61"/>
      <c r="J8" s="61"/>
      <c r="K8" s="477">
        <f>H88</f>
        <v>75367863.969999984</v>
      </c>
      <c r="L8" s="478"/>
      <c r="M8" s="474">
        <f>H95</f>
        <v>82206782.936339259</v>
      </c>
      <c r="O8" s="510"/>
      <c r="P8" s="511"/>
    </row>
    <row r="9" spans="1:18" ht="15" hidden="1" customHeight="1" x14ac:dyDescent="0.25">
      <c r="A9" s="383"/>
      <c r="B9" s="384"/>
      <c r="C9" s="384"/>
      <c r="D9" s="384"/>
      <c r="E9" s="384"/>
      <c r="F9" s="384"/>
      <c r="G9" s="56"/>
      <c r="H9" s="426"/>
      <c r="I9" s="55"/>
      <c r="J9" s="55"/>
      <c r="K9" s="433"/>
      <c r="L9" s="434"/>
      <c r="M9" s="432"/>
      <c r="O9" s="510"/>
      <c r="P9" s="511"/>
    </row>
    <row r="10" spans="1:18" ht="14.25" customHeight="1" x14ac:dyDescent="0.25">
      <c r="A10" s="383"/>
      <c r="B10" s="384"/>
      <c r="C10" s="384"/>
      <c r="D10" s="384"/>
      <c r="E10" s="384"/>
      <c r="F10" s="384"/>
      <c r="G10" s="56"/>
      <c r="H10" s="427" t="s">
        <v>50</v>
      </c>
      <c r="I10" s="57"/>
      <c r="J10" s="57"/>
      <c r="K10" s="479">
        <f>K7-K8</f>
        <v>-72692632.249999985</v>
      </c>
      <c r="L10" s="480"/>
      <c r="M10" s="475">
        <f>M7-M8</f>
        <v>-79556326.375119746</v>
      </c>
      <c r="O10" s="510"/>
      <c r="P10" s="511"/>
    </row>
    <row r="11" spans="1:18" ht="15" customHeight="1" x14ac:dyDescent="0.25">
      <c r="A11" s="383"/>
      <c r="B11" s="384"/>
      <c r="C11" s="384"/>
      <c r="D11" s="384"/>
      <c r="E11" s="384"/>
      <c r="F11" s="384"/>
      <c r="H11" s="58"/>
      <c r="I11" s="59"/>
      <c r="J11" s="59"/>
      <c r="K11" s="59"/>
      <c r="L11" s="59"/>
      <c r="M11" s="60"/>
      <c r="O11" s="510"/>
      <c r="P11" s="511"/>
    </row>
    <row r="12" spans="1:18" ht="18.75" customHeight="1" x14ac:dyDescent="0.25">
      <c r="A12" s="383"/>
      <c r="B12" s="384"/>
      <c r="C12" s="384"/>
      <c r="D12" s="384"/>
      <c r="E12" s="384"/>
      <c r="F12" s="384"/>
      <c r="H12" s="570" t="s">
        <v>42</v>
      </c>
      <c r="I12" s="571"/>
      <c r="J12" s="571"/>
      <c r="K12" s="571"/>
      <c r="L12" s="571"/>
      <c r="M12" s="572"/>
      <c r="O12" s="510"/>
      <c r="P12" s="511"/>
      <c r="R12" s="297"/>
    </row>
    <row r="13" spans="1:18" ht="10.5" customHeight="1" x14ac:dyDescent="0.25">
      <c r="A13" s="385"/>
      <c r="B13" s="384"/>
      <c r="C13" s="384"/>
      <c r="D13" s="384"/>
      <c r="E13" s="384"/>
      <c r="F13" s="384"/>
      <c r="H13" s="476" t="s">
        <v>184</v>
      </c>
      <c r="I13" s="428"/>
      <c r="J13" s="428"/>
      <c r="K13" s="428"/>
      <c r="L13" s="428"/>
      <c r="M13" s="429"/>
      <c r="O13" s="510"/>
      <c r="P13" s="511"/>
    </row>
    <row r="14" spans="1:18" ht="21" customHeight="1" x14ac:dyDescent="0.25">
      <c r="A14" s="386"/>
      <c r="B14" s="551"/>
      <c r="C14" s="551"/>
      <c r="D14" s="551"/>
      <c r="E14" s="551"/>
      <c r="F14" s="387"/>
      <c r="G14" s="3"/>
      <c r="O14" s="510"/>
      <c r="P14" s="511"/>
    </row>
    <row r="15" spans="1:18" ht="12" customHeight="1" x14ac:dyDescent="0.25">
      <c r="A15" s="388"/>
      <c r="B15" s="551" t="s">
        <v>2</v>
      </c>
      <c r="C15" s="551"/>
      <c r="D15" s="551"/>
      <c r="E15" s="551"/>
      <c r="F15" s="389"/>
      <c r="G15" s="4"/>
      <c r="O15" s="510"/>
      <c r="P15" s="511"/>
    </row>
    <row r="16" spans="1:18" ht="22.5" customHeight="1" x14ac:dyDescent="0.25">
      <c r="A16" s="388"/>
      <c r="B16" s="581" t="s">
        <v>3</v>
      </c>
      <c r="C16" s="581"/>
      <c r="D16" s="581"/>
      <c r="E16" s="581"/>
      <c r="F16" s="389"/>
      <c r="G16" s="5"/>
      <c r="O16" s="510"/>
      <c r="P16" s="511"/>
    </row>
    <row r="17" spans="1:16" ht="17.25" customHeight="1" x14ac:dyDescent="0.25">
      <c r="A17" s="383"/>
      <c r="B17" s="384"/>
      <c r="C17" s="384"/>
      <c r="D17" s="384"/>
      <c r="E17" s="384"/>
      <c r="F17" s="384"/>
      <c r="O17" s="576" t="s">
        <v>90</v>
      </c>
      <c r="P17" s="577"/>
    </row>
    <row r="18" spans="1:16" ht="15" customHeight="1" x14ac:dyDescent="0.25">
      <c r="A18" s="383"/>
      <c r="B18" s="384"/>
      <c r="C18" s="384"/>
      <c r="D18" s="384"/>
      <c r="E18" s="384"/>
      <c r="F18" s="384"/>
      <c r="O18" s="576"/>
      <c r="P18" s="577"/>
    </row>
    <row r="19" spans="1:16" ht="15" customHeight="1" x14ac:dyDescent="0.25">
      <c r="A19" s="385"/>
      <c r="B19" s="551"/>
      <c r="C19" s="551"/>
      <c r="D19" s="551"/>
      <c r="E19" s="551"/>
      <c r="F19" s="384"/>
      <c r="O19" s="510" t="s">
        <v>193</v>
      </c>
      <c r="P19" s="511"/>
    </row>
    <row r="20" spans="1:16" ht="15" customHeight="1" x14ac:dyDescent="0.25">
      <c r="A20" s="390"/>
      <c r="B20" s="551" t="s">
        <v>64</v>
      </c>
      <c r="C20" s="551"/>
      <c r="D20" s="551"/>
      <c r="E20" s="551"/>
      <c r="F20" s="387"/>
      <c r="O20" s="510"/>
      <c r="P20" s="511"/>
    </row>
    <row r="21" spans="1:16" ht="16.5" customHeight="1" x14ac:dyDescent="0.25">
      <c r="A21" s="390"/>
      <c r="B21" s="566" t="s">
        <v>66</v>
      </c>
      <c r="C21" s="566"/>
      <c r="D21" s="566"/>
      <c r="E21" s="566"/>
      <c r="F21" s="391"/>
      <c r="O21" s="510"/>
      <c r="P21" s="511"/>
    </row>
    <row r="22" spans="1:16" x14ac:dyDescent="0.25">
      <c r="A22" s="390"/>
      <c r="B22" s="566"/>
      <c r="C22" s="566"/>
      <c r="D22" s="566"/>
      <c r="E22" s="566"/>
      <c r="F22" s="391"/>
      <c r="O22" s="510"/>
      <c r="P22" s="511"/>
    </row>
    <row r="23" spans="1:16" ht="15" customHeight="1" x14ac:dyDescent="0.25">
      <c r="A23" s="390"/>
      <c r="B23" s="566"/>
      <c r="C23" s="566"/>
      <c r="D23" s="566"/>
      <c r="E23" s="566"/>
      <c r="F23" s="391"/>
      <c r="O23" s="510"/>
      <c r="P23" s="511"/>
    </row>
    <row r="24" spans="1:16" ht="15" customHeight="1" x14ac:dyDescent="0.25">
      <c r="A24" s="390"/>
      <c r="B24" s="566" t="s">
        <v>65</v>
      </c>
      <c r="C24" s="566"/>
      <c r="D24" s="566"/>
      <c r="E24" s="566"/>
      <c r="F24" s="391"/>
      <c r="O24" s="510"/>
      <c r="P24" s="511"/>
    </row>
    <row r="25" spans="1:16" x14ac:dyDescent="0.25">
      <c r="A25" s="390"/>
      <c r="B25" s="566"/>
      <c r="C25" s="566"/>
      <c r="D25" s="566"/>
      <c r="E25" s="566"/>
      <c r="F25" s="391"/>
      <c r="O25" s="510"/>
      <c r="P25" s="511"/>
    </row>
    <row r="26" spans="1:16" x14ac:dyDescent="0.25">
      <c r="A26" s="392"/>
      <c r="B26" s="566"/>
      <c r="C26" s="566"/>
      <c r="D26" s="566"/>
      <c r="E26" s="566"/>
      <c r="F26" s="391"/>
      <c r="G26" s="3"/>
      <c r="O26" s="510"/>
      <c r="P26" s="511"/>
    </row>
    <row r="27" spans="1:16" ht="15" customHeight="1" x14ac:dyDescent="0.25">
      <c r="A27" s="392"/>
      <c r="B27" s="384"/>
      <c r="C27" s="384"/>
      <c r="D27" s="384"/>
      <c r="E27" s="384"/>
      <c r="F27" s="393"/>
      <c r="O27" s="510"/>
      <c r="P27" s="511"/>
    </row>
    <row r="28" spans="1:16" ht="15" customHeight="1" x14ac:dyDescent="0.25">
      <c r="A28" s="394"/>
      <c r="B28" s="384"/>
      <c r="C28" s="384"/>
      <c r="D28" s="384"/>
      <c r="E28" s="384"/>
      <c r="F28" s="393"/>
      <c r="O28" s="510"/>
      <c r="P28" s="511"/>
    </row>
    <row r="29" spans="1:16" ht="16.5" customHeight="1" x14ac:dyDescent="0.25">
      <c r="A29" s="395"/>
      <c r="B29" s="565" t="s">
        <v>68</v>
      </c>
      <c r="C29" s="565"/>
      <c r="D29" s="565"/>
      <c r="E29" s="565"/>
      <c r="F29" s="396"/>
      <c r="O29" s="370"/>
      <c r="P29" s="371"/>
    </row>
    <row r="30" spans="1:16" ht="16.5" customHeight="1" x14ac:dyDescent="0.25">
      <c r="A30" s="395"/>
      <c r="B30" s="565"/>
      <c r="C30" s="565"/>
      <c r="D30" s="565"/>
      <c r="E30" s="565"/>
      <c r="F30" s="397"/>
      <c r="O30" s="512" t="s">
        <v>67</v>
      </c>
      <c r="P30" s="513"/>
    </row>
    <row r="31" spans="1:16" ht="15" customHeight="1" x14ac:dyDescent="0.25">
      <c r="A31" s="395"/>
      <c r="B31" s="414"/>
      <c r="C31" s="415">
        <v>2020</v>
      </c>
      <c r="D31" s="415">
        <v>2021</v>
      </c>
      <c r="E31" s="415">
        <v>2022</v>
      </c>
      <c r="F31" s="417"/>
      <c r="O31" s="512"/>
      <c r="P31" s="513"/>
    </row>
    <row r="32" spans="1:16" ht="16.5" customHeight="1" x14ac:dyDescent="0.25">
      <c r="A32" s="395"/>
      <c r="B32" s="561" t="s">
        <v>69</v>
      </c>
      <c r="C32" s="578">
        <v>5</v>
      </c>
      <c r="D32" s="574">
        <v>5</v>
      </c>
      <c r="E32" s="561">
        <v>5</v>
      </c>
      <c r="F32" s="397"/>
      <c r="O32" s="512"/>
      <c r="P32" s="513"/>
    </row>
    <row r="33" spans="1:16" x14ac:dyDescent="0.25">
      <c r="A33" s="395"/>
      <c r="B33" s="573"/>
      <c r="C33" s="579"/>
      <c r="D33" s="575"/>
      <c r="E33" s="562"/>
      <c r="F33" s="397"/>
      <c r="O33" s="514" t="s">
        <v>194</v>
      </c>
      <c r="P33" s="515"/>
    </row>
    <row r="34" spans="1:16" ht="16.5" customHeight="1" x14ac:dyDescent="0.25">
      <c r="A34" s="395"/>
      <c r="B34" s="561" t="s">
        <v>94</v>
      </c>
      <c r="C34" s="574">
        <v>3</v>
      </c>
      <c r="D34" s="574">
        <v>3</v>
      </c>
      <c r="E34" s="561">
        <v>3</v>
      </c>
      <c r="F34" s="417"/>
      <c r="O34" s="514"/>
      <c r="P34" s="515"/>
    </row>
    <row r="35" spans="1:16" ht="18.75" customHeight="1" x14ac:dyDescent="0.25">
      <c r="A35" s="383"/>
      <c r="B35" s="562"/>
      <c r="C35" s="580"/>
      <c r="D35" s="575"/>
      <c r="E35" s="573"/>
      <c r="F35" s="417"/>
      <c r="O35" s="514"/>
      <c r="P35" s="515"/>
    </row>
    <row r="36" spans="1:16" ht="18" customHeight="1" x14ac:dyDescent="0.25">
      <c r="A36" s="383"/>
      <c r="B36" s="416"/>
      <c r="C36" s="384"/>
      <c r="D36" s="416"/>
      <c r="E36" s="416"/>
      <c r="F36" s="384"/>
      <c r="O36" s="514"/>
      <c r="P36" s="515"/>
    </row>
    <row r="37" spans="1:16" ht="15" customHeight="1" x14ac:dyDescent="0.25">
      <c r="A37" s="385"/>
      <c r="B37" s="384"/>
      <c r="C37" s="384"/>
      <c r="D37" s="384"/>
      <c r="E37" s="384"/>
      <c r="F37" s="384"/>
      <c r="O37" s="514"/>
      <c r="P37" s="515"/>
    </row>
    <row r="38" spans="1:16" x14ac:dyDescent="0.25">
      <c r="A38" s="398"/>
      <c r="B38" s="551" t="s">
        <v>0</v>
      </c>
      <c r="C38" s="551"/>
      <c r="D38" s="551"/>
      <c r="E38" s="551"/>
      <c r="F38" s="387"/>
      <c r="G38" s="3"/>
      <c r="O38" s="514"/>
      <c r="P38" s="515"/>
    </row>
    <row r="39" spans="1:16" x14ac:dyDescent="0.25">
      <c r="A39" s="399"/>
      <c r="B39" s="552" t="s">
        <v>1</v>
      </c>
      <c r="C39" s="552"/>
      <c r="D39" s="552"/>
      <c r="E39" s="552"/>
      <c r="F39" s="400"/>
      <c r="G39" s="6"/>
      <c r="O39" s="514"/>
      <c r="P39" s="515"/>
    </row>
    <row r="40" spans="1:16" ht="10.5" customHeight="1" x14ac:dyDescent="0.25">
      <c r="A40" s="401"/>
      <c r="B40" s="402"/>
      <c r="C40" s="402"/>
      <c r="D40" s="402"/>
      <c r="E40" s="403"/>
      <c r="F40" s="403"/>
      <c r="G40" s="7"/>
      <c r="O40" s="514"/>
      <c r="P40" s="515"/>
    </row>
    <row r="41" spans="1:16" x14ac:dyDescent="0.25">
      <c r="A41" s="404"/>
      <c r="B41" s="554" t="s">
        <v>143</v>
      </c>
      <c r="C41" s="554"/>
      <c r="D41" s="554"/>
      <c r="E41" s="554"/>
      <c r="F41" s="405"/>
      <c r="G41" s="8"/>
      <c r="H41" s="521"/>
      <c r="I41" s="521"/>
      <c r="J41" s="521"/>
      <c r="K41" s="521"/>
      <c r="L41" s="521"/>
      <c r="M41" s="521"/>
      <c r="O41" s="514"/>
      <c r="P41" s="515"/>
    </row>
    <row r="42" spans="1:16" ht="11.25" customHeight="1" x14ac:dyDescent="0.25">
      <c r="A42" s="401"/>
      <c r="B42" s="402"/>
      <c r="C42" s="402"/>
      <c r="D42" s="402"/>
      <c r="E42" s="402"/>
      <c r="F42" s="402"/>
      <c r="G42" s="25"/>
      <c r="H42" s="520"/>
      <c r="I42" s="520"/>
      <c r="J42" s="520"/>
      <c r="K42" s="520"/>
      <c r="L42" s="520"/>
      <c r="M42" s="520"/>
      <c r="N42" s="9"/>
      <c r="O42" s="514"/>
      <c r="P42" s="515"/>
    </row>
    <row r="43" spans="1:16" ht="23.25" customHeight="1" x14ac:dyDescent="0.25">
      <c r="A43" s="406"/>
      <c r="B43" s="555" t="s">
        <v>142</v>
      </c>
      <c r="C43" s="555"/>
      <c r="D43" s="555"/>
      <c r="E43" s="554"/>
      <c r="F43" s="405"/>
      <c r="G43" s="26"/>
      <c r="H43" s="520" t="s">
        <v>91</v>
      </c>
      <c r="I43" s="520"/>
      <c r="J43" s="520"/>
      <c r="K43" s="520"/>
      <c r="L43" s="520"/>
      <c r="M43" s="520"/>
      <c r="N43" s="9"/>
      <c r="O43" s="514"/>
      <c r="P43" s="515"/>
    </row>
    <row r="44" spans="1:16" ht="12" customHeight="1" x14ac:dyDescent="0.25">
      <c r="A44" s="407"/>
      <c r="B44" s="553" t="s">
        <v>130</v>
      </c>
      <c r="C44" s="553"/>
      <c r="D44" s="553"/>
      <c r="E44" s="553"/>
      <c r="F44" s="408"/>
      <c r="G44" s="23"/>
      <c r="H44" s="532" t="s">
        <v>92</v>
      </c>
      <c r="I44" s="532"/>
      <c r="J44" s="532"/>
      <c r="K44" s="532"/>
      <c r="L44" s="532"/>
      <c r="M44" s="532"/>
      <c r="N44" s="9"/>
      <c r="O44" s="514"/>
      <c r="P44" s="515"/>
    </row>
    <row r="45" spans="1:16" ht="19.5" customHeight="1" x14ac:dyDescent="0.25">
      <c r="A45" s="409"/>
      <c r="B45" s="553"/>
      <c r="C45" s="553"/>
      <c r="D45" s="553"/>
      <c r="E45" s="553"/>
      <c r="F45" s="410"/>
      <c r="G45" s="27"/>
      <c r="H45" s="532"/>
      <c r="I45" s="532"/>
      <c r="J45" s="532"/>
      <c r="K45" s="532"/>
      <c r="L45" s="532"/>
      <c r="M45" s="532"/>
      <c r="N45" s="9"/>
      <c r="O45" s="514"/>
      <c r="P45" s="515"/>
    </row>
    <row r="46" spans="1:16" ht="3.75" customHeight="1" x14ac:dyDescent="0.25">
      <c r="A46" s="406"/>
      <c r="B46" s="553"/>
      <c r="C46" s="553"/>
      <c r="D46" s="553"/>
      <c r="E46" s="553"/>
      <c r="F46" s="411"/>
      <c r="G46" s="27"/>
      <c r="H46" s="28"/>
      <c r="I46" s="28"/>
      <c r="J46" s="28"/>
      <c r="K46" s="28"/>
      <c r="L46" s="28"/>
      <c r="M46" s="28"/>
      <c r="N46" s="9"/>
      <c r="O46" s="514"/>
      <c r="P46" s="515"/>
    </row>
    <row r="47" spans="1:16" ht="15" customHeight="1" thickBot="1" x14ac:dyDescent="0.3">
      <c r="A47" s="412"/>
      <c r="B47" s="556" t="s">
        <v>189</v>
      </c>
      <c r="C47" s="556"/>
      <c r="D47" s="556"/>
      <c r="E47" s="556"/>
      <c r="F47" s="413"/>
      <c r="G47" s="32"/>
      <c r="H47" s="33"/>
      <c r="I47" s="33"/>
      <c r="J47" s="33"/>
      <c r="K47" s="33"/>
      <c r="L47" s="33"/>
      <c r="M47" s="33"/>
      <c r="N47" s="34"/>
      <c r="O47" s="516"/>
      <c r="P47" s="517"/>
    </row>
    <row r="48" spans="1:16" x14ac:dyDescent="0.2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20" x14ac:dyDescent="0.2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20" ht="15.75" thickBot="1" x14ac:dyDescent="0.3">
      <c r="A50" s="4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</row>
    <row r="51" spans="1:20" ht="12" customHeight="1" x14ac:dyDescent="0.25">
      <c r="A51" s="543" t="s">
        <v>141</v>
      </c>
      <c r="B51" s="544"/>
      <c r="C51" s="544"/>
      <c r="D51" s="544"/>
      <c r="E51" s="544"/>
      <c r="F51" s="544"/>
      <c r="G51" s="544"/>
      <c r="H51" s="544"/>
      <c r="I51" s="544"/>
      <c r="J51" s="544"/>
      <c r="K51" s="544"/>
      <c r="L51" s="544"/>
      <c r="M51" s="544"/>
      <c r="N51" s="544"/>
      <c r="O51" s="544"/>
      <c r="P51" s="545"/>
    </row>
    <row r="52" spans="1:20" x14ac:dyDescent="0.25">
      <c r="A52" s="546"/>
      <c r="B52" s="547"/>
      <c r="C52" s="547"/>
      <c r="D52" s="547"/>
      <c r="E52" s="547"/>
      <c r="F52" s="547"/>
      <c r="G52" s="547"/>
      <c r="H52" s="547"/>
      <c r="I52" s="547"/>
      <c r="J52" s="547"/>
      <c r="K52" s="547"/>
      <c r="L52" s="547"/>
      <c r="M52" s="547"/>
      <c r="N52" s="547"/>
      <c r="O52" s="547"/>
      <c r="P52" s="548"/>
    </row>
    <row r="53" spans="1:20" x14ac:dyDescent="0.25">
      <c r="A53" s="546"/>
      <c r="B53" s="547"/>
      <c r="C53" s="547"/>
      <c r="D53" s="547"/>
      <c r="E53" s="547"/>
      <c r="F53" s="547"/>
      <c r="G53" s="547"/>
      <c r="H53" s="547"/>
      <c r="I53" s="547"/>
      <c r="J53" s="547"/>
      <c r="K53" s="547"/>
      <c r="L53" s="547"/>
      <c r="M53" s="547"/>
      <c r="N53" s="547"/>
      <c r="O53" s="547"/>
      <c r="P53" s="548"/>
    </row>
    <row r="54" spans="1:20" ht="12" customHeight="1" x14ac:dyDescent="0.25">
      <c r="A54" s="546"/>
      <c r="B54" s="547"/>
      <c r="C54" s="547"/>
      <c r="D54" s="547"/>
      <c r="E54" s="547"/>
      <c r="F54" s="547"/>
      <c r="G54" s="547"/>
      <c r="H54" s="547"/>
      <c r="I54" s="547"/>
      <c r="J54" s="547"/>
      <c r="K54" s="547"/>
      <c r="L54" s="547"/>
      <c r="M54" s="547"/>
      <c r="N54" s="547"/>
      <c r="O54" s="547"/>
      <c r="P54" s="548"/>
      <c r="S54" s="12"/>
      <c r="T54" s="12"/>
    </row>
    <row r="55" spans="1:20" ht="4.5" customHeight="1" x14ac:dyDescent="0.25">
      <c r="A55" s="35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36"/>
      <c r="S55" s="66"/>
      <c r="T55" s="66"/>
    </row>
    <row r="56" spans="1:20" x14ac:dyDescent="0.25">
      <c r="A56" s="35"/>
      <c r="B56" s="12" t="s">
        <v>51</v>
      </c>
      <c r="C56" s="12"/>
      <c r="D56" s="12"/>
      <c r="E56" s="11"/>
      <c r="F56" s="11"/>
      <c r="G56" s="11"/>
      <c r="H56" s="550" t="s">
        <v>54</v>
      </c>
      <c r="I56" s="550"/>
      <c r="J56" s="31"/>
      <c r="K56" s="31"/>
      <c r="L56" s="522" t="s">
        <v>53</v>
      </c>
      <c r="M56" s="522"/>
      <c r="N56" s="31"/>
      <c r="O56" s="522" t="s">
        <v>50</v>
      </c>
      <c r="P56" s="527"/>
      <c r="S56" s="66"/>
      <c r="T56" s="66"/>
    </row>
    <row r="57" spans="1:20" x14ac:dyDescent="0.25">
      <c r="A57" s="35"/>
      <c r="B57" s="67" t="s">
        <v>52</v>
      </c>
      <c r="C57" s="11"/>
      <c r="D57" s="11"/>
      <c r="E57" s="11"/>
      <c r="F57" s="11"/>
      <c r="G57" s="11"/>
      <c r="H57" s="523">
        <v>51063541</v>
      </c>
      <c r="I57" s="523"/>
      <c r="J57" s="368"/>
      <c r="K57" s="65"/>
      <c r="L57" s="523">
        <v>1686177</v>
      </c>
      <c r="M57" s="523"/>
      <c r="N57" s="11"/>
      <c r="O57" s="489">
        <f t="shared" ref="O57:O60" si="0">L57-H57</f>
        <v>-49377364</v>
      </c>
      <c r="P57" s="490"/>
      <c r="S57" s="66"/>
      <c r="T57" s="66"/>
    </row>
    <row r="58" spans="1:20" x14ac:dyDescent="0.25">
      <c r="A58" s="35"/>
      <c r="B58" s="67" t="s">
        <v>47</v>
      </c>
      <c r="C58" s="11"/>
      <c r="D58" s="11"/>
      <c r="E58" s="11"/>
      <c r="F58" s="11"/>
      <c r="G58" s="11"/>
      <c r="H58" s="523">
        <v>53560617</v>
      </c>
      <c r="I58" s="523"/>
      <c r="J58" s="368"/>
      <c r="K58" s="65"/>
      <c r="L58" s="523">
        <v>1888627</v>
      </c>
      <c r="M58" s="523"/>
      <c r="N58" s="11"/>
      <c r="O58" s="489">
        <f t="shared" si="0"/>
        <v>-51671990</v>
      </c>
      <c r="P58" s="490"/>
      <c r="S58" s="66"/>
      <c r="T58" s="66"/>
    </row>
    <row r="59" spans="1:20" x14ac:dyDescent="0.25">
      <c r="A59" s="35"/>
      <c r="B59" s="67" t="s">
        <v>102</v>
      </c>
      <c r="C59" s="11"/>
      <c r="D59" s="11"/>
      <c r="E59" s="11"/>
      <c r="F59" s="11"/>
      <c r="G59" s="11"/>
      <c r="H59" s="523">
        <v>54917641.059999995</v>
      </c>
      <c r="I59" s="523"/>
      <c r="J59" s="368"/>
      <c r="K59" s="65"/>
      <c r="L59" s="523">
        <v>2090949.8199999998</v>
      </c>
      <c r="M59" s="523"/>
      <c r="N59" s="11"/>
      <c r="O59" s="489">
        <f t="shared" si="0"/>
        <v>-52826691.239999995</v>
      </c>
      <c r="P59" s="490"/>
      <c r="S59" s="283"/>
      <c r="T59" s="283"/>
    </row>
    <row r="60" spans="1:20" x14ac:dyDescent="0.25">
      <c r="A60" s="35"/>
      <c r="B60" s="67" t="s">
        <v>106</v>
      </c>
      <c r="C60" s="11"/>
      <c r="D60" s="11"/>
      <c r="E60" s="11"/>
      <c r="F60" s="11"/>
      <c r="G60" s="11"/>
      <c r="H60" s="523">
        <v>58181911</v>
      </c>
      <c r="I60" s="523"/>
      <c r="J60" s="368"/>
      <c r="K60" s="65"/>
      <c r="L60" s="523">
        <v>2102329.9899999998</v>
      </c>
      <c r="M60" s="523"/>
      <c r="N60" s="11"/>
      <c r="O60" s="489">
        <f t="shared" si="0"/>
        <v>-56079581.009999998</v>
      </c>
      <c r="P60" s="490"/>
      <c r="S60" s="15"/>
      <c r="T60" s="16"/>
    </row>
    <row r="61" spans="1:20" x14ac:dyDescent="0.25">
      <c r="A61" s="420"/>
      <c r="B61" s="421" t="s">
        <v>107</v>
      </c>
      <c r="C61" s="421"/>
      <c r="D61" s="421"/>
      <c r="E61" s="421"/>
      <c r="F61" s="421"/>
      <c r="G61" s="421"/>
      <c r="H61" s="535">
        <v>199340814</v>
      </c>
      <c r="I61" s="535"/>
      <c r="J61" s="422"/>
      <c r="K61" s="541">
        <f>SUM(L57:M60)</f>
        <v>7768083.8100000005</v>
      </c>
      <c r="L61" s="541"/>
      <c r="M61" s="541"/>
      <c r="N61" s="421"/>
      <c r="O61" s="533">
        <f>SUM(O57:P60)</f>
        <v>-209955626.25</v>
      </c>
      <c r="P61" s="534"/>
      <c r="S61" s="12"/>
      <c r="T61" s="12"/>
    </row>
    <row r="62" spans="1:20" ht="6" customHeight="1" x14ac:dyDescent="0.25">
      <c r="A62" s="35"/>
      <c r="B62" s="13"/>
      <c r="C62" s="13"/>
      <c r="D62" s="13"/>
      <c r="E62" s="13"/>
      <c r="F62" s="13"/>
      <c r="G62" s="13"/>
      <c r="H62" s="14"/>
      <c r="I62" s="14"/>
      <c r="J62" s="14"/>
      <c r="K62" s="15"/>
      <c r="L62" s="16"/>
      <c r="M62" s="16"/>
      <c r="N62" s="13"/>
      <c r="O62" s="17"/>
      <c r="P62" s="37"/>
      <c r="S62" s="66"/>
      <c r="T62" s="66"/>
    </row>
    <row r="63" spans="1:20" x14ac:dyDescent="0.25">
      <c r="A63" s="35"/>
      <c r="B63" s="12" t="s">
        <v>51</v>
      </c>
      <c r="C63" s="12"/>
      <c r="D63" s="12"/>
      <c r="E63" s="11"/>
      <c r="F63" s="11"/>
      <c r="G63" s="11"/>
      <c r="H63" s="522" t="s">
        <v>54</v>
      </c>
      <c r="I63" s="522"/>
      <c r="J63" s="31"/>
      <c r="K63" s="31"/>
      <c r="L63" s="522" t="s">
        <v>53</v>
      </c>
      <c r="M63" s="522"/>
      <c r="N63" s="12"/>
      <c r="O63" s="522" t="s">
        <v>50</v>
      </c>
      <c r="P63" s="527"/>
      <c r="S63" s="66"/>
      <c r="T63" s="66"/>
    </row>
    <row r="64" spans="1:20" x14ac:dyDescent="0.25">
      <c r="A64" s="35"/>
      <c r="B64" s="67" t="s">
        <v>113</v>
      </c>
      <c r="C64" s="11"/>
      <c r="D64" s="11"/>
      <c r="E64" s="11"/>
      <c r="F64" s="11"/>
      <c r="G64" s="11"/>
      <c r="H64" s="523">
        <v>55760931.369999997</v>
      </c>
      <c r="I64" s="523"/>
      <c r="J64" s="368"/>
      <c r="K64" s="65"/>
      <c r="L64" s="523">
        <v>1849902.71</v>
      </c>
      <c r="M64" s="523"/>
      <c r="N64" s="11"/>
      <c r="O64" s="489">
        <f t="shared" ref="O64:O68" si="1">L64-H64</f>
        <v>-53911028.659999996</v>
      </c>
      <c r="P64" s="490"/>
      <c r="S64" s="66"/>
      <c r="T64" s="66"/>
    </row>
    <row r="65" spans="1:20" x14ac:dyDescent="0.25">
      <c r="A65" s="35"/>
      <c r="B65" s="67" t="s">
        <v>115</v>
      </c>
      <c r="C65" s="11"/>
      <c r="D65" s="11"/>
      <c r="E65" s="11"/>
      <c r="F65" s="11"/>
      <c r="G65" s="11"/>
      <c r="H65" s="523">
        <v>58872612.230000012</v>
      </c>
      <c r="I65" s="523"/>
      <c r="J65" s="368"/>
      <c r="K65" s="65"/>
      <c r="L65" s="523">
        <v>2032796.3600000003</v>
      </c>
      <c r="M65" s="523"/>
      <c r="N65" s="11"/>
      <c r="O65" s="489">
        <f t="shared" si="1"/>
        <v>-56839815.870000012</v>
      </c>
      <c r="P65" s="490"/>
      <c r="S65" s="66"/>
      <c r="T65" s="66"/>
    </row>
    <row r="66" spans="1:20" x14ac:dyDescent="0.25">
      <c r="A66" s="35"/>
      <c r="B66" s="67" t="s">
        <v>118</v>
      </c>
      <c r="C66" s="11"/>
      <c r="D66" s="11"/>
      <c r="E66" s="11"/>
      <c r="F66" s="11"/>
      <c r="G66" s="11"/>
      <c r="H66" s="523">
        <v>58958566.090000026</v>
      </c>
      <c r="I66" s="523"/>
      <c r="J66" s="368"/>
      <c r="K66" s="65"/>
      <c r="L66" s="523">
        <v>2058064</v>
      </c>
      <c r="M66" s="523"/>
      <c r="N66" s="11"/>
      <c r="O66" s="489">
        <f t="shared" si="1"/>
        <v>-56900502.090000026</v>
      </c>
      <c r="P66" s="490"/>
      <c r="S66" s="283"/>
      <c r="T66" s="283"/>
    </row>
    <row r="67" spans="1:20" x14ac:dyDescent="0.25">
      <c r="A67" s="35"/>
      <c r="B67" s="67" t="s">
        <v>120</v>
      </c>
      <c r="C67" s="11"/>
      <c r="D67" s="11"/>
      <c r="E67" s="11"/>
      <c r="F67" s="11"/>
      <c r="G67" s="11"/>
      <c r="H67" s="523">
        <v>61240575.280000001</v>
      </c>
      <c r="I67" s="523"/>
      <c r="J67" s="368"/>
      <c r="K67" s="65"/>
      <c r="L67" s="523">
        <v>2103777.98</v>
      </c>
      <c r="M67" s="523"/>
      <c r="N67" s="11"/>
      <c r="O67" s="489">
        <f t="shared" si="1"/>
        <v>-59136797.300000004</v>
      </c>
      <c r="P67" s="490"/>
      <c r="S67" s="15"/>
      <c r="T67" s="16"/>
    </row>
    <row r="68" spans="1:20" x14ac:dyDescent="0.25">
      <c r="A68" s="420"/>
      <c r="B68" s="421" t="s">
        <v>114</v>
      </c>
      <c r="C68" s="421"/>
      <c r="D68" s="421"/>
      <c r="E68" s="421"/>
      <c r="F68" s="421"/>
      <c r="G68" s="421"/>
      <c r="H68" s="535">
        <f>SUM(H64:I67)</f>
        <v>234832684.97000003</v>
      </c>
      <c r="I68" s="535"/>
      <c r="J68" s="422"/>
      <c r="K68" s="541">
        <f>SUM(K64:M67)</f>
        <v>8044541.0500000007</v>
      </c>
      <c r="L68" s="542"/>
      <c r="M68" s="542"/>
      <c r="N68" s="421"/>
      <c r="O68" s="533">
        <f t="shared" si="1"/>
        <v>-234832684.97000003</v>
      </c>
      <c r="P68" s="537"/>
      <c r="S68" s="12"/>
      <c r="T68" s="12"/>
    </row>
    <row r="69" spans="1:20" ht="6" customHeight="1" x14ac:dyDescent="0.25">
      <c r="A69" s="35"/>
      <c r="B69" s="13"/>
      <c r="C69" s="13"/>
      <c r="D69" s="13"/>
      <c r="E69" s="13"/>
      <c r="F69" s="13"/>
      <c r="G69" s="13"/>
      <c r="H69" s="18"/>
      <c r="I69" s="18"/>
      <c r="J69" s="18"/>
      <c r="K69" s="15"/>
      <c r="L69" s="16"/>
      <c r="M69" s="16"/>
      <c r="N69" s="13"/>
      <c r="O69" s="17"/>
      <c r="P69" s="37"/>
      <c r="S69" s="66"/>
      <c r="T69" s="66"/>
    </row>
    <row r="70" spans="1:20" x14ac:dyDescent="0.25">
      <c r="A70" s="35"/>
      <c r="B70" s="12" t="s">
        <v>51</v>
      </c>
      <c r="C70" s="12"/>
      <c r="D70" s="12"/>
      <c r="E70" s="11"/>
      <c r="F70" s="11"/>
      <c r="G70" s="11"/>
      <c r="H70" s="550" t="s">
        <v>54</v>
      </c>
      <c r="I70" s="550"/>
      <c r="J70" s="31"/>
      <c r="K70" s="31"/>
      <c r="L70" s="522" t="s">
        <v>53</v>
      </c>
      <c r="M70" s="522"/>
      <c r="N70" s="12"/>
      <c r="O70" s="522" t="s">
        <v>50</v>
      </c>
      <c r="P70" s="527"/>
      <c r="S70" s="66"/>
      <c r="T70" s="66"/>
    </row>
    <row r="71" spans="1:20" x14ac:dyDescent="0.25">
      <c r="A71" s="35"/>
      <c r="B71" s="67" t="s">
        <v>123</v>
      </c>
      <c r="C71" s="11"/>
      <c r="D71" s="11"/>
      <c r="E71" s="11"/>
      <c r="F71" s="11"/>
      <c r="G71" s="11"/>
      <c r="H71" s="523">
        <v>62312408.869999997</v>
      </c>
      <c r="I71" s="523"/>
      <c r="J71" s="368"/>
      <c r="K71" s="66"/>
      <c r="L71" s="523">
        <v>1915939.36</v>
      </c>
      <c r="M71" s="523"/>
      <c r="N71" s="11"/>
      <c r="O71" s="489">
        <f t="shared" ref="O71" si="2">L71-H71</f>
        <v>-60396469.509999998</v>
      </c>
      <c r="P71" s="490"/>
      <c r="S71" s="66"/>
      <c r="T71" s="66"/>
    </row>
    <row r="72" spans="1:20" x14ac:dyDescent="0.25">
      <c r="A72" s="35"/>
      <c r="B72" s="67" t="s">
        <v>126</v>
      </c>
      <c r="C72" s="11"/>
      <c r="D72" s="11"/>
      <c r="E72" s="11"/>
      <c r="F72" s="11"/>
      <c r="G72" s="11"/>
      <c r="H72" s="523">
        <v>64550584</v>
      </c>
      <c r="I72" s="523"/>
      <c r="J72" s="368"/>
      <c r="K72" s="66"/>
      <c r="L72" s="523">
        <v>2063041</v>
      </c>
      <c r="M72" s="523"/>
      <c r="N72" s="11"/>
      <c r="O72" s="489">
        <f>L72-H72</f>
        <v>-62487543</v>
      </c>
      <c r="P72" s="490"/>
      <c r="S72" s="66"/>
      <c r="T72" s="66"/>
    </row>
    <row r="73" spans="1:20" x14ac:dyDescent="0.25">
      <c r="A73" s="35"/>
      <c r="B73" s="67" t="s">
        <v>127</v>
      </c>
      <c r="C73" s="11"/>
      <c r="D73" s="11"/>
      <c r="E73" s="11"/>
      <c r="F73" s="11"/>
      <c r="G73" s="11"/>
      <c r="H73" s="523">
        <v>64626957</v>
      </c>
      <c r="I73" s="523"/>
      <c r="J73" s="368"/>
      <c r="K73" s="66"/>
      <c r="L73" s="523">
        <v>2147193</v>
      </c>
      <c r="M73" s="523"/>
      <c r="N73" s="11"/>
      <c r="O73" s="489">
        <f>L73-H73</f>
        <v>-62479764</v>
      </c>
      <c r="P73" s="490"/>
      <c r="S73" s="283"/>
      <c r="T73" s="283"/>
    </row>
    <row r="74" spans="1:20" x14ac:dyDescent="0.25">
      <c r="A74" s="35"/>
      <c r="B74" s="67" t="s">
        <v>132</v>
      </c>
      <c r="C74" s="11"/>
      <c r="D74" s="11"/>
      <c r="E74" s="11"/>
      <c r="F74" s="11"/>
      <c r="G74" s="11"/>
      <c r="H74" s="523">
        <v>72470062</v>
      </c>
      <c r="I74" s="523"/>
      <c r="J74" s="368"/>
      <c r="K74" s="66"/>
      <c r="L74" s="523">
        <v>1998148</v>
      </c>
      <c r="M74" s="523"/>
      <c r="N74" s="11"/>
      <c r="O74" s="489">
        <f>L74-H74</f>
        <v>-70471914</v>
      </c>
      <c r="P74" s="490"/>
      <c r="S74" s="15"/>
      <c r="T74" s="16"/>
    </row>
    <row r="75" spans="1:20" x14ac:dyDescent="0.25">
      <c r="A75" s="420"/>
      <c r="B75" s="421" t="s">
        <v>131</v>
      </c>
      <c r="C75" s="421"/>
      <c r="D75" s="421"/>
      <c r="E75" s="421"/>
      <c r="F75" s="421"/>
      <c r="G75" s="421"/>
      <c r="H75" s="535">
        <f>SUM(H71:I74)</f>
        <v>263960011.87</v>
      </c>
      <c r="I75" s="535"/>
      <c r="J75" s="422"/>
      <c r="K75" s="541">
        <f>SUM(K71:M74)</f>
        <v>8124321.3600000003</v>
      </c>
      <c r="L75" s="542"/>
      <c r="M75" s="542"/>
      <c r="N75" s="421"/>
      <c r="O75" s="533">
        <f>SUM(O71:P74)</f>
        <v>-255835690.50999999</v>
      </c>
      <c r="P75" s="534"/>
      <c r="S75" s="12"/>
      <c r="T75" s="12"/>
    </row>
    <row r="76" spans="1:20" ht="6" customHeight="1" x14ac:dyDescent="0.25">
      <c r="A76" s="35"/>
      <c r="B76" s="13"/>
      <c r="C76" s="13"/>
      <c r="D76" s="13"/>
      <c r="E76" s="13"/>
      <c r="F76" s="13"/>
      <c r="G76" s="13"/>
      <c r="H76" s="18"/>
      <c r="I76" s="18"/>
      <c r="J76" s="18"/>
      <c r="K76" s="15"/>
      <c r="L76" s="16"/>
      <c r="M76" s="16"/>
      <c r="N76" s="13"/>
      <c r="O76" s="17">
        <f t="shared" ref="O76" si="3">L76-H76</f>
        <v>0</v>
      </c>
      <c r="P76" s="37"/>
      <c r="S76" s="66"/>
      <c r="T76" s="66"/>
    </row>
    <row r="77" spans="1:20" x14ac:dyDescent="0.25">
      <c r="A77" s="35"/>
      <c r="B77" s="12" t="s">
        <v>51</v>
      </c>
      <c r="C77" s="12"/>
      <c r="D77" s="12"/>
      <c r="E77" s="11"/>
      <c r="F77" s="11"/>
      <c r="G77" s="11"/>
      <c r="H77" s="550" t="s">
        <v>54</v>
      </c>
      <c r="I77" s="550"/>
      <c r="J77" s="31"/>
      <c r="K77" s="31"/>
      <c r="L77" s="522" t="s">
        <v>53</v>
      </c>
      <c r="M77" s="522"/>
      <c r="N77" s="12"/>
      <c r="O77" s="522" t="s">
        <v>50</v>
      </c>
      <c r="P77" s="527"/>
      <c r="S77" s="66"/>
      <c r="T77" s="66"/>
    </row>
    <row r="78" spans="1:20" x14ac:dyDescent="0.25">
      <c r="A78" s="35"/>
      <c r="B78" s="67" t="s">
        <v>133</v>
      </c>
      <c r="C78" s="11"/>
      <c r="D78" s="11"/>
      <c r="E78" s="11"/>
      <c r="F78" s="11"/>
      <c r="G78" s="11"/>
      <c r="H78" s="523">
        <v>63587882</v>
      </c>
      <c r="I78" s="523"/>
      <c r="J78" s="368"/>
      <c r="K78" s="66"/>
      <c r="L78" s="523">
        <v>1716641</v>
      </c>
      <c r="M78" s="523"/>
      <c r="N78" s="11"/>
      <c r="O78" s="489">
        <f>L78-H78</f>
        <v>-61871241</v>
      </c>
      <c r="P78" s="490"/>
      <c r="S78" s="66"/>
      <c r="T78" s="66"/>
    </row>
    <row r="79" spans="1:20" x14ac:dyDescent="0.25">
      <c r="A79" s="35"/>
      <c r="B79" s="67" t="s">
        <v>134</v>
      </c>
      <c r="C79" s="11"/>
      <c r="D79" s="11"/>
      <c r="E79" s="11"/>
      <c r="F79" s="11"/>
      <c r="G79" s="11"/>
      <c r="H79" s="523">
        <v>37945479.210000001</v>
      </c>
      <c r="I79" s="523"/>
      <c r="J79" s="368"/>
      <c r="K79" s="66"/>
      <c r="L79" s="523">
        <v>1174158.7000000002</v>
      </c>
      <c r="M79" s="523"/>
      <c r="N79" s="11"/>
      <c r="O79" s="489">
        <f t="shared" ref="O79:O81" si="4">L79-H79</f>
        <v>-36771320.509999998</v>
      </c>
      <c r="P79" s="490"/>
      <c r="S79" s="66"/>
      <c r="T79" s="66"/>
    </row>
    <row r="80" spans="1:20" x14ac:dyDescent="0.25">
      <c r="A80" s="35"/>
      <c r="B80" s="67" t="s">
        <v>135</v>
      </c>
      <c r="C80" s="11"/>
      <c r="D80" s="11"/>
      <c r="E80" s="11"/>
      <c r="F80" s="11"/>
      <c r="G80" s="11"/>
      <c r="H80" s="523">
        <v>86016514.790000007</v>
      </c>
      <c r="I80" s="523"/>
      <c r="J80" s="368"/>
      <c r="K80" s="66"/>
      <c r="L80" s="523">
        <v>1653916.6</v>
      </c>
      <c r="M80" s="523"/>
      <c r="N80" s="11"/>
      <c r="O80" s="489">
        <f t="shared" si="4"/>
        <v>-84362598.190000013</v>
      </c>
      <c r="P80" s="490"/>
      <c r="S80" s="283"/>
      <c r="T80" s="283"/>
    </row>
    <row r="81" spans="1:20" x14ac:dyDescent="0.25">
      <c r="A81" s="35"/>
      <c r="B81" s="67" t="s">
        <v>136</v>
      </c>
      <c r="C81" s="11"/>
      <c r="D81" s="11"/>
      <c r="E81" s="11"/>
      <c r="F81" s="11"/>
      <c r="G81" s="11"/>
      <c r="H81" s="523">
        <v>74115931.810000017</v>
      </c>
      <c r="I81" s="523"/>
      <c r="J81" s="368"/>
      <c r="K81" s="66"/>
      <c r="L81" s="523">
        <v>1828326.75</v>
      </c>
      <c r="M81" s="523"/>
      <c r="N81" s="11"/>
      <c r="O81" s="489">
        <f t="shared" si="4"/>
        <v>-72287605.060000017</v>
      </c>
      <c r="P81" s="490"/>
      <c r="S81" s="15"/>
      <c r="T81" s="16"/>
    </row>
    <row r="82" spans="1:20" x14ac:dyDescent="0.25">
      <c r="A82" s="420"/>
      <c r="B82" s="421" t="s">
        <v>137</v>
      </c>
      <c r="C82" s="421"/>
      <c r="D82" s="421"/>
      <c r="E82" s="421"/>
      <c r="F82" s="421"/>
      <c r="G82" s="421"/>
      <c r="H82" s="535">
        <f t="shared" ref="H82" si="5">SUM(H78:I81)</f>
        <v>261665807.81</v>
      </c>
      <c r="I82" s="535"/>
      <c r="J82" s="422"/>
      <c r="K82" s="541">
        <f>SUM(K78:M81)</f>
        <v>6373043.0500000007</v>
      </c>
      <c r="L82" s="542"/>
      <c r="M82" s="542"/>
      <c r="N82" s="423"/>
      <c r="O82" s="533">
        <f>SUM(O78:P81)</f>
        <v>-255292764.75999999</v>
      </c>
      <c r="P82" s="537"/>
      <c r="S82" s="12"/>
      <c r="T82" s="12"/>
    </row>
    <row r="83" spans="1:20" ht="6" customHeight="1" x14ac:dyDescent="0.25">
      <c r="A83" s="35"/>
      <c r="B83" s="13"/>
      <c r="C83" s="13"/>
      <c r="D83" s="13"/>
      <c r="E83" s="13"/>
      <c r="F83" s="13"/>
      <c r="G83" s="13"/>
      <c r="H83" s="18"/>
      <c r="I83" s="18"/>
      <c r="J83" s="18"/>
      <c r="K83" s="15"/>
      <c r="L83" s="16"/>
      <c r="M83" s="16"/>
      <c r="N83" s="13"/>
      <c r="O83" s="17"/>
      <c r="P83" s="38"/>
      <c r="S83" s="66"/>
      <c r="T83" s="66"/>
    </row>
    <row r="84" spans="1:20" x14ac:dyDescent="0.25">
      <c r="A84" s="35"/>
      <c r="B84" s="12" t="s">
        <v>51</v>
      </c>
      <c r="C84" s="12"/>
      <c r="D84" s="12"/>
      <c r="E84" s="11"/>
      <c r="F84" s="11"/>
      <c r="G84" s="11"/>
      <c r="H84" s="550" t="s">
        <v>54</v>
      </c>
      <c r="I84" s="550"/>
      <c r="J84" s="31"/>
      <c r="K84" s="12"/>
      <c r="L84" s="522" t="s">
        <v>53</v>
      </c>
      <c r="M84" s="522"/>
      <c r="N84" s="12"/>
      <c r="O84" s="522" t="s">
        <v>50</v>
      </c>
      <c r="P84" s="527"/>
      <c r="S84" s="66"/>
      <c r="T84" s="66"/>
    </row>
    <row r="85" spans="1:20" x14ac:dyDescent="0.25">
      <c r="A85" s="35"/>
      <c r="B85" s="67" t="s">
        <v>151</v>
      </c>
      <c r="C85" s="11"/>
      <c r="D85" s="11"/>
      <c r="E85" s="11"/>
      <c r="F85" s="11"/>
      <c r="G85" s="11"/>
      <c r="H85" s="523">
        <v>67638561.140000001</v>
      </c>
      <c r="I85" s="523"/>
      <c r="J85" s="368"/>
      <c r="K85" s="66"/>
      <c r="L85" s="549">
        <v>1994160.55</v>
      </c>
      <c r="M85" s="549"/>
      <c r="N85" s="11"/>
      <c r="O85" s="489">
        <f>L85-H85</f>
        <v>-65644400.590000004</v>
      </c>
      <c r="P85" s="490"/>
      <c r="S85" s="66"/>
      <c r="T85" s="66"/>
    </row>
    <row r="86" spans="1:20" x14ac:dyDescent="0.25">
      <c r="A86" s="35"/>
      <c r="B86" s="67" t="s">
        <v>152</v>
      </c>
      <c r="C86" s="11"/>
      <c r="D86" s="11"/>
      <c r="E86" s="11"/>
      <c r="F86" s="11"/>
      <c r="G86" s="11"/>
      <c r="H86" s="523">
        <v>68174852.670000002</v>
      </c>
      <c r="I86" s="523"/>
      <c r="J86" s="368"/>
      <c r="K86" s="66"/>
      <c r="L86" s="523">
        <v>2215105.9400000004</v>
      </c>
      <c r="M86" s="523"/>
      <c r="N86" s="11"/>
      <c r="O86" s="489">
        <f>L86-H86</f>
        <v>-65959746.730000004</v>
      </c>
      <c r="P86" s="490"/>
      <c r="S86" s="66"/>
      <c r="T86" s="66"/>
    </row>
    <row r="87" spans="1:20" x14ac:dyDescent="0.25">
      <c r="A87" s="35"/>
      <c r="B87" s="67" t="s">
        <v>155</v>
      </c>
      <c r="C87" s="11"/>
      <c r="D87" s="11"/>
      <c r="E87" s="11"/>
      <c r="F87" s="11"/>
      <c r="G87" s="11"/>
      <c r="H87" s="523">
        <v>66974215.379999995</v>
      </c>
      <c r="I87" s="523"/>
      <c r="J87" s="368"/>
      <c r="K87" s="66"/>
      <c r="L87" s="523">
        <v>2472709.6400000006</v>
      </c>
      <c r="M87" s="523"/>
      <c r="N87" s="11"/>
      <c r="O87" s="489">
        <f>L87-H87</f>
        <v>-64501505.739999995</v>
      </c>
      <c r="P87" s="490"/>
      <c r="S87" s="283"/>
      <c r="T87" s="283"/>
    </row>
    <row r="88" spans="1:20" x14ac:dyDescent="0.25">
      <c r="A88" s="35"/>
      <c r="B88" s="67" t="s">
        <v>158</v>
      </c>
      <c r="C88" s="11"/>
      <c r="D88" s="11"/>
      <c r="E88" s="11"/>
      <c r="F88" s="11"/>
      <c r="G88" s="11"/>
      <c r="H88" s="523">
        <v>75367863.969999984</v>
      </c>
      <c r="I88" s="523"/>
      <c r="J88" s="368"/>
      <c r="K88" s="66"/>
      <c r="L88" s="523">
        <v>2675231.7199999997</v>
      </c>
      <c r="M88" s="523"/>
      <c r="N88" s="11"/>
      <c r="O88" s="489">
        <f>L88-H88</f>
        <v>-72692632.249999985</v>
      </c>
      <c r="P88" s="490"/>
      <c r="S88" s="15"/>
      <c r="T88" s="16"/>
    </row>
    <row r="89" spans="1:20" x14ac:dyDescent="0.25">
      <c r="A89" s="420"/>
      <c r="B89" s="421" t="s">
        <v>150</v>
      </c>
      <c r="C89" s="421"/>
      <c r="D89" s="421"/>
      <c r="E89" s="421"/>
      <c r="F89" s="421"/>
      <c r="G89" s="421"/>
      <c r="H89" s="535">
        <f>SUM(H85:I88)</f>
        <v>278155493.15999997</v>
      </c>
      <c r="I89" s="535"/>
      <c r="J89" s="422"/>
      <c r="K89" s="541">
        <f>SUM(K85:M88)</f>
        <v>9357207.8500000015</v>
      </c>
      <c r="L89" s="542"/>
      <c r="M89" s="542"/>
      <c r="N89" s="423"/>
      <c r="O89" s="533">
        <f>SUM(O85:P88)</f>
        <v>-268798285.31</v>
      </c>
      <c r="P89" s="537"/>
      <c r="S89" s="12"/>
      <c r="T89" s="12"/>
    </row>
    <row r="90" spans="1:20" ht="6" customHeight="1" x14ac:dyDescent="0.25">
      <c r="A90" s="35"/>
      <c r="B90" s="13"/>
      <c r="C90" s="13"/>
      <c r="D90" s="13"/>
      <c r="E90" s="13"/>
      <c r="F90" s="13"/>
      <c r="G90" s="13"/>
      <c r="H90" s="18"/>
      <c r="I90" s="18"/>
      <c r="J90" s="18"/>
      <c r="K90" s="15"/>
      <c r="L90" s="16"/>
      <c r="M90" s="16"/>
      <c r="N90" s="15"/>
      <c r="O90" s="17"/>
      <c r="P90" s="37"/>
      <c r="S90" s="66"/>
      <c r="T90" s="66"/>
    </row>
    <row r="91" spans="1:20" x14ac:dyDescent="0.25">
      <c r="A91" s="35"/>
      <c r="B91" s="12" t="s">
        <v>51</v>
      </c>
      <c r="C91" s="12"/>
      <c r="D91" s="12"/>
      <c r="E91" s="11"/>
      <c r="F91" s="11"/>
      <c r="G91" s="11"/>
      <c r="H91" s="550" t="s">
        <v>54</v>
      </c>
      <c r="I91" s="550"/>
      <c r="J91" s="31"/>
      <c r="K91" s="12"/>
      <c r="L91" s="522" t="s">
        <v>53</v>
      </c>
      <c r="M91" s="522"/>
      <c r="N91" s="12"/>
      <c r="O91" s="522" t="s">
        <v>50</v>
      </c>
      <c r="P91" s="527"/>
      <c r="S91" s="66"/>
      <c r="T91" s="66"/>
    </row>
    <row r="92" spans="1:20" x14ac:dyDescent="0.25">
      <c r="A92" s="35"/>
      <c r="B92" s="67" t="s">
        <v>161</v>
      </c>
      <c r="C92" s="11"/>
      <c r="D92" s="11"/>
      <c r="E92" s="11"/>
      <c r="F92" s="11"/>
      <c r="G92" s="11"/>
      <c r="H92" s="523">
        <v>68950386.850000009</v>
      </c>
      <c r="I92" s="523"/>
      <c r="J92" s="368"/>
      <c r="K92" s="66"/>
      <c r="L92" s="549">
        <v>2335170.5299999993</v>
      </c>
      <c r="M92" s="549"/>
      <c r="N92" s="11"/>
      <c r="O92" s="489">
        <f>L92-H92</f>
        <v>-66615216.320000008</v>
      </c>
      <c r="P92" s="490"/>
      <c r="S92" s="66"/>
      <c r="T92" s="66"/>
    </row>
    <row r="93" spans="1:20" x14ac:dyDescent="0.25">
      <c r="A93" s="35"/>
      <c r="B93" s="67" t="s">
        <v>163</v>
      </c>
      <c r="C93" s="11"/>
      <c r="D93" s="11"/>
      <c r="E93" s="11"/>
      <c r="F93" s="11"/>
      <c r="G93" s="11"/>
      <c r="H93" s="523">
        <v>75828211.109999985</v>
      </c>
      <c r="I93" s="523"/>
      <c r="J93" s="368"/>
      <c r="K93" s="66"/>
      <c r="L93" s="523">
        <v>2381724.85</v>
      </c>
      <c r="M93" s="523"/>
      <c r="N93" s="11"/>
      <c r="O93" s="489">
        <f>L93-H93</f>
        <v>-73446486.25999999</v>
      </c>
      <c r="P93" s="490"/>
      <c r="S93" s="66"/>
      <c r="T93" s="66"/>
    </row>
    <row r="94" spans="1:20" x14ac:dyDescent="0.25">
      <c r="A94" s="35"/>
      <c r="B94" s="67" t="s">
        <v>171</v>
      </c>
      <c r="C94" s="11"/>
      <c r="D94" s="11"/>
      <c r="E94" s="11"/>
      <c r="F94" s="11"/>
      <c r="G94" s="11"/>
      <c r="H94" s="523">
        <v>63113020.2051218</v>
      </c>
      <c r="I94" s="523"/>
      <c r="J94" s="368"/>
      <c r="K94" s="66"/>
      <c r="L94" s="523">
        <v>2605187.0497560999</v>
      </c>
      <c r="M94" s="523"/>
      <c r="N94" s="11"/>
      <c r="O94" s="489">
        <f>L94-H94</f>
        <v>-60507833.155365698</v>
      </c>
      <c r="P94" s="490"/>
      <c r="S94" s="283"/>
      <c r="T94" s="283"/>
    </row>
    <row r="95" spans="1:20" x14ac:dyDescent="0.25">
      <c r="A95" s="35"/>
      <c r="B95" s="67" t="s">
        <v>188</v>
      </c>
      <c r="C95" s="11"/>
      <c r="D95" s="11"/>
      <c r="E95" s="11"/>
      <c r="F95" s="11"/>
      <c r="G95" s="11"/>
      <c r="H95" s="523">
        <v>82206782.936339259</v>
      </c>
      <c r="I95" s="523"/>
      <c r="J95" s="368"/>
      <c r="K95" s="66"/>
      <c r="L95" s="523">
        <v>2650456.5612195125</v>
      </c>
      <c r="M95" s="523"/>
      <c r="N95" s="11"/>
      <c r="O95" s="489">
        <f>L95-H95</f>
        <v>-79556326.375119746</v>
      </c>
      <c r="P95" s="490"/>
    </row>
    <row r="96" spans="1:20" x14ac:dyDescent="0.25">
      <c r="A96" s="420"/>
      <c r="B96" s="421" t="s">
        <v>159</v>
      </c>
      <c r="C96" s="421"/>
      <c r="D96" s="421"/>
      <c r="E96" s="421"/>
      <c r="F96" s="421"/>
      <c r="G96" s="421"/>
      <c r="H96" s="535">
        <f>SUM(H92:I95)</f>
        <v>290098401.10146105</v>
      </c>
      <c r="I96" s="535"/>
      <c r="J96" s="422"/>
      <c r="K96" s="541">
        <f>SUM(K92:M95)</f>
        <v>9972538.9909756109</v>
      </c>
      <c r="L96" s="542"/>
      <c r="M96" s="542"/>
      <c r="N96" s="423"/>
      <c r="O96" s="533">
        <f>SUM(O92:P95)</f>
        <v>-280125862.11048543</v>
      </c>
      <c r="P96" s="537"/>
    </row>
    <row r="97" spans="1:16" hidden="1" x14ac:dyDescent="0.25">
      <c r="A97" s="35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39"/>
    </row>
    <row r="98" spans="1:16" ht="6" customHeight="1" x14ac:dyDescent="0.25">
      <c r="A98" s="35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39"/>
    </row>
    <row r="99" spans="1:16" ht="12.75" customHeight="1" x14ac:dyDescent="0.25">
      <c r="A99" s="35"/>
      <c r="B99" s="30" t="s">
        <v>41</v>
      </c>
      <c r="C99" s="30"/>
      <c r="D99" s="3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36"/>
    </row>
    <row r="100" spans="1:16" ht="12.75" customHeight="1" x14ac:dyDescent="0.25">
      <c r="A100" s="35"/>
      <c r="B100" s="30" t="s">
        <v>42</v>
      </c>
      <c r="C100" s="30"/>
      <c r="D100" s="3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36"/>
    </row>
    <row r="101" spans="1:16" ht="12.75" customHeight="1" x14ac:dyDescent="0.25">
      <c r="A101" s="35"/>
      <c r="B101" s="472" t="s">
        <v>184</v>
      </c>
      <c r="C101" s="30"/>
      <c r="D101" s="3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36"/>
    </row>
    <row r="102" spans="1:16" ht="6" customHeight="1" thickBot="1" x14ac:dyDescent="0.3">
      <c r="A102" s="62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4"/>
    </row>
    <row r="104" spans="1:16" ht="15.75" thickBot="1" x14ac:dyDescent="0.3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</row>
    <row r="105" spans="1:16" ht="15.75" customHeight="1" x14ac:dyDescent="0.25">
      <c r="A105" s="543" t="s">
        <v>140</v>
      </c>
      <c r="B105" s="544"/>
      <c r="C105" s="544"/>
      <c r="D105" s="544"/>
      <c r="E105" s="544"/>
      <c r="F105" s="544"/>
      <c r="G105" s="544"/>
      <c r="H105" s="544"/>
      <c r="I105" s="544"/>
      <c r="J105" s="544"/>
      <c r="K105" s="544"/>
      <c r="L105" s="544"/>
      <c r="M105" s="544"/>
      <c r="N105" s="544"/>
      <c r="O105" s="544"/>
      <c r="P105" s="545"/>
    </row>
    <row r="106" spans="1:16" ht="15.75" customHeight="1" x14ac:dyDescent="0.25">
      <c r="A106" s="546"/>
      <c r="B106" s="547"/>
      <c r="C106" s="547"/>
      <c r="D106" s="547"/>
      <c r="E106" s="547"/>
      <c r="F106" s="547"/>
      <c r="G106" s="547"/>
      <c r="H106" s="547"/>
      <c r="I106" s="547"/>
      <c r="J106" s="547"/>
      <c r="K106" s="547"/>
      <c r="L106" s="547"/>
      <c r="M106" s="547"/>
      <c r="N106" s="547"/>
      <c r="O106" s="547"/>
      <c r="P106" s="548"/>
    </row>
    <row r="107" spans="1:16" x14ac:dyDescent="0.25">
      <c r="A107" s="546"/>
      <c r="B107" s="547"/>
      <c r="C107" s="547"/>
      <c r="D107" s="547"/>
      <c r="E107" s="547"/>
      <c r="F107" s="547"/>
      <c r="G107" s="547"/>
      <c r="H107" s="547"/>
      <c r="I107" s="547"/>
      <c r="J107" s="547"/>
      <c r="K107" s="547"/>
      <c r="L107" s="547"/>
      <c r="M107" s="547"/>
      <c r="N107" s="547"/>
      <c r="O107" s="547"/>
      <c r="P107" s="548"/>
    </row>
    <row r="108" spans="1:16" x14ac:dyDescent="0.25">
      <c r="A108" s="546"/>
      <c r="B108" s="547"/>
      <c r="C108" s="547"/>
      <c r="D108" s="547"/>
      <c r="E108" s="547"/>
      <c r="F108" s="547"/>
      <c r="G108" s="547"/>
      <c r="H108" s="547"/>
      <c r="I108" s="547"/>
      <c r="J108" s="547"/>
      <c r="K108" s="547"/>
      <c r="L108" s="547"/>
      <c r="M108" s="547"/>
      <c r="N108" s="547"/>
      <c r="O108" s="547"/>
      <c r="P108" s="548"/>
    </row>
    <row r="109" spans="1:16" ht="15.75" customHeight="1" x14ac:dyDescent="0.25">
      <c r="A109" s="546"/>
      <c r="B109" s="547"/>
      <c r="C109" s="547"/>
      <c r="D109" s="547"/>
      <c r="E109" s="547"/>
      <c r="F109" s="547"/>
      <c r="G109" s="547"/>
      <c r="H109" s="547"/>
      <c r="I109" s="547"/>
      <c r="J109" s="547"/>
      <c r="K109" s="547"/>
      <c r="L109" s="547"/>
      <c r="M109" s="547"/>
      <c r="N109" s="547"/>
      <c r="O109" s="547"/>
      <c r="P109" s="548"/>
    </row>
    <row r="110" spans="1:16" x14ac:dyDescent="0.25">
      <c r="A110" s="35"/>
      <c r="P110" s="40"/>
    </row>
    <row r="111" spans="1:16" ht="15.75" thickBot="1" x14ac:dyDescent="0.3">
      <c r="A111" s="35"/>
      <c r="B111" s="12" t="s">
        <v>88</v>
      </c>
      <c r="C111" s="12"/>
      <c r="P111" s="40"/>
    </row>
    <row r="112" spans="1:16" ht="16.5" thickTop="1" thickBot="1" x14ac:dyDescent="0.3">
      <c r="A112" s="372"/>
      <c r="B112" s="373" t="s">
        <v>96</v>
      </c>
      <c r="C112" s="373"/>
      <c r="D112" s="374"/>
      <c r="E112" s="374"/>
      <c r="F112" s="374"/>
      <c r="G112" s="374"/>
      <c r="H112" s="374"/>
      <c r="I112" s="375"/>
      <c r="J112" s="375"/>
      <c r="K112" s="375"/>
      <c r="L112" s="375"/>
      <c r="M112" s="375"/>
      <c r="N112" s="375"/>
      <c r="O112" s="375"/>
      <c r="P112" s="376"/>
    </row>
    <row r="113" spans="1:16" ht="15.75" thickTop="1" x14ac:dyDescent="0.25">
      <c r="A113" s="41"/>
      <c r="B113" s="42" t="s">
        <v>7</v>
      </c>
      <c r="C113" s="42"/>
      <c r="D113" s="9"/>
      <c r="E113" s="9"/>
      <c r="F113" s="9"/>
      <c r="G113" s="9"/>
      <c r="H113" s="498" t="s">
        <v>185</v>
      </c>
      <c r="I113" s="498"/>
      <c r="J113" s="308"/>
      <c r="K113" s="42"/>
      <c r="L113" s="498" t="s">
        <v>186</v>
      </c>
      <c r="M113" s="498"/>
      <c r="N113" s="42"/>
      <c r="O113" s="498" t="s">
        <v>187</v>
      </c>
      <c r="P113" s="499"/>
    </row>
    <row r="114" spans="1:16" x14ac:dyDescent="0.25">
      <c r="A114" s="43"/>
      <c r="B114" s="2" t="s">
        <v>15</v>
      </c>
      <c r="C114" s="23"/>
      <c r="D114" s="23"/>
      <c r="E114" s="23"/>
      <c r="F114" s="23"/>
      <c r="G114" s="23"/>
      <c r="H114" s="493">
        <f>'Tri-Year Comparison'!V7</f>
        <v>18067</v>
      </c>
      <c r="I114" s="493"/>
      <c r="J114" s="24"/>
      <c r="K114" s="23"/>
      <c r="L114" s="493">
        <f>'Tri-Year Comparison'!W7</f>
        <v>19282</v>
      </c>
      <c r="M114" s="501"/>
      <c r="N114" s="23"/>
      <c r="O114" s="493">
        <f>'Tri-Year Comparison'!X7</f>
        <v>20810</v>
      </c>
      <c r="P114" s="494"/>
    </row>
    <row r="115" spans="1:16" x14ac:dyDescent="0.25">
      <c r="A115" s="43"/>
      <c r="B115" s="2" t="s">
        <v>17</v>
      </c>
      <c r="C115" s="23"/>
      <c r="D115" s="23"/>
      <c r="E115" s="23"/>
      <c r="F115" s="23"/>
      <c r="G115" s="23"/>
      <c r="H115" s="493">
        <f>'Tri-Year Comparison'!V9</f>
        <v>6070</v>
      </c>
      <c r="I115" s="493"/>
      <c r="J115" s="369"/>
      <c r="K115" s="23"/>
      <c r="L115" s="493">
        <f>'Tri-Year Comparison'!W9</f>
        <v>6411</v>
      </c>
      <c r="M115" s="501"/>
      <c r="N115" s="23"/>
      <c r="O115" s="493">
        <f>'Tri-Year Comparison'!X9</f>
        <v>6807</v>
      </c>
      <c r="P115" s="494"/>
    </row>
    <row r="116" spans="1:16" x14ac:dyDescent="0.25">
      <c r="A116" s="43"/>
      <c r="B116" s="2" t="s">
        <v>16</v>
      </c>
      <c r="C116" s="23"/>
      <c r="D116" s="23"/>
      <c r="E116" s="23"/>
      <c r="F116" s="23"/>
      <c r="G116" s="23"/>
      <c r="H116" s="493">
        <f>'Tri-Year Comparison'!V8</f>
        <v>1638</v>
      </c>
      <c r="I116" s="493"/>
      <c r="J116" s="24"/>
      <c r="K116" s="23"/>
      <c r="L116" s="493">
        <f>'Tri-Year Comparison'!W8</f>
        <v>1781</v>
      </c>
      <c r="M116" s="501"/>
      <c r="N116" s="23"/>
      <c r="O116" s="493">
        <f>'Tri-Year Comparison'!X8</f>
        <v>1742</v>
      </c>
      <c r="P116" s="494"/>
    </row>
    <row r="117" spans="1:16" x14ac:dyDescent="0.25">
      <c r="A117" s="43"/>
      <c r="B117" s="2" t="s">
        <v>25</v>
      </c>
      <c r="C117" s="23"/>
      <c r="D117" s="23"/>
      <c r="E117" s="23"/>
      <c r="F117" s="23"/>
      <c r="G117" s="23"/>
      <c r="H117" s="493">
        <f>'Tri-Year Comparison'!V17</f>
        <v>1575</v>
      </c>
      <c r="I117" s="493"/>
      <c r="J117" s="24"/>
      <c r="K117" s="23"/>
      <c r="L117" s="493">
        <f>'Tri-Year Comparison'!W17</f>
        <v>1587</v>
      </c>
      <c r="M117" s="501"/>
      <c r="N117" s="23"/>
      <c r="O117" s="493">
        <f>'Tri-Year Comparison'!X17</f>
        <v>1569</v>
      </c>
      <c r="P117" s="494"/>
    </row>
    <row r="118" spans="1:16" x14ac:dyDescent="0.25">
      <c r="A118" s="43"/>
      <c r="B118" s="2" t="s">
        <v>18</v>
      </c>
      <c r="C118" s="23"/>
      <c r="D118" s="23"/>
      <c r="E118" s="23"/>
      <c r="F118" s="23"/>
      <c r="G118" s="23"/>
      <c r="H118" s="501">
        <f>'Tri-Year Comparison'!V10</f>
        <v>653</v>
      </c>
      <c r="I118" s="501"/>
      <c r="J118" s="24"/>
      <c r="K118" s="23"/>
      <c r="L118" s="493">
        <f>'Tri-Year Comparison'!W10</f>
        <v>657</v>
      </c>
      <c r="M118" s="501"/>
      <c r="N118" s="23"/>
      <c r="O118" s="493">
        <f>'Tri-Year Comparison'!X10</f>
        <v>794</v>
      </c>
      <c r="P118" s="494"/>
    </row>
    <row r="119" spans="1:16" x14ac:dyDescent="0.25">
      <c r="A119" s="43"/>
      <c r="B119" s="23"/>
      <c r="C119" s="23"/>
      <c r="D119" s="23"/>
      <c r="E119" s="23"/>
      <c r="F119" s="23"/>
      <c r="G119" s="23"/>
      <c r="H119" s="502"/>
      <c r="I119" s="502"/>
      <c r="J119" s="24"/>
      <c r="K119" s="23"/>
      <c r="L119" s="524"/>
      <c r="M119" s="524"/>
      <c r="N119" s="23"/>
      <c r="O119" s="24"/>
      <c r="P119" s="44"/>
    </row>
    <row r="120" spans="1:16" ht="15.75" thickBot="1" x14ac:dyDescent="0.3">
      <c r="A120" s="35"/>
      <c r="B120" s="12" t="s">
        <v>88</v>
      </c>
      <c r="C120" s="12"/>
      <c r="P120" s="40"/>
    </row>
    <row r="121" spans="1:16" ht="16.5" thickTop="1" thickBot="1" x14ac:dyDescent="0.3">
      <c r="A121" s="372"/>
      <c r="B121" s="373" t="s">
        <v>97</v>
      </c>
      <c r="C121" s="373"/>
      <c r="D121" s="374"/>
      <c r="E121" s="374"/>
      <c r="F121" s="374"/>
      <c r="G121" s="374"/>
      <c r="H121" s="374"/>
      <c r="I121" s="375"/>
      <c r="J121" s="375"/>
      <c r="K121" s="375"/>
      <c r="L121" s="375"/>
      <c r="M121" s="375"/>
      <c r="N121" s="375"/>
      <c r="O121" s="375"/>
      <c r="P121" s="376"/>
    </row>
    <row r="122" spans="1:16" ht="15.75" thickTop="1" x14ac:dyDescent="0.25">
      <c r="A122" s="41"/>
      <c r="B122" s="42" t="s">
        <v>7</v>
      </c>
      <c r="C122" s="42"/>
      <c r="D122" s="9"/>
      <c r="E122" s="9"/>
      <c r="F122" s="9"/>
      <c r="G122" s="9"/>
      <c r="H122" s="498" t="s">
        <v>185</v>
      </c>
      <c r="I122" s="498"/>
      <c r="J122" s="308"/>
      <c r="K122" s="42"/>
      <c r="L122" s="498" t="s">
        <v>186</v>
      </c>
      <c r="M122" s="498"/>
      <c r="N122" s="42"/>
      <c r="O122" s="498" t="s">
        <v>187</v>
      </c>
      <c r="P122" s="499"/>
    </row>
    <row r="123" spans="1:16" x14ac:dyDescent="0.25">
      <c r="A123" s="43"/>
      <c r="B123" s="2" t="s">
        <v>15</v>
      </c>
      <c r="C123" s="23"/>
      <c r="D123" s="23"/>
      <c r="E123" s="23"/>
      <c r="F123" s="23"/>
      <c r="G123" s="23"/>
      <c r="H123" s="493">
        <f>'Tri-Year Comparison'!V37</f>
        <v>119945</v>
      </c>
      <c r="I123" s="493"/>
      <c r="J123" s="24"/>
      <c r="K123" s="23"/>
      <c r="L123" s="493">
        <f>'Tri-Year Comparison'!W37</f>
        <v>115690</v>
      </c>
      <c r="M123" s="501"/>
      <c r="N123" s="23"/>
      <c r="O123" s="493">
        <f>'Tri-Year Comparison'!X37</f>
        <v>125312</v>
      </c>
      <c r="P123" s="494"/>
    </row>
    <row r="124" spans="1:16" x14ac:dyDescent="0.25">
      <c r="A124" s="43"/>
      <c r="B124" s="2" t="s">
        <v>17</v>
      </c>
      <c r="C124" s="23"/>
      <c r="D124" s="23"/>
      <c r="E124" s="23"/>
      <c r="F124" s="23"/>
      <c r="G124" s="23"/>
      <c r="H124" s="493">
        <f>'Tri-Year Comparison'!V39</f>
        <v>18077</v>
      </c>
      <c r="I124" s="493"/>
      <c r="J124" s="24"/>
      <c r="K124" s="23"/>
      <c r="L124" s="493">
        <f>'Tri-Year Comparison'!W39</f>
        <v>19051</v>
      </c>
      <c r="M124" s="501"/>
      <c r="N124" s="23"/>
      <c r="O124" s="493">
        <f>'Tri-Year Comparison'!X39</f>
        <v>20581</v>
      </c>
      <c r="P124" s="494"/>
    </row>
    <row r="125" spans="1:16" x14ac:dyDescent="0.25">
      <c r="A125" s="43"/>
      <c r="B125" s="2" t="s">
        <v>16</v>
      </c>
      <c r="C125" s="23"/>
      <c r="D125" s="23"/>
      <c r="E125" s="23"/>
      <c r="F125" s="23"/>
      <c r="G125" s="23"/>
      <c r="H125" s="493">
        <f>'Tri-Year Comparison'!V38</f>
        <v>15423</v>
      </c>
      <c r="I125" s="493"/>
      <c r="J125" s="24"/>
      <c r="K125" s="23"/>
      <c r="L125" s="493">
        <f>'Tri-Year Comparison'!W38</f>
        <v>14948</v>
      </c>
      <c r="M125" s="501"/>
      <c r="N125" s="23"/>
      <c r="O125" s="493">
        <f>'Tri-Year Comparison'!X38</f>
        <v>14854</v>
      </c>
      <c r="P125" s="494"/>
    </row>
    <row r="126" spans="1:16" x14ac:dyDescent="0.25">
      <c r="A126" s="43"/>
      <c r="B126" s="2" t="s">
        <v>25</v>
      </c>
      <c r="C126" s="23"/>
      <c r="D126" s="23"/>
      <c r="E126" s="23"/>
      <c r="F126" s="23"/>
      <c r="G126" s="23"/>
      <c r="H126" s="493">
        <f>'Tri-Year Comparison'!V47</f>
        <v>6648</v>
      </c>
      <c r="I126" s="493"/>
      <c r="J126" s="24"/>
      <c r="K126" s="23"/>
      <c r="L126" s="493">
        <f>'Tri-Year Comparison'!W47</f>
        <v>5913</v>
      </c>
      <c r="M126" s="501"/>
      <c r="N126" s="23"/>
      <c r="O126" s="493">
        <f>'Tri-Year Comparison'!X47</f>
        <v>6202</v>
      </c>
      <c r="P126" s="494"/>
    </row>
    <row r="127" spans="1:16" x14ac:dyDescent="0.25">
      <c r="A127" s="43"/>
      <c r="B127" s="2" t="s">
        <v>19</v>
      </c>
      <c r="C127" s="23"/>
      <c r="D127" s="23"/>
      <c r="E127" s="23"/>
      <c r="F127" s="23"/>
      <c r="G127" s="23"/>
      <c r="H127" s="493">
        <f>'Tri-Year Comparison'!V41</f>
        <v>5230</v>
      </c>
      <c r="I127" s="493"/>
      <c r="J127" s="24"/>
      <c r="K127" s="23"/>
      <c r="L127" s="493">
        <f>'Tri-Year Comparison'!W41</f>
        <v>5461</v>
      </c>
      <c r="M127" s="501"/>
      <c r="N127" s="23"/>
      <c r="O127" s="493">
        <f>'Tri-Year Comparison'!X41</f>
        <v>6296</v>
      </c>
      <c r="P127" s="494"/>
    </row>
    <row r="128" spans="1:16" x14ac:dyDescent="0.25">
      <c r="A128" s="43"/>
      <c r="B128" s="23"/>
      <c r="C128" s="23"/>
      <c r="D128" s="23"/>
      <c r="E128" s="23"/>
      <c r="F128" s="23"/>
      <c r="G128" s="23"/>
      <c r="H128" s="502"/>
      <c r="I128" s="502"/>
      <c r="J128" s="24"/>
      <c r="K128" s="23"/>
      <c r="L128" s="24"/>
      <c r="M128" s="24"/>
      <c r="N128" s="23"/>
      <c r="O128" s="24"/>
      <c r="P128" s="44"/>
    </row>
    <row r="129" spans="1:16" ht="15.75" thickBot="1" x14ac:dyDescent="0.3">
      <c r="A129" s="35"/>
      <c r="B129" s="12" t="s">
        <v>89</v>
      </c>
      <c r="C129" s="12"/>
      <c r="P129" s="40"/>
    </row>
    <row r="130" spans="1:16" ht="16.5" thickTop="1" thickBot="1" x14ac:dyDescent="0.3">
      <c r="A130" s="372"/>
      <c r="B130" s="518" t="s">
        <v>103</v>
      </c>
      <c r="C130" s="518"/>
      <c r="D130" s="518"/>
      <c r="E130" s="518"/>
      <c r="F130" s="518"/>
      <c r="G130" s="518"/>
      <c r="H130" s="518"/>
      <c r="I130" s="518"/>
      <c r="J130" s="518"/>
      <c r="K130" s="518"/>
      <c r="L130" s="518"/>
      <c r="M130" s="518"/>
      <c r="N130" s="518"/>
      <c r="O130" s="518"/>
      <c r="P130" s="519"/>
    </row>
    <row r="131" spans="1:16" ht="15.75" thickTop="1" x14ac:dyDescent="0.25">
      <c r="A131" s="41"/>
      <c r="B131" s="42" t="s">
        <v>7</v>
      </c>
      <c r="C131" s="42"/>
      <c r="D131" s="9"/>
      <c r="E131" s="9"/>
      <c r="F131" s="9"/>
      <c r="G131" s="9"/>
      <c r="H131" s="498" t="s">
        <v>168</v>
      </c>
      <c r="I131" s="498"/>
      <c r="J131" s="308"/>
      <c r="K131" s="42"/>
      <c r="L131" s="498" t="s">
        <v>169</v>
      </c>
      <c r="M131" s="498"/>
      <c r="N131" s="42"/>
      <c r="O131" s="498" t="s">
        <v>170</v>
      </c>
      <c r="P131" s="499"/>
    </row>
    <row r="132" spans="1:16" x14ac:dyDescent="0.25">
      <c r="A132" s="43"/>
      <c r="B132" s="2" t="s">
        <v>25</v>
      </c>
      <c r="C132" s="2"/>
      <c r="D132" s="2"/>
      <c r="E132" s="2"/>
      <c r="F132" s="2"/>
      <c r="G132" s="2"/>
      <c r="H132" s="500">
        <f>'Tri-Year Comparison'!AF21</f>
        <v>1001397.03</v>
      </c>
      <c r="I132" s="500"/>
      <c r="J132" s="455"/>
      <c r="K132" s="2"/>
      <c r="L132" s="491">
        <f>'Tri-Year Comparison'!AG21</f>
        <v>1432107.9100000001</v>
      </c>
      <c r="M132" s="491"/>
      <c r="N132" s="2"/>
      <c r="O132" s="491">
        <f>'Tri-Year Comparison'!AH21</f>
        <v>1459870.9339024387</v>
      </c>
      <c r="P132" s="492"/>
    </row>
    <row r="133" spans="1:16" x14ac:dyDescent="0.25">
      <c r="A133" s="43"/>
      <c r="B133" s="456" t="s">
        <v>24</v>
      </c>
      <c r="C133" s="2"/>
      <c r="D133" s="2"/>
      <c r="E133" s="2"/>
      <c r="F133" s="2"/>
      <c r="G133" s="2"/>
      <c r="H133" s="493">
        <f>'Tri-Year Comparison'!AF20</f>
        <v>208283.26</v>
      </c>
      <c r="I133" s="493"/>
      <c r="J133" s="455"/>
      <c r="K133" s="2"/>
      <c r="L133" s="493">
        <f>'Tri-Year Comparison'!AG20</f>
        <v>177326.34</v>
      </c>
      <c r="M133" s="501"/>
      <c r="N133" s="2"/>
      <c r="O133" s="493">
        <f>'Tri-Year Comparison'!AH20</f>
        <v>145538.19170731708</v>
      </c>
      <c r="P133" s="494"/>
    </row>
    <row r="134" spans="1:16" x14ac:dyDescent="0.25">
      <c r="A134" s="43"/>
      <c r="B134" s="2" t="s">
        <v>15</v>
      </c>
      <c r="C134" s="456"/>
      <c r="D134" s="2"/>
      <c r="E134" s="2"/>
      <c r="F134" s="2"/>
      <c r="G134" s="2"/>
      <c r="H134" s="493">
        <f>'Tri-Year Comparison'!AF11</f>
        <v>154287.10999999999</v>
      </c>
      <c r="I134" s="493"/>
      <c r="J134" s="455"/>
      <c r="K134" s="2"/>
      <c r="L134" s="493">
        <f>'Tri-Year Comparison'!AG11</f>
        <v>338587.85000000003</v>
      </c>
      <c r="M134" s="493"/>
      <c r="N134" s="2"/>
      <c r="O134" s="493">
        <f>'Tri-Year Comparison'!AH11</f>
        <v>425086.05853658536</v>
      </c>
      <c r="P134" s="495"/>
    </row>
    <row r="135" spans="1:16" x14ac:dyDescent="0.25">
      <c r="A135" s="43"/>
      <c r="B135" s="456" t="s">
        <v>26</v>
      </c>
      <c r="C135" s="2"/>
      <c r="D135" s="2"/>
      <c r="E135" s="2"/>
      <c r="F135" s="2"/>
      <c r="G135" s="2"/>
      <c r="H135" s="493">
        <f>'Tri-Year Comparison'!AF22</f>
        <v>119887.47</v>
      </c>
      <c r="I135" s="493"/>
      <c r="J135" s="455"/>
      <c r="K135" s="2"/>
      <c r="L135" s="493">
        <f>'Tri-Year Comparison'!AG22</f>
        <v>154687.94</v>
      </c>
      <c r="M135" s="493"/>
      <c r="N135" s="2"/>
      <c r="O135" s="493">
        <f>'Tri-Year Comparison'!AH22</f>
        <v>145289.35390243903</v>
      </c>
      <c r="P135" s="495"/>
    </row>
    <row r="136" spans="1:16" x14ac:dyDescent="0.25">
      <c r="A136" s="43"/>
      <c r="B136" s="456" t="s">
        <v>16</v>
      </c>
      <c r="C136" s="2"/>
      <c r="D136" s="2"/>
      <c r="E136" s="2"/>
      <c r="F136" s="2"/>
      <c r="G136" s="2"/>
      <c r="H136" s="493">
        <f>'Tri-Year Comparison'!AF12</f>
        <v>9106.48</v>
      </c>
      <c r="I136" s="493"/>
      <c r="J136" s="455"/>
      <c r="K136" s="2"/>
      <c r="L136" s="493">
        <f>'Tri-Year Comparison'!AG12</f>
        <v>27857.769999999997</v>
      </c>
      <c r="M136" s="501"/>
      <c r="N136" s="2"/>
      <c r="O136" s="493">
        <f>'Tri-Year Comparison'!AH12</f>
        <v>34948.291219512197</v>
      </c>
      <c r="P136" s="494"/>
    </row>
    <row r="137" spans="1:16" x14ac:dyDescent="0.25">
      <c r="A137" s="43"/>
      <c r="B137" s="281"/>
      <c r="C137" s="281"/>
      <c r="D137" s="23"/>
      <c r="E137" s="23"/>
      <c r="F137" s="23"/>
      <c r="G137" s="23"/>
      <c r="H137" s="524"/>
      <c r="I137" s="524"/>
      <c r="J137" s="24"/>
      <c r="K137" s="23"/>
      <c r="L137" s="524"/>
      <c r="M137" s="524"/>
      <c r="N137" s="23"/>
      <c r="O137" s="524"/>
      <c r="P137" s="540"/>
    </row>
    <row r="138" spans="1:16" ht="15.75" thickBot="1" x14ac:dyDescent="0.3">
      <c r="A138" s="43"/>
      <c r="B138" s="12" t="s">
        <v>89</v>
      </c>
      <c r="C138" s="12"/>
      <c r="D138" s="23"/>
      <c r="E138" s="23"/>
      <c r="F138" s="23"/>
      <c r="G138" s="23"/>
      <c r="H138" s="508"/>
      <c r="I138" s="508"/>
      <c r="J138" s="24"/>
      <c r="K138" s="23"/>
      <c r="L138" s="508"/>
      <c r="M138" s="508"/>
      <c r="N138" s="23"/>
      <c r="O138" s="508"/>
      <c r="P138" s="525"/>
    </row>
    <row r="139" spans="1:16" ht="16.5" thickTop="1" thickBot="1" x14ac:dyDescent="0.3">
      <c r="A139" s="372"/>
      <c r="B139" s="373" t="s">
        <v>98</v>
      </c>
      <c r="C139" s="373"/>
      <c r="D139" s="377"/>
      <c r="E139" s="377"/>
      <c r="F139" s="377"/>
      <c r="G139" s="377"/>
      <c r="H139" s="378"/>
      <c r="I139" s="379"/>
      <c r="J139" s="380"/>
      <c r="K139" s="380"/>
      <c r="L139" s="503"/>
      <c r="M139" s="504"/>
      <c r="N139" s="380"/>
      <c r="O139" s="503"/>
      <c r="P139" s="505"/>
    </row>
    <row r="140" spans="1:16" ht="15.75" thickTop="1" x14ac:dyDescent="0.25">
      <c r="A140" s="43"/>
      <c r="B140" s="42" t="s">
        <v>99</v>
      </c>
      <c r="C140" s="23"/>
      <c r="D140" s="23"/>
      <c r="E140" s="23"/>
      <c r="F140" s="23"/>
      <c r="G140" s="23"/>
      <c r="H140" s="498" t="s">
        <v>185</v>
      </c>
      <c r="I140" s="498"/>
      <c r="J140" s="308"/>
      <c r="K140" s="42"/>
      <c r="L140" s="498" t="s">
        <v>186</v>
      </c>
      <c r="M140" s="498"/>
      <c r="N140" s="42"/>
      <c r="O140" s="498" t="s">
        <v>187</v>
      </c>
      <c r="P140" s="499"/>
    </row>
    <row r="141" spans="1:16" x14ac:dyDescent="0.25">
      <c r="A141" s="43"/>
      <c r="B141" s="23" t="s">
        <v>100</v>
      </c>
      <c r="C141" s="23"/>
      <c r="D141" s="23"/>
      <c r="E141" s="23"/>
      <c r="F141" s="23"/>
      <c r="G141" s="23"/>
      <c r="H141" s="506">
        <f>'Tri-Year Comparison'!AF6</f>
        <v>5401</v>
      </c>
      <c r="I141" s="507"/>
      <c r="J141" s="455"/>
      <c r="K141" s="2"/>
      <c r="L141" s="506">
        <f>'Tri-Year Comparison'!AG6</f>
        <v>6923</v>
      </c>
      <c r="M141" s="507"/>
      <c r="N141" s="2"/>
      <c r="O141" s="506">
        <f>'Tri-Year Comparison'!AH6</f>
        <v>6636</v>
      </c>
      <c r="P141" s="528"/>
    </row>
    <row r="142" spans="1:16" x14ac:dyDescent="0.25">
      <c r="A142" s="43"/>
      <c r="B142" s="23"/>
      <c r="C142" s="23"/>
      <c r="D142" s="23"/>
      <c r="E142" s="23"/>
      <c r="F142" s="23"/>
      <c r="G142" s="23"/>
      <c r="H142" s="502"/>
      <c r="I142" s="502"/>
      <c r="J142" s="24"/>
      <c r="K142" s="23"/>
      <c r="L142" s="24"/>
      <c r="M142" s="24"/>
      <c r="N142" s="23"/>
      <c r="O142" s="24"/>
      <c r="P142" s="44"/>
    </row>
    <row r="143" spans="1:16" x14ac:dyDescent="0.25">
      <c r="A143" s="43"/>
      <c r="B143" s="509" t="s">
        <v>42</v>
      </c>
      <c r="C143" s="509"/>
      <c r="D143" s="509"/>
      <c r="E143" s="509"/>
      <c r="F143" s="509"/>
      <c r="G143" s="509"/>
      <c r="H143" s="509"/>
      <c r="I143" s="509"/>
      <c r="J143" s="509"/>
      <c r="K143" s="509"/>
      <c r="L143" s="509"/>
      <c r="M143" s="509"/>
      <c r="N143" s="23"/>
      <c r="O143" s="24"/>
      <c r="P143" s="44"/>
    </row>
    <row r="144" spans="1:16" ht="15.75" thickBot="1" x14ac:dyDescent="0.3">
      <c r="A144" s="45"/>
      <c r="B144" s="471" t="s">
        <v>184</v>
      </c>
      <c r="C144" s="46"/>
      <c r="D144" s="32"/>
      <c r="E144" s="32"/>
      <c r="F144" s="32"/>
      <c r="G144" s="32"/>
      <c r="H144" s="47"/>
      <c r="I144" s="47"/>
      <c r="J144" s="47"/>
      <c r="K144" s="32"/>
      <c r="L144" s="47"/>
      <c r="M144" s="47"/>
      <c r="N144" s="32"/>
      <c r="O144" s="47"/>
      <c r="P144" s="48"/>
    </row>
    <row r="145" spans="1:16" x14ac:dyDescent="0.25">
      <c r="A145" s="23"/>
      <c r="B145" s="23"/>
      <c r="C145" s="23"/>
      <c r="D145" s="23"/>
      <c r="E145" s="23"/>
      <c r="F145" s="23"/>
      <c r="G145" s="23"/>
      <c r="H145" s="502"/>
      <c r="I145" s="502"/>
      <c r="J145" s="24"/>
      <c r="K145" s="23"/>
      <c r="L145" s="24"/>
      <c r="M145" s="24"/>
      <c r="N145" s="23"/>
      <c r="O145" s="24"/>
      <c r="P145" s="24"/>
    </row>
    <row r="146" spans="1:16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4"/>
      <c r="M146" s="24"/>
      <c r="N146" s="23"/>
      <c r="O146" s="24"/>
      <c r="P146" s="24"/>
    </row>
    <row r="147" spans="1:16" ht="15" customHeight="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4"/>
      <c r="M147" s="24"/>
      <c r="N147" s="23"/>
      <c r="O147" s="24"/>
      <c r="P147" s="24"/>
    </row>
    <row r="148" spans="1:16" ht="18" customHeight="1" x14ac:dyDescent="0.25">
      <c r="A148" s="23"/>
      <c r="B148" s="23"/>
      <c r="C148" s="23"/>
      <c r="D148" s="23"/>
      <c r="E148" s="23"/>
      <c r="F148" s="23"/>
      <c r="G148" s="23"/>
      <c r="H148" s="502"/>
      <c r="I148" s="502"/>
      <c r="J148" s="24"/>
      <c r="K148" s="23"/>
      <c r="L148" s="24"/>
      <c r="M148" s="24"/>
      <c r="N148" s="23"/>
      <c r="O148" s="24"/>
      <c r="P148" s="24"/>
    </row>
    <row r="149" spans="1:16" ht="18" customHeight="1" x14ac:dyDescent="0.25">
      <c r="A149" s="23"/>
      <c r="B149" s="23"/>
      <c r="C149" s="23"/>
      <c r="D149" s="23"/>
      <c r="E149" s="23"/>
      <c r="F149" s="23"/>
      <c r="G149" s="23"/>
      <c r="H149" s="502"/>
      <c r="I149" s="502"/>
      <c r="J149" s="24"/>
      <c r="K149" s="23"/>
      <c r="L149" s="24"/>
      <c r="M149" s="24"/>
      <c r="N149" s="23"/>
      <c r="O149" s="24"/>
      <c r="P149" s="24"/>
    </row>
    <row r="150" spans="1:16" ht="18" customHeight="1" thickBot="1" x14ac:dyDescent="0.3">
      <c r="A150" s="32"/>
      <c r="B150" s="32"/>
      <c r="C150" s="32"/>
      <c r="D150" s="32"/>
      <c r="E150" s="32"/>
      <c r="F150" s="32"/>
      <c r="G150" s="32"/>
      <c r="H150" s="47"/>
      <c r="I150" s="47"/>
      <c r="J150" s="47"/>
      <c r="K150" s="32"/>
      <c r="L150" s="47"/>
      <c r="M150" s="47"/>
      <c r="N150" s="32"/>
      <c r="O150" s="47"/>
      <c r="P150" s="47"/>
    </row>
    <row r="151" spans="1:16" ht="18" customHeight="1" x14ac:dyDescent="0.25">
      <c r="A151" s="482" t="s">
        <v>93</v>
      </c>
      <c r="B151" s="483"/>
      <c r="C151" s="483"/>
      <c r="D151" s="483"/>
      <c r="E151" s="483"/>
      <c r="F151" s="483"/>
      <c r="G151" s="483"/>
      <c r="H151" s="483"/>
      <c r="I151" s="483"/>
      <c r="J151" s="483"/>
      <c r="K151" s="483"/>
      <c r="L151" s="483"/>
      <c r="M151" s="483"/>
      <c r="N151" s="483"/>
      <c r="O151" s="483"/>
      <c r="P151" s="484"/>
    </row>
    <row r="152" spans="1:16" ht="18" customHeight="1" x14ac:dyDescent="0.25">
      <c r="A152" s="485"/>
      <c r="B152" s="486"/>
      <c r="C152" s="486"/>
      <c r="D152" s="486"/>
      <c r="E152" s="486"/>
      <c r="F152" s="486"/>
      <c r="G152" s="486"/>
      <c r="H152" s="486"/>
      <c r="I152" s="486"/>
      <c r="J152" s="486"/>
      <c r="K152" s="486"/>
      <c r="L152" s="486"/>
      <c r="M152" s="486"/>
      <c r="N152" s="486"/>
      <c r="O152" s="486"/>
      <c r="P152" s="487"/>
    </row>
    <row r="153" spans="1:16" ht="18" customHeight="1" x14ac:dyDescent="0.25">
      <c r="A153" s="485"/>
      <c r="B153" s="486"/>
      <c r="C153" s="486"/>
      <c r="D153" s="486"/>
      <c r="E153" s="486"/>
      <c r="F153" s="486"/>
      <c r="G153" s="486"/>
      <c r="H153" s="486"/>
      <c r="I153" s="486"/>
      <c r="J153" s="486"/>
      <c r="K153" s="486"/>
      <c r="L153" s="486"/>
      <c r="M153" s="486"/>
      <c r="N153" s="486"/>
      <c r="O153" s="486"/>
      <c r="P153" s="487"/>
    </row>
    <row r="154" spans="1:16" ht="18" customHeight="1" x14ac:dyDescent="0.25">
      <c r="A154" s="50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51"/>
    </row>
    <row r="155" spans="1:16" ht="18" customHeight="1" x14ac:dyDescent="0.25">
      <c r="A155" s="496" t="s">
        <v>7</v>
      </c>
      <c r="B155" s="497"/>
      <c r="C155" s="497"/>
      <c r="D155" s="497"/>
      <c r="E155" s="497"/>
      <c r="F155" s="418"/>
      <c r="G155" s="488" t="s">
        <v>139</v>
      </c>
      <c r="H155" s="488"/>
      <c r="I155" s="488"/>
      <c r="J155" s="418"/>
      <c r="K155" s="488" t="s">
        <v>156</v>
      </c>
      <c r="L155" s="488"/>
      <c r="M155" s="488"/>
      <c r="N155" s="418"/>
      <c r="O155" s="488" t="s">
        <v>178</v>
      </c>
      <c r="P155" s="488"/>
    </row>
    <row r="156" spans="1:16" ht="18" customHeight="1" x14ac:dyDescent="0.25">
      <c r="A156" s="538" t="s">
        <v>15</v>
      </c>
      <c r="B156" s="539"/>
      <c r="C156" s="539"/>
      <c r="D156" s="539"/>
      <c r="E156" s="539"/>
      <c r="F156" s="531">
        <f>'Tri-Year Comparison'!B8</f>
        <v>44128444.670000002</v>
      </c>
      <c r="G156" s="531"/>
      <c r="H156" s="531"/>
      <c r="I156" s="466">
        <f>'Tri-Year Comparison'!B36</f>
        <v>0.59539755613038137</v>
      </c>
      <c r="K156" s="531">
        <f>'Tri-Year Comparison'!C8</f>
        <v>45495936.469999999</v>
      </c>
      <c r="L156" s="531"/>
      <c r="M156" s="466">
        <f>'Tri-Year Comparison'!C36</f>
        <v>0.60365166363358203</v>
      </c>
      <c r="O156" s="468">
        <f>'Tri-Year Comparison'!D8</f>
        <v>50169943.747558802</v>
      </c>
      <c r="P156" s="469">
        <f>'Tri-Year Comparison'!D36</f>
        <v>0.61028958871204453</v>
      </c>
    </row>
    <row r="157" spans="1:16" ht="18" customHeight="1" x14ac:dyDescent="0.25">
      <c r="A157" s="538" t="s">
        <v>16</v>
      </c>
      <c r="B157" s="539"/>
      <c r="C157" s="539"/>
      <c r="D157" s="539"/>
      <c r="E157" s="539"/>
      <c r="F157" s="531">
        <f>'Tri-Year Comparison'!B9</f>
        <v>5301720.4800000004</v>
      </c>
      <c r="G157" s="531"/>
      <c r="H157" s="531"/>
      <c r="I157" s="466">
        <f>'Tri-Year Comparison'!B37</f>
        <v>7.1532804763100491E-2</v>
      </c>
      <c r="K157" s="531">
        <f>'Tri-Year Comparison'!C9</f>
        <v>5459451.79</v>
      </c>
      <c r="L157" s="531"/>
      <c r="M157" s="466">
        <f>'Tri-Year Comparison'!C37</f>
        <v>7.2437395760255638E-2</v>
      </c>
      <c r="O157" s="468">
        <f>'Tri-Year Comparison'!D9</f>
        <v>5639942.5763414418</v>
      </c>
      <c r="P157" s="469">
        <f>'Tri-Year Comparison'!D37</f>
        <v>6.8606778843407615E-2</v>
      </c>
    </row>
    <row r="158" spans="1:16" ht="18" customHeight="1" x14ac:dyDescent="0.25">
      <c r="A158" s="538" t="s">
        <v>17</v>
      </c>
      <c r="B158" s="539"/>
      <c r="C158" s="539"/>
      <c r="D158" s="539"/>
      <c r="E158" s="539"/>
      <c r="F158" s="531">
        <f>'Tri-Year Comparison'!B10</f>
        <v>11731487.970000001</v>
      </c>
      <c r="G158" s="531"/>
      <c r="H158" s="531"/>
      <c r="I158" s="466">
        <f>'Tri-Year Comparison'!B38</f>
        <v>0.15828564363292727</v>
      </c>
      <c r="K158" s="531">
        <f>'Tri-Year Comparison'!C10</f>
        <v>12101997.25</v>
      </c>
      <c r="L158" s="531"/>
      <c r="M158" s="466">
        <f>'Tri-Year Comparison'!C38</f>
        <v>0.1605723794270881</v>
      </c>
      <c r="O158" s="468">
        <f>'Tri-Year Comparison'!D10</f>
        <v>13115506.423414644</v>
      </c>
      <c r="P158" s="469">
        <f>'Tri-Year Comparison'!D38</f>
        <v>0.15954287413936707</v>
      </c>
    </row>
    <row r="159" spans="1:16" ht="18" customHeight="1" x14ac:dyDescent="0.25">
      <c r="A159" s="538" t="s">
        <v>18</v>
      </c>
      <c r="B159" s="539"/>
      <c r="C159" s="539"/>
      <c r="D159" s="539"/>
      <c r="E159" s="539"/>
      <c r="F159" s="531">
        <f>'Tri-Year Comparison'!B11</f>
        <v>1426159.3800000001</v>
      </c>
      <c r="G159" s="531"/>
      <c r="H159" s="531"/>
      <c r="I159" s="466">
        <f>'Tri-Year Comparison'!B39</f>
        <v>1.9242278214298549E-2</v>
      </c>
      <c r="K159" s="531">
        <f>'Tri-Year Comparison'!C11</f>
        <v>1438534.0499999998</v>
      </c>
      <c r="L159" s="531"/>
      <c r="M159" s="466">
        <f>'Tri-Year Comparison'!C39</f>
        <v>1.9086835877060351E-2</v>
      </c>
      <c r="O159" s="468">
        <f>'Tri-Year Comparison'!D11</f>
        <v>1643727.6948780487</v>
      </c>
      <c r="P159" s="469">
        <f>'Tri-Year Comparison'!D39</f>
        <v>1.9995037345652458E-2</v>
      </c>
    </row>
    <row r="160" spans="1:16" ht="18" customHeight="1" x14ac:dyDescent="0.25">
      <c r="A160" s="538" t="s">
        <v>19</v>
      </c>
      <c r="B160" s="539"/>
      <c r="C160" s="539"/>
      <c r="D160" s="539"/>
      <c r="E160" s="539"/>
      <c r="F160" s="531">
        <f>'Tri-Year Comparison'!B12</f>
        <v>1843939.56</v>
      </c>
      <c r="G160" s="531"/>
      <c r="H160" s="531"/>
      <c r="I160" s="466">
        <f>'Tri-Year Comparison'!B40</f>
        <v>2.4879125377888164E-2</v>
      </c>
      <c r="K160" s="531">
        <f>'Tri-Year Comparison'!C12</f>
        <v>1721893.62</v>
      </c>
      <c r="L160" s="531"/>
      <c r="M160" s="466">
        <f>'Tri-Year Comparison'!C40</f>
        <v>2.2846522765795726E-2</v>
      </c>
      <c r="O160" s="468">
        <f>'Tri-Year Comparison'!D12</f>
        <v>2032665.8407317121</v>
      </c>
      <c r="P160" s="469">
        <f>'Tri-Year Comparison'!D40</f>
        <v>2.4726254551352578E-2</v>
      </c>
    </row>
    <row r="161" spans="1:16" ht="18" customHeight="1" x14ac:dyDescent="0.25">
      <c r="A161" s="538" t="s">
        <v>74</v>
      </c>
      <c r="B161" s="539"/>
      <c r="C161" s="539"/>
      <c r="D161" s="539"/>
      <c r="E161" s="539"/>
      <c r="F161" s="531">
        <f>'Tri-Year Comparison'!B13</f>
        <v>925342.66</v>
      </c>
      <c r="G161" s="531"/>
      <c r="H161" s="531"/>
      <c r="I161" s="466">
        <f>'Tri-Year Comparison'!B41</f>
        <v>1.2485070853216327E-2</v>
      </c>
      <c r="K161" s="531">
        <f>'Tri-Year Comparison'!C13</f>
        <v>751331.18</v>
      </c>
      <c r="L161" s="531"/>
      <c r="M161" s="466">
        <f>'Tri-Year Comparison'!C41</f>
        <v>9.9688533072804855E-3</v>
      </c>
      <c r="O161" s="468">
        <f>'Tri-Year Comparison'!D13</f>
        <v>819075.09292682901</v>
      </c>
      <c r="P161" s="469">
        <f>'Tri-Year Comparison'!D41</f>
        <v>9.9635950182008562E-3</v>
      </c>
    </row>
    <row r="162" spans="1:16" ht="18" customHeight="1" x14ac:dyDescent="0.25">
      <c r="A162" s="538" t="s">
        <v>21</v>
      </c>
      <c r="B162" s="539"/>
      <c r="C162" s="539"/>
      <c r="D162" s="539"/>
      <c r="E162" s="539"/>
      <c r="F162" s="531">
        <f>'Tri-Year Comparison'!B14</f>
        <v>610326.97</v>
      </c>
      <c r="G162" s="531"/>
      <c r="H162" s="531"/>
      <c r="I162" s="466">
        <f>'Tri-Year Comparison'!B42</f>
        <v>8.2347608010191978E-3</v>
      </c>
      <c r="K162" s="531">
        <f>'Tri-Year Comparison'!C14</f>
        <v>568144.74</v>
      </c>
      <c r="L162" s="531"/>
      <c r="M162" s="466">
        <f>'Tri-Year Comparison'!C42</f>
        <v>7.5382890010807363E-3</v>
      </c>
      <c r="O162" s="468">
        <f>'Tri-Year Comparison'!D14</f>
        <v>506928.35536585381</v>
      </c>
      <c r="P162" s="469">
        <f>'Tri-Year Comparison'!D42</f>
        <v>6.1665027782247354E-3</v>
      </c>
    </row>
    <row r="163" spans="1:16" ht="18" customHeight="1" x14ac:dyDescent="0.25">
      <c r="A163" s="538" t="s">
        <v>22</v>
      </c>
      <c r="B163" s="539"/>
      <c r="C163" s="539"/>
      <c r="D163" s="539"/>
      <c r="E163" s="539"/>
      <c r="F163" s="531">
        <f>'Tri-Year Comparison'!B15</f>
        <v>130994.29000000001</v>
      </c>
      <c r="G163" s="531"/>
      <c r="H163" s="531"/>
      <c r="I163" s="466">
        <f>'Tri-Year Comparison'!B43</f>
        <v>1.7674241799429922E-3</v>
      </c>
      <c r="K163" s="531">
        <f>'Tri-Year Comparison'!C15</f>
        <v>95832.65</v>
      </c>
      <c r="L163" s="531"/>
      <c r="M163" s="466">
        <f>'Tri-Year Comparison'!C43</f>
        <v>1.2715319892593212E-3</v>
      </c>
      <c r="O163" s="468">
        <f>'Tri-Year Comparison'!D15</f>
        <v>110145.35414634139</v>
      </c>
      <c r="P163" s="469">
        <f>'Tri-Year Comparison'!D43</f>
        <v>1.3398572503638499E-3</v>
      </c>
    </row>
    <row r="164" spans="1:16" ht="18" customHeight="1" x14ac:dyDescent="0.25">
      <c r="A164" s="538" t="s">
        <v>23</v>
      </c>
      <c r="B164" s="539"/>
      <c r="C164" s="539"/>
      <c r="D164" s="539"/>
      <c r="E164" s="539"/>
      <c r="F164" s="531">
        <f>'Tri-Year Comparison'!B16</f>
        <v>437880.38</v>
      </c>
      <c r="G164" s="531"/>
      <c r="H164" s="531"/>
      <c r="I164" s="466">
        <f>'Tri-Year Comparison'!B44</f>
        <v>5.9080466143572041E-3</v>
      </c>
      <c r="K164" s="531">
        <f>'Tri-Year Comparison'!C16</f>
        <v>382562.68</v>
      </c>
      <c r="L164" s="531"/>
      <c r="M164" s="466">
        <f>'Tri-Year Comparison'!C44</f>
        <v>5.0759389990444499E-3</v>
      </c>
      <c r="O164" s="468">
        <f>'Tri-Year Comparison'!D16</f>
        <v>419157.45829268312</v>
      </c>
      <c r="P164" s="469">
        <f>'Tri-Year Comparison'!D44</f>
        <v>5.0988184103649657E-3</v>
      </c>
    </row>
    <row r="165" spans="1:16" ht="18" customHeight="1" x14ac:dyDescent="0.25">
      <c r="A165" s="538" t="s">
        <v>24</v>
      </c>
      <c r="B165" s="539"/>
      <c r="C165" s="539"/>
      <c r="D165" s="539"/>
      <c r="E165" s="539"/>
      <c r="F165" s="531">
        <f>'Tri-Year Comparison'!B17</f>
        <v>256283.77000000002</v>
      </c>
      <c r="G165" s="531"/>
      <c r="H165" s="531"/>
      <c r="I165" s="466">
        <f>'Tri-Year Comparison'!B45</f>
        <v>3.4578769198638231E-3</v>
      </c>
      <c r="K165" s="531">
        <f>'Tri-Year Comparison'!C17</f>
        <v>249933.96000000002</v>
      </c>
      <c r="L165" s="531"/>
      <c r="M165" s="466">
        <f>'Tri-Year Comparison'!C45</f>
        <v>3.3161873885597408E-3</v>
      </c>
      <c r="O165" s="468">
        <f>'Tri-Year Comparison'!D17</f>
        <v>241357.81195121957</v>
      </c>
      <c r="P165" s="469">
        <f>'Tri-Year Comparison'!D45</f>
        <v>2.9359841527690786E-3</v>
      </c>
    </row>
    <row r="166" spans="1:16" ht="18" customHeight="1" x14ac:dyDescent="0.25">
      <c r="A166" s="538" t="s">
        <v>25</v>
      </c>
      <c r="B166" s="539"/>
      <c r="C166" s="539"/>
      <c r="D166" s="539"/>
      <c r="E166" s="539"/>
      <c r="F166" s="531">
        <f>'Tri-Year Comparison'!B18</f>
        <v>3616271.38</v>
      </c>
      <c r="G166" s="531"/>
      <c r="H166" s="531"/>
      <c r="I166" s="466">
        <f>'Tri-Year Comparison'!B46</f>
        <v>4.8792092222094657E-2</v>
      </c>
      <c r="K166" s="531">
        <f>'Tri-Year Comparison'!C18</f>
        <v>3479354.24</v>
      </c>
      <c r="L166" s="531"/>
      <c r="M166" s="466">
        <f>'Tri-Year Comparison'!C46</f>
        <v>4.6164957539263016E-2</v>
      </c>
      <c r="O166" s="468">
        <f>'Tri-Year Comparison'!D18</f>
        <v>3498429.5009756107</v>
      </c>
      <c r="P166" s="469">
        <f>'Tri-Year Comparison'!D46</f>
        <v>4.2556457946843464E-2</v>
      </c>
    </row>
    <row r="167" spans="1:16" ht="18" customHeight="1" x14ac:dyDescent="0.25">
      <c r="A167" s="538" t="s">
        <v>26</v>
      </c>
      <c r="B167" s="539"/>
      <c r="C167" s="539"/>
      <c r="D167" s="539"/>
      <c r="E167" s="539"/>
      <c r="F167" s="531">
        <f>'Tri-Year Comparison'!B19</f>
        <v>420152.27</v>
      </c>
      <c r="G167" s="531"/>
      <c r="H167" s="531"/>
      <c r="I167" s="466">
        <f>'Tri-Year Comparison'!B47</f>
        <v>5.6688522931490877E-3</v>
      </c>
      <c r="K167" s="531">
        <f>'Tri-Year Comparison'!C19</f>
        <v>446250.74</v>
      </c>
      <c r="L167" s="531"/>
      <c r="M167" s="466">
        <f>'Tri-Year Comparison'!C47</f>
        <v>5.9209683875030492E-3</v>
      </c>
      <c r="O167" s="468">
        <f>'Tri-Year Comparison'!D19</f>
        <v>473720.75853658537</v>
      </c>
      <c r="P167" s="469">
        <f>'Tri-Year Comparison'!D47</f>
        <v>5.7625507484392576E-3</v>
      </c>
    </row>
    <row r="168" spans="1:16" ht="18" customHeight="1" x14ac:dyDescent="0.25">
      <c r="A168" s="538" t="s">
        <v>28</v>
      </c>
      <c r="B168" s="539"/>
      <c r="C168" s="539"/>
      <c r="D168" s="539"/>
      <c r="E168" s="539"/>
      <c r="F168" s="531">
        <f>'Tri-Year Comparison'!B20</f>
        <v>304465.75</v>
      </c>
      <c r="G168" s="531"/>
      <c r="H168" s="531"/>
      <c r="I168" s="466">
        <f>'Tri-Year Comparison'!B48</f>
        <v>4.1079662977254816E-3</v>
      </c>
      <c r="K168" s="531">
        <f>'Tri-Year Comparison'!C20</f>
        <v>255311.81999999998</v>
      </c>
      <c r="L168" s="531"/>
      <c r="M168" s="466">
        <f>'Tri-Year Comparison'!C48</f>
        <v>3.3875422036854634E-3</v>
      </c>
      <c r="O168" s="468">
        <f>'Tri-Year Comparison'!D20</f>
        <v>275128.0202439024</v>
      </c>
      <c r="P168" s="469">
        <f>'Tri-Year Comparison'!D48</f>
        <v>3.346780039512809E-3</v>
      </c>
    </row>
    <row r="169" spans="1:16" ht="18" customHeight="1" x14ac:dyDescent="0.25">
      <c r="A169" s="538" t="s">
        <v>29</v>
      </c>
      <c r="B169" s="539"/>
      <c r="C169" s="539"/>
      <c r="D169" s="539"/>
      <c r="E169" s="539"/>
      <c r="F169" s="531">
        <f>'Tri-Year Comparison'!B21</f>
        <v>79527.62999999999</v>
      </c>
      <c r="G169" s="531"/>
      <c r="H169" s="531"/>
      <c r="I169" s="466">
        <f>'Tri-Year Comparison'!B49</f>
        <v>1.0730166653489985E-3</v>
      </c>
      <c r="K169" s="531">
        <f>'Tri-Year Comparison'!C21</f>
        <v>81943.040000000008</v>
      </c>
      <c r="L169" s="531"/>
      <c r="M169" s="466">
        <f>'Tri-Year Comparison'!C49</f>
        <v>1.0872411089243191E-3</v>
      </c>
      <c r="O169" s="468">
        <f>'Tri-Year Comparison'!D21</f>
        <v>82056.54951219511</v>
      </c>
      <c r="P169" s="469">
        <f>'Tri-Year Comparison'!D49</f>
        <v>9.9817249357318262E-4</v>
      </c>
    </row>
    <row r="170" spans="1:16" ht="18" customHeight="1" x14ac:dyDescent="0.25">
      <c r="A170" s="538" t="s">
        <v>30</v>
      </c>
      <c r="B170" s="539"/>
      <c r="C170" s="539"/>
      <c r="D170" s="539"/>
      <c r="E170" s="539"/>
      <c r="F170" s="531">
        <f>'Tri-Year Comparison'!B22</f>
        <v>64538.53</v>
      </c>
      <c r="G170" s="531"/>
      <c r="H170" s="531"/>
      <c r="I170" s="466">
        <f>'Tri-Year Comparison'!B50</f>
        <v>8.7077809620538568E-4</v>
      </c>
      <c r="K170" s="531">
        <f>'Tri-Year Comparison'!C22</f>
        <v>74901.759999999995</v>
      </c>
      <c r="L170" s="531"/>
      <c r="M170" s="466">
        <f>'Tri-Year Comparison'!C50</f>
        <v>9.9381561390428255E-4</v>
      </c>
      <c r="O170" s="468">
        <f>'Tri-Year Comparison'!D22</f>
        <v>75683.363658536502</v>
      </c>
      <c r="P170" s="469">
        <f>'Tri-Year Comparison'!D50</f>
        <v>9.2064621622701774E-4</v>
      </c>
    </row>
    <row r="171" spans="1:16" ht="18" customHeight="1" x14ac:dyDescent="0.25">
      <c r="A171" s="538" t="s">
        <v>31</v>
      </c>
      <c r="B171" s="539"/>
      <c r="C171" s="539"/>
      <c r="D171" s="539"/>
      <c r="E171" s="539"/>
      <c r="F171" s="531">
        <f>'Tri-Year Comparison'!B23</f>
        <v>156831.63</v>
      </c>
      <c r="G171" s="531"/>
      <c r="H171" s="531"/>
      <c r="I171" s="466">
        <f>'Tri-Year Comparison'!B51</f>
        <v>2.1160312792402841E-3</v>
      </c>
      <c r="K171" s="531">
        <f>'Tri-Year Comparison'!C23</f>
        <v>165855.25</v>
      </c>
      <c r="L171" s="531"/>
      <c r="M171" s="466">
        <f>'Tri-Year Comparison'!C51</f>
        <v>2.2006096665552087E-3</v>
      </c>
      <c r="O171" s="468">
        <f>'Tri-Year Comparison'!D23</f>
        <v>173151.58365853649</v>
      </c>
      <c r="P171" s="469">
        <f>'Tri-Year Comparison'!D51</f>
        <v>2.1062931484938981E-3</v>
      </c>
    </row>
    <row r="172" spans="1:16" ht="18" customHeight="1" x14ac:dyDescent="0.25">
      <c r="A172" s="538" t="s">
        <v>32</v>
      </c>
      <c r="B172" s="539"/>
      <c r="C172" s="539"/>
      <c r="D172" s="539"/>
      <c r="E172" s="539"/>
      <c r="F172" s="531">
        <f>'Tri-Year Comparison'!B24</f>
        <v>75132.12</v>
      </c>
      <c r="G172" s="531"/>
      <c r="H172" s="531"/>
      <c r="I172" s="466">
        <f>'Tri-Year Comparison'!B52</f>
        <v>1.0137107928779069E-3</v>
      </c>
      <c r="K172" s="531">
        <f>'Tri-Year Comparison'!C24</f>
        <v>46711.96</v>
      </c>
      <c r="L172" s="531"/>
      <c r="M172" s="466">
        <f>'Tri-Year Comparison'!C52</f>
        <v>6.1978617330316792E-4</v>
      </c>
      <c r="O172" s="468">
        <f>'Tri-Year Comparison'!D24</f>
        <v>39682.58</v>
      </c>
      <c r="P172" s="469">
        <f>'Tri-Year Comparison'!D52</f>
        <v>4.8271661513296416E-4</v>
      </c>
    </row>
    <row r="173" spans="1:16" ht="18" customHeight="1" x14ac:dyDescent="0.25">
      <c r="A173" s="538" t="s">
        <v>33</v>
      </c>
      <c r="B173" s="539"/>
      <c r="C173" s="539"/>
      <c r="D173" s="539"/>
      <c r="E173" s="539"/>
      <c r="F173" s="536">
        <f>'Tri-Year Comparison'!B25</f>
        <v>0</v>
      </c>
      <c r="G173" s="536"/>
      <c r="H173" s="536"/>
      <c r="I173" s="466">
        <f>'Tri-Year Comparison'!B53</f>
        <v>0</v>
      </c>
      <c r="K173" s="536">
        <f>'Tri-Year Comparison'!C25</f>
        <v>0</v>
      </c>
      <c r="L173" s="536"/>
      <c r="M173" s="466">
        <f>'Tri-Year Comparison'!C53</f>
        <v>0</v>
      </c>
      <c r="O173" s="467">
        <f>'Tri-Year Comparison'!D25</f>
        <v>0</v>
      </c>
      <c r="P173" s="469">
        <f>'Tri-Year Comparison'!D53</f>
        <v>0</v>
      </c>
    </row>
    <row r="174" spans="1:16" x14ac:dyDescent="0.25">
      <c r="A174" s="538" t="s">
        <v>34</v>
      </c>
      <c r="B174" s="539"/>
      <c r="C174" s="539"/>
      <c r="D174" s="539"/>
      <c r="E174" s="539"/>
      <c r="F174" s="531">
        <f>'Tri-Year Comparison'!B26</f>
        <v>103774.7</v>
      </c>
      <c r="G174" s="531"/>
      <c r="H174" s="531"/>
      <c r="I174" s="466">
        <f>'Tri-Year Comparison'!B54</f>
        <v>1.4001672442846937E-3</v>
      </c>
      <c r="K174" s="531">
        <f>'Tri-Year Comparison'!C26</f>
        <v>153254.30000000002</v>
      </c>
      <c r="L174" s="531"/>
      <c r="M174" s="466">
        <f>'Tri-Year Comparison'!C54</f>
        <v>2.0334170550594687E-3</v>
      </c>
      <c r="O174" s="468">
        <f>'Tri-Year Comparison'!D26</f>
        <v>205916.79195121949</v>
      </c>
      <c r="P174" s="469">
        <f>'Tri-Year Comparison'!D54</f>
        <v>2.5048637666636457E-3</v>
      </c>
    </row>
    <row r="175" spans="1:16" x14ac:dyDescent="0.25">
      <c r="A175" s="538" t="s">
        <v>35</v>
      </c>
      <c r="B175" s="539"/>
      <c r="C175" s="539"/>
      <c r="D175" s="539"/>
      <c r="E175" s="539"/>
      <c r="F175" s="531">
        <f>'Tri-Year Comparison'!B27</f>
        <v>183537.31</v>
      </c>
      <c r="G175" s="531"/>
      <c r="H175" s="531"/>
      <c r="I175" s="466">
        <f>'Tri-Year Comparison'!B55</f>
        <v>2.4763543480841241E-3</v>
      </c>
      <c r="K175" s="531">
        <f>'Tri-Year Comparison'!C27</f>
        <v>223406.78000000003</v>
      </c>
      <c r="L175" s="531"/>
      <c r="M175" s="466">
        <f>'Tri-Year Comparison'!C55</f>
        <v>2.964218013249342E-3</v>
      </c>
      <c r="O175" s="468">
        <f>'Tri-Year Comparison'!D27</f>
        <v>357101.59390243882</v>
      </c>
      <c r="P175" s="469">
        <f>'Tri-Year Comparison'!D55</f>
        <v>4.3439431777664555E-3</v>
      </c>
    </row>
    <row r="176" spans="1:16" x14ac:dyDescent="0.25">
      <c r="A176" s="538" t="s">
        <v>36</v>
      </c>
      <c r="B176" s="539"/>
      <c r="C176" s="539"/>
      <c r="D176" s="539"/>
      <c r="E176" s="539"/>
      <c r="F176" s="531">
        <f>'Tri-Year Comparison'!B28</f>
        <v>378513.68</v>
      </c>
      <c r="G176" s="531"/>
      <c r="H176" s="531"/>
      <c r="I176" s="466">
        <f>'Tri-Year Comparison'!B56</f>
        <v>5.1070487917542371E-3</v>
      </c>
      <c r="K176" s="531">
        <f>'Tri-Year Comparison'!C28</f>
        <v>374459.45</v>
      </c>
      <c r="L176" s="531"/>
      <c r="M176" s="466">
        <f>'Tri-Year Comparison'!C56</f>
        <v>4.9684232811620186E-3</v>
      </c>
      <c r="O176" s="468">
        <f>'Tri-Year Comparison'!D28</f>
        <v>431836.27609756152</v>
      </c>
      <c r="P176" s="469">
        <f>'Tri-Year Comparison'!D56</f>
        <v>5.2530492092358674E-3</v>
      </c>
    </row>
    <row r="177" spans="1:16" x14ac:dyDescent="0.25">
      <c r="A177" s="538" t="s">
        <v>37</v>
      </c>
      <c r="B177" s="539"/>
      <c r="C177" s="539"/>
      <c r="D177" s="539"/>
      <c r="E177" s="539"/>
      <c r="F177" s="531">
        <f>'Tri-Year Comparison'!B29</f>
        <v>28361.279999999999</v>
      </c>
      <c r="G177" s="531"/>
      <c r="H177" s="531"/>
      <c r="I177" s="466">
        <f>'Tri-Year Comparison'!B57</f>
        <v>3.8266104611226626E-4</v>
      </c>
      <c r="K177" s="531">
        <f>'Tri-Year Comparison'!C29</f>
        <v>7416.58</v>
      </c>
      <c r="L177" s="531"/>
      <c r="M177" s="466">
        <f>'Tri-Year Comparison'!C57</f>
        <v>9.8405070932515128E-5</v>
      </c>
      <c r="O177" s="468">
        <f>'Tri-Year Comparison'!D29</f>
        <v>167472.61292682929</v>
      </c>
      <c r="P177" s="469">
        <f>'Tri-Year Comparison'!D57</f>
        <v>2.0372116137487061E-3</v>
      </c>
    </row>
    <row r="178" spans="1:16" x14ac:dyDescent="0.25">
      <c r="A178" s="538" t="s">
        <v>104</v>
      </c>
      <c r="B178" s="539"/>
      <c r="C178" s="539"/>
      <c r="D178" s="539"/>
      <c r="E178" s="539"/>
      <c r="F178" s="531">
        <f>'Tri-Year Comparison'!B30</f>
        <v>226670.06</v>
      </c>
      <c r="G178" s="531"/>
      <c r="H178" s="531"/>
      <c r="I178" s="466">
        <f>'Tri-Year Comparison'!B58</f>
        <v>3.0583176176085906E-3</v>
      </c>
      <c r="K178" s="531">
        <f>'Tri-Year Comparison'!C30</f>
        <v>172657.83000000002</v>
      </c>
      <c r="L178" s="531"/>
      <c r="M178" s="466">
        <f>'Tri-Year Comparison'!C58</f>
        <v>2.2908680292269674E-3</v>
      </c>
      <c r="O178" s="468">
        <f>'Tri-Year Comparison'!D30</f>
        <v>177353.55414634151</v>
      </c>
      <c r="P178" s="469">
        <f>'Tri-Year Comparison'!D58</f>
        <v>2.1574077930246183E-3</v>
      </c>
    </row>
    <row r="179" spans="1:16" x14ac:dyDescent="0.25">
      <c r="A179" s="538" t="s">
        <v>38</v>
      </c>
      <c r="B179" s="539"/>
      <c r="C179" s="539"/>
      <c r="D179" s="539"/>
      <c r="E179" s="539"/>
      <c r="F179" s="531">
        <f>'Tri-Year Comparison'!B31</f>
        <v>1685575.3400000022</v>
      </c>
      <c r="G179" s="531"/>
      <c r="H179" s="531"/>
      <c r="I179" s="466">
        <f>'Tri-Year Comparison'!B59</f>
        <v>2.2742415818518762E-2</v>
      </c>
      <c r="K179" s="531">
        <f>'Tri-Year Comparison'!C31</f>
        <v>1620721.8300000008</v>
      </c>
      <c r="L179" s="531"/>
      <c r="M179" s="466">
        <f>'Tri-Year Comparison'!C59</f>
        <v>2.1504149708224788E-2</v>
      </c>
      <c r="O179" s="468">
        <f>'Tri-Year Comparison'!D31</f>
        <v>1550799.3951219511</v>
      </c>
      <c r="P179" s="469">
        <f>'Tri-Year Comparison'!D59</f>
        <v>1.8864616029590726E-2</v>
      </c>
    </row>
    <row r="180" spans="1:16" x14ac:dyDescent="0.25">
      <c r="A180" s="529" t="s">
        <v>39</v>
      </c>
      <c r="B180" s="530"/>
      <c r="C180" s="530"/>
      <c r="D180" s="530"/>
      <c r="E180" s="530"/>
      <c r="F180" s="526">
        <f>SUM(F156:H179)</f>
        <v>74115931.810000017</v>
      </c>
      <c r="G180" s="526"/>
      <c r="H180" s="526"/>
      <c r="I180" s="418">
        <f>SUM(I156:I179)</f>
        <v>1</v>
      </c>
      <c r="J180" s="418"/>
      <c r="K180" s="526">
        <f>SUM(K156:L179)</f>
        <v>75367863.969999984</v>
      </c>
      <c r="L180" s="526"/>
      <c r="M180" s="418">
        <f>SUM(M156:M179)</f>
        <v>1.0000000000000002</v>
      </c>
      <c r="N180" s="418"/>
      <c r="O180" s="431">
        <f>SUM(O156:O179)</f>
        <v>82206782.936339259</v>
      </c>
      <c r="P180" s="419">
        <f>SUM(P156:P179)</f>
        <v>1.0000000000000004</v>
      </c>
    </row>
    <row r="181" spans="1:16" x14ac:dyDescent="0.25">
      <c r="A181" s="4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52"/>
    </row>
    <row r="182" spans="1:16" x14ac:dyDescent="0.25">
      <c r="A182" s="53" t="s">
        <v>42</v>
      </c>
      <c r="B182" s="30"/>
      <c r="C182" s="30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52"/>
    </row>
    <row r="183" spans="1:16" x14ac:dyDescent="0.25">
      <c r="A183" s="53" t="s">
        <v>43</v>
      </c>
      <c r="B183" s="30"/>
      <c r="C183" s="30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52"/>
    </row>
    <row r="184" spans="1:16" ht="15.75" thickBot="1" x14ac:dyDescent="0.3">
      <c r="A184" s="470" t="s">
        <v>184</v>
      </c>
      <c r="B184" s="46"/>
      <c r="C184" s="46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54"/>
    </row>
  </sheetData>
  <sheetProtection algorithmName="SHA-512" hashValue="pXQ9ydRI81iO0PMd9Ojp3H7GLYtPp7FSkbb8XClwvk+g/K0ml+FgZLDcm391Gsy0Dq5Kv/lDeNvPc3DoOGXN1w==" saltValue="q1Fo70xDcT4lTVYj6777dQ==" spinCount="100000" sheet="1" objects="1" scenarios="1"/>
  <mergeCells count="306">
    <mergeCell ref="O78:P78"/>
    <mergeCell ref="O79:P79"/>
    <mergeCell ref="O80:P80"/>
    <mergeCell ref="O81:P81"/>
    <mergeCell ref="O85:P85"/>
    <mergeCell ref="H64:I64"/>
    <mergeCell ref="H65:I65"/>
    <mergeCell ref="H74:I74"/>
    <mergeCell ref="L63:M63"/>
    <mergeCell ref="L64:M64"/>
    <mergeCell ref="L65:M65"/>
    <mergeCell ref="L66:M66"/>
    <mergeCell ref="L67:M67"/>
    <mergeCell ref="O67:P67"/>
    <mergeCell ref="O64:P64"/>
    <mergeCell ref="O77:P77"/>
    <mergeCell ref="H80:I80"/>
    <mergeCell ref="L77:M77"/>
    <mergeCell ref="L78:M78"/>
    <mergeCell ref="L79:M79"/>
    <mergeCell ref="L80:M80"/>
    <mergeCell ref="H78:I78"/>
    <mergeCell ref="H79:I79"/>
    <mergeCell ref="H77:I77"/>
    <mergeCell ref="K61:M61"/>
    <mergeCell ref="G1:P4"/>
    <mergeCell ref="B34:B35"/>
    <mergeCell ref="O5:P5"/>
    <mergeCell ref="B29:E30"/>
    <mergeCell ref="B21:E23"/>
    <mergeCell ref="B24:E26"/>
    <mergeCell ref="H5:M5"/>
    <mergeCell ref="B20:E20"/>
    <mergeCell ref="H12:M12"/>
    <mergeCell ref="B14:E14"/>
    <mergeCell ref="B15:E15"/>
    <mergeCell ref="B32:B33"/>
    <mergeCell ref="D32:D33"/>
    <mergeCell ref="E32:E33"/>
    <mergeCell ref="D34:D35"/>
    <mergeCell ref="E34:E35"/>
    <mergeCell ref="O17:P18"/>
    <mergeCell ref="O6:P16"/>
    <mergeCell ref="C32:C33"/>
    <mergeCell ref="C34:C35"/>
    <mergeCell ref="B19:E19"/>
    <mergeCell ref="B16:E16"/>
    <mergeCell ref="K7:L7"/>
    <mergeCell ref="B38:E38"/>
    <mergeCell ref="B39:E39"/>
    <mergeCell ref="B44:E46"/>
    <mergeCell ref="H58:I58"/>
    <mergeCell ref="H56:I56"/>
    <mergeCell ref="H68:I68"/>
    <mergeCell ref="H75:I75"/>
    <mergeCell ref="H73:I73"/>
    <mergeCell ref="H70:I70"/>
    <mergeCell ref="A51:P54"/>
    <mergeCell ref="O57:P57"/>
    <mergeCell ref="O58:P58"/>
    <mergeCell ref="B41:E41"/>
    <mergeCell ref="B43:E43"/>
    <mergeCell ref="B47:E47"/>
    <mergeCell ref="O71:P71"/>
    <mergeCell ref="O66:P66"/>
    <mergeCell ref="L60:M60"/>
    <mergeCell ref="O65:P65"/>
    <mergeCell ref="K68:M68"/>
    <mergeCell ref="O59:P59"/>
    <mergeCell ref="H57:I57"/>
    <mergeCell ref="H66:I66"/>
    <mergeCell ref="H67:I67"/>
    <mergeCell ref="L74:M74"/>
    <mergeCell ref="O68:P68"/>
    <mergeCell ref="L70:M70"/>
    <mergeCell ref="L71:M71"/>
    <mergeCell ref="L72:M72"/>
    <mergeCell ref="L73:M73"/>
    <mergeCell ref="O72:P72"/>
    <mergeCell ref="K75:M75"/>
    <mergeCell ref="H71:I71"/>
    <mergeCell ref="H72:I72"/>
    <mergeCell ref="O73:P73"/>
    <mergeCell ref="O74:P74"/>
    <mergeCell ref="O75:P75"/>
    <mergeCell ref="K82:M82"/>
    <mergeCell ref="O92:P92"/>
    <mergeCell ref="H92:I92"/>
    <mergeCell ref="H81:I81"/>
    <mergeCell ref="H85:I85"/>
    <mergeCell ref="H88:I88"/>
    <mergeCell ref="H87:I87"/>
    <mergeCell ref="L85:M85"/>
    <mergeCell ref="L86:M86"/>
    <mergeCell ref="L81:M81"/>
    <mergeCell ref="H82:I82"/>
    <mergeCell ref="H91:I91"/>
    <mergeCell ref="O91:P91"/>
    <mergeCell ref="O84:P84"/>
    <mergeCell ref="L88:M88"/>
    <mergeCell ref="L91:M91"/>
    <mergeCell ref="L92:M92"/>
    <mergeCell ref="H84:I84"/>
    <mergeCell ref="H86:I86"/>
    <mergeCell ref="H89:I89"/>
    <mergeCell ref="L87:M87"/>
    <mergeCell ref="L84:M84"/>
    <mergeCell ref="O87:P87"/>
    <mergeCell ref="L94:M94"/>
    <mergeCell ref="O94:P94"/>
    <mergeCell ref="O96:P96"/>
    <mergeCell ref="K89:M89"/>
    <mergeCell ref="O86:P86"/>
    <mergeCell ref="H94:I94"/>
    <mergeCell ref="O93:P93"/>
    <mergeCell ref="L93:M93"/>
    <mergeCell ref="H93:I93"/>
    <mergeCell ref="O89:P89"/>
    <mergeCell ref="H125:I125"/>
    <mergeCell ref="H127:I127"/>
    <mergeCell ref="H126:I126"/>
    <mergeCell ref="L117:M117"/>
    <mergeCell ref="O117:P117"/>
    <mergeCell ref="L114:M114"/>
    <mergeCell ref="O114:P114"/>
    <mergeCell ref="L115:M115"/>
    <mergeCell ref="L95:M95"/>
    <mergeCell ref="O95:P95"/>
    <mergeCell ref="H96:I96"/>
    <mergeCell ref="K96:M96"/>
    <mergeCell ref="H95:I95"/>
    <mergeCell ref="L116:M116"/>
    <mergeCell ref="O115:P115"/>
    <mergeCell ref="H117:I117"/>
    <mergeCell ref="O116:P116"/>
    <mergeCell ref="A105:P109"/>
    <mergeCell ref="L140:M140"/>
    <mergeCell ref="O140:P140"/>
    <mergeCell ref="L132:M132"/>
    <mergeCell ref="L133:M133"/>
    <mergeCell ref="L135:M135"/>
    <mergeCell ref="L134:M134"/>
    <mergeCell ref="L136:M136"/>
    <mergeCell ref="L137:M137"/>
    <mergeCell ref="O137:P137"/>
    <mergeCell ref="A156:E156"/>
    <mergeCell ref="A157:E157"/>
    <mergeCell ref="A158:E158"/>
    <mergeCell ref="K164:L164"/>
    <mergeCell ref="K165:L165"/>
    <mergeCell ref="K166:L166"/>
    <mergeCell ref="K157:L157"/>
    <mergeCell ref="K155:M155"/>
    <mergeCell ref="F156:H156"/>
    <mergeCell ref="G155:I155"/>
    <mergeCell ref="A159:E159"/>
    <mergeCell ref="K158:L158"/>
    <mergeCell ref="K159:L159"/>
    <mergeCell ref="A160:E160"/>
    <mergeCell ref="A161:E161"/>
    <mergeCell ref="F157:H157"/>
    <mergeCell ref="F158:H158"/>
    <mergeCell ref="F159:H159"/>
    <mergeCell ref="F160:H160"/>
    <mergeCell ref="K156:L156"/>
    <mergeCell ref="K179:L179"/>
    <mergeCell ref="K161:L161"/>
    <mergeCell ref="K162:L162"/>
    <mergeCell ref="K163:L163"/>
    <mergeCell ref="K176:L176"/>
    <mergeCell ref="A176:E176"/>
    <mergeCell ref="F177:H177"/>
    <mergeCell ref="F178:H178"/>
    <mergeCell ref="K177:L177"/>
    <mergeCell ref="K167:L167"/>
    <mergeCell ref="K168:L168"/>
    <mergeCell ref="K169:L169"/>
    <mergeCell ref="F169:H169"/>
    <mergeCell ref="F170:H170"/>
    <mergeCell ref="K178:L178"/>
    <mergeCell ref="F176:H176"/>
    <mergeCell ref="A170:E170"/>
    <mergeCell ref="A175:E175"/>
    <mergeCell ref="F173:H173"/>
    <mergeCell ref="F174:H174"/>
    <mergeCell ref="F175:H175"/>
    <mergeCell ref="F179:H179"/>
    <mergeCell ref="A171:E171"/>
    <mergeCell ref="A172:E172"/>
    <mergeCell ref="A173:E173"/>
    <mergeCell ref="A174:E174"/>
    <mergeCell ref="A179:E179"/>
    <mergeCell ref="A162:E162"/>
    <mergeCell ref="A163:E163"/>
    <mergeCell ref="F172:H172"/>
    <mergeCell ref="A168:E168"/>
    <mergeCell ref="F163:H163"/>
    <mergeCell ref="F164:H164"/>
    <mergeCell ref="F165:H165"/>
    <mergeCell ref="F166:H166"/>
    <mergeCell ref="F167:H167"/>
    <mergeCell ref="F168:H168"/>
    <mergeCell ref="A164:E164"/>
    <mergeCell ref="A165:E165"/>
    <mergeCell ref="A166:E166"/>
    <mergeCell ref="A167:E167"/>
    <mergeCell ref="F171:H171"/>
    <mergeCell ref="A177:E177"/>
    <mergeCell ref="A178:E178"/>
    <mergeCell ref="A169:E169"/>
    <mergeCell ref="A180:E180"/>
    <mergeCell ref="F161:H161"/>
    <mergeCell ref="F162:H162"/>
    <mergeCell ref="H44:M45"/>
    <mergeCell ref="O60:P60"/>
    <mergeCell ref="O61:P61"/>
    <mergeCell ref="H63:I63"/>
    <mergeCell ref="O63:P63"/>
    <mergeCell ref="H61:I61"/>
    <mergeCell ref="H59:I59"/>
    <mergeCell ref="H60:I60"/>
    <mergeCell ref="F180:H180"/>
    <mergeCell ref="K170:L170"/>
    <mergeCell ref="K171:L171"/>
    <mergeCell ref="K172:L172"/>
    <mergeCell ref="K173:L173"/>
    <mergeCell ref="K174:L174"/>
    <mergeCell ref="K175:L175"/>
    <mergeCell ref="K160:L160"/>
    <mergeCell ref="O127:P127"/>
    <mergeCell ref="O118:P118"/>
    <mergeCell ref="O82:P82"/>
    <mergeCell ref="O56:P56"/>
    <mergeCell ref="H135:I135"/>
    <mergeCell ref="K180:L180"/>
    <mergeCell ref="L127:M127"/>
    <mergeCell ref="O70:P70"/>
    <mergeCell ref="L131:M131"/>
    <mergeCell ref="L138:M138"/>
    <mergeCell ref="O122:P122"/>
    <mergeCell ref="O125:P125"/>
    <mergeCell ref="O126:P126"/>
    <mergeCell ref="H113:I113"/>
    <mergeCell ref="L113:M113"/>
    <mergeCell ref="O113:P113"/>
    <mergeCell ref="L125:M125"/>
    <mergeCell ref="L126:M126"/>
    <mergeCell ref="H115:I115"/>
    <mergeCell ref="H116:I116"/>
    <mergeCell ref="H137:I137"/>
    <mergeCell ref="O141:P141"/>
    <mergeCell ref="L141:M141"/>
    <mergeCell ref="H128:I128"/>
    <mergeCell ref="H122:I122"/>
    <mergeCell ref="H123:I123"/>
    <mergeCell ref="H124:I124"/>
    <mergeCell ref="O123:P123"/>
    <mergeCell ref="O124:P124"/>
    <mergeCell ref="H145:I145"/>
    <mergeCell ref="B143:M143"/>
    <mergeCell ref="H140:I140"/>
    <mergeCell ref="H131:I131"/>
    <mergeCell ref="O19:P28"/>
    <mergeCell ref="O30:P32"/>
    <mergeCell ref="O33:P47"/>
    <mergeCell ref="B130:P130"/>
    <mergeCell ref="H133:I133"/>
    <mergeCell ref="H43:M43"/>
    <mergeCell ref="H42:M42"/>
    <mergeCell ref="H41:M41"/>
    <mergeCell ref="L56:M56"/>
    <mergeCell ref="L57:M57"/>
    <mergeCell ref="L58:M58"/>
    <mergeCell ref="L59:M59"/>
    <mergeCell ref="L124:M124"/>
    <mergeCell ref="L119:M119"/>
    <mergeCell ref="L123:M123"/>
    <mergeCell ref="H114:I114"/>
    <mergeCell ref="L122:M122"/>
    <mergeCell ref="H136:I136"/>
    <mergeCell ref="L118:M118"/>
    <mergeCell ref="O138:P138"/>
    <mergeCell ref="K8:L8"/>
    <mergeCell ref="K10:L10"/>
    <mergeCell ref="K6:L6"/>
    <mergeCell ref="A151:P153"/>
    <mergeCell ref="O155:P155"/>
    <mergeCell ref="O88:P88"/>
    <mergeCell ref="O132:P132"/>
    <mergeCell ref="O133:P133"/>
    <mergeCell ref="O135:P135"/>
    <mergeCell ref="O134:P134"/>
    <mergeCell ref="O136:P136"/>
    <mergeCell ref="A155:E155"/>
    <mergeCell ref="O131:P131"/>
    <mergeCell ref="H132:I132"/>
    <mergeCell ref="H118:I118"/>
    <mergeCell ref="H119:I119"/>
    <mergeCell ref="L139:M139"/>
    <mergeCell ref="O139:P139"/>
    <mergeCell ref="H141:I141"/>
    <mergeCell ref="H134:I134"/>
    <mergeCell ref="H149:I149"/>
    <mergeCell ref="H148:I148"/>
    <mergeCell ref="H138:I138"/>
    <mergeCell ref="H142:I142"/>
  </mergeCells>
  <phoneticPr fontId="51" type="noConversion"/>
  <hyperlinks>
    <hyperlink ref="B41:E41" r:id="rId1" display="Website: www.cimoney.com.ky" xr:uid="{00000000-0004-0000-0000-000000000000}"/>
    <hyperlink ref="B24:E26" r:id="rId2" display="Where can I obtain copies of the Money Services Law?" xr:uid="{00000000-0004-0000-0000-000002000000}"/>
    <hyperlink ref="B21:E23" r:id="rId3" display="What is a Money Service Business?" xr:uid="{00000000-0004-0000-0000-000003000000}"/>
    <hyperlink ref="B43:E43" r:id="rId4" display="mailto:ContactBanking@cima.ky" xr:uid="{00000000-0004-0000-0000-000001000000}"/>
    <hyperlink ref="B16:E16" r:id="rId5" display="Remittance Report" xr:uid="{E00C7880-4F0C-4D04-A629-4B8C3A9B2441}"/>
  </hyperlinks>
  <pageMargins left="0.39370078740157483" right="0.19685039370078741" top="0.19685039370078741" bottom="0.19685039370078741" header="0" footer="0"/>
  <pageSetup paperSize="9" scale="94"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48"/>
  <sheetViews>
    <sheetView workbookViewId="0">
      <selection activeCell="G1" sqref="G1"/>
    </sheetView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</cols>
  <sheetData>
    <row r="1" spans="1:18" x14ac:dyDescent="0.25">
      <c r="A1" s="297">
        <f>((Bulletin!M8-Bulletin!K8)/Bulletin!K8)*100%</f>
        <v>9.0740517325281933E-2</v>
      </c>
      <c r="B1" s="284">
        <f>(A1*-1)</f>
        <v>-9.0740517325281933E-2</v>
      </c>
      <c r="C1" s="1"/>
      <c r="D1" t="s">
        <v>172</v>
      </c>
    </row>
    <row r="2" spans="1:18" x14ac:dyDescent="0.25">
      <c r="A2" s="295"/>
      <c r="B2" s="298"/>
      <c r="C2" s="1"/>
    </row>
    <row r="3" spans="1:18" x14ac:dyDescent="0.25">
      <c r="A3" s="282">
        <f>Bulletin!M8-Bulletin!K8</f>
        <v>6838918.9663392752</v>
      </c>
      <c r="B3" s="1"/>
      <c r="C3" s="1"/>
      <c r="D3" t="s">
        <v>173</v>
      </c>
    </row>
    <row r="4" spans="1:18" x14ac:dyDescent="0.25">
      <c r="A4" s="1"/>
      <c r="B4" s="1"/>
      <c r="C4" s="1"/>
    </row>
    <row r="5" spans="1:18" x14ac:dyDescent="0.25">
      <c r="A5" s="1"/>
      <c r="B5" s="1"/>
      <c r="C5" s="1"/>
    </row>
    <row r="6" spans="1:18" x14ac:dyDescent="0.25">
      <c r="A6" s="297">
        <f>((Bulletin!M7-Bulletin!K7)/Bulletin!K7)*100%</f>
        <v>-9.2609393777998636E-3</v>
      </c>
      <c r="B6" s="284">
        <f>(A6*-1)</f>
        <v>9.2609393777998636E-3</v>
      </c>
      <c r="C6" s="1"/>
      <c r="D6" t="s">
        <v>174</v>
      </c>
    </row>
    <row r="7" spans="1:18" x14ac:dyDescent="0.25">
      <c r="A7" s="1"/>
      <c r="B7" s="1"/>
      <c r="C7" s="1"/>
    </row>
    <row r="8" spans="1:18" x14ac:dyDescent="0.25">
      <c r="A8" s="282">
        <f>Bulletin!M7-Bulletin!K7</f>
        <v>-24775.158780487254</v>
      </c>
      <c r="B8" s="1"/>
      <c r="C8" s="1"/>
      <c r="D8" t="s">
        <v>175</v>
      </c>
    </row>
    <row r="9" spans="1:18" x14ac:dyDescent="0.25">
      <c r="A9" s="1"/>
      <c r="B9" s="1"/>
      <c r="C9" s="1"/>
    </row>
    <row r="10" spans="1:18" x14ac:dyDescent="0.25">
      <c r="A10" s="1"/>
      <c r="B10" s="1"/>
      <c r="C10" s="1"/>
    </row>
    <row r="11" spans="1:18" x14ac:dyDescent="0.25">
      <c r="A11" s="289">
        <f>((Bulletin!M10-Bulletin!K10)/Bulletin!K10)*100%</f>
        <v>9.4420767451570201E-2</v>
      </c>
      <c r="B11" s="1"/>
      <c r="C11" s="1"/>
      <c r="D11" t="s">
        <v>176</v>
      </c>
    </row>
    <row r="14" spans="1:18" x14ac:dyDescent="0.25">
      <c r="B14" s="1" t="s">
        <v>179</v>
      </c>
    </row>
    <row r="15" spans="1:18" x14ac:dyDescent="0.25">
      <c r="A15" s="1" t="s">
        <v>61</v>
      </c>
      <c r="B15" s="323">
        <f>'Tri-Year Comparison'!D36</f>
        <v>0.61028958871204453</v>
      </c>
      <c r="C15" s="1"/>
      <c r="D15" s="1"/>
      <c r="E15" s="1"/>
      <c r="F15" s="1"/>
      <c r="G15" s="1"/>
      <c r="H15" s="1"/>
      <c r="I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 t="s">
        <v>60</v>
      </c>
      <c r="B16" s="323">
        <f>'Tri-Year Comparison'!D38</f>
        <v>0.15954287413936707</v>
      </c>
      <c r="C16" s="1"/>
      <c r="D16" s="1"/>
      <c r="E16" s="1"/>
      <c r="F16" s="1"/>
      <c r="G16" s="1"/>
      <c r="H16" s="1"/>
      <c r="I16" s="1"/>
      <c r="K16" s="1"/>
      <c r="L16" s="1"/>
      <c r="M16" s="1"/>
      <c r="N16" s="1"/>
      <c r="O16" s="1"/>
      <c r="P16" s="1"/>
      <c r="Q16" s="1"/>
      <c r="R16" s="1"/>
    </row>
    <row r="17" spans="1:23" x14ac:dyDescent="0.25">
      <c r="A17" s="1" t="s">
        <v>59</v>
      </c>
      <c r="B17" s="323">
        <f>'Tri-Year Comparison'!D37</f>
        <v>6.8606778843407615E-2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23" x14ac:dyDescent="0.25">
      <c r="A18" s="1" t="s">
        <v>57</v>
      </c>
      <c r="B18" s="323">
        <f>'Tri-Year Comparison'!D46</f>
        <v>4.2556457946843464E-2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23" x14ac:dyDescent="0.25">
      <c r="A19" s="1" t="s">
        <v>58</v>
      </c>
      <c r="B19" s="323">
        <f>SUM('Tri-Year Comparison'!D39:D45,'Tri-Year Comparison'!D47:D59)</f>
        <v>0.11900430035833764</v>
      </c>
      <c r="C19" s="1"/>
      <c r="D19" s="35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23" x14ac:dyDescent="0.25">
      <c r="B20" s="323">
        <f>SUM(B15:B19)</f>
        <v>1.0000000000000004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23" x14ac:dyDescent="0.25">
      <c r="B21" s="323"/>
      <c r="C21" s="1"/>
      <c r="D21" s="1" t="s">
        <v>110</v>
      </c>
      <c r="E21" s="1" t="s">
        <v>116</v>
      </c>
      <c r="F21" s="1" t="s">
        <v>117</v>
      </c>
      <c r="G21" s="1" t="s">
        <v>119</v>
      </c>
      <c r="H21" s="1" t="s">
        <v>122</v>
      </c>
      <c r="I21" s="1" t="s">
        <v>129</v>
      </c>
      <c r="J21" s="1" t="s">
        <v>128</v>
      </c>
      <c r="K21" s="1" t="s">
        <v>138</v>
      </c>
      <c r="L21" s="1" t="s">
        <v>145</v>
      </c>
      <c r="M21" s="1" t="s">
        <v>146</v>
      </c>
      <c r="N21" s="1" t="s">
        <v>147</v>
      </c>
      <c r="O21" s="1" t="s">
        <v>139</v>
      </c>
      <c r="P21" s="1" t="s">
        <v>149</v>
      </c>
      <c r="Q21" s="1" t="s">
        <v>153</v>
      </c>
      <c r="R21" s="1" t="s">
        <v>154</v>
      </c>
      <c r="S21" s="1" t="s">
        <v>156</v>
      </c>
      <c r="T21" s="1" t="s">
        <v>160</v>
      </c>
      <c r="U21" s="1" t="s">
        <v>162</v>
      </c>
      <c r="V21" s="1" t="s">
        <v>164</v>
      </c>
      <c r="W21" s="1" t="s">
        <v>178</v>
      </c>
    </row>
    <row r="22" spans="1:23" x14ac:dyDescent="0.25">
      <c r="A22" s="323">
        <f>SUM(B15:B18)</f>
        <v>0.88099569964166269</v>
      </c>
      <c r="B22" s="323"/>
      <c r="C22" s="1" t="s">
        <v>61</v>
      </c>
      <c r="D22" s="435">
        <f>OUTFLOWS!M36-OUTFLOWS!K36</f>
        <v>-2.9927740834138961E-2</v>
      </c>
      <c r="E22" s="435">
        <f>OUTFLOWS!N36-OUTFLOWS!M36</f>
        <v>7.7999224450487903E-3</v>
      </c>
      <c r="F22" s="435">
        <f>OUTFLOWS!O36-OUTFLOWS!N36</f>
        <v>9.1108297407144212E-3</v>
      </c>
      <c r="G22" s="435">
        <f>OUTFLOWS!P36-OUTFLOWS!O36</f>
        <v>-2.7447118159041439E-2</v>
      </c>
      <c r="H22" s="435">
        <f>OUTFLOWS!R36-OUTFLOWS!P36</f>
        <v>9.2366798626668523E-3</v>
      </c>
      <c r="I22" s="435">
        <f>OUTFLOWS!S36-OUTFLOWS!R36</f>
        <v>3.9458781794553532E-3</v>
      </c>
      <c r="J22" s="435">
        <f>OUTFLOWS!T36-OUTFLOWS!S36</f>
        <v>4.3212738047232468E-3</v>
      </c>
      <c r="K22" s="435">
        <f>OUTFLOWS!U36-OUTFLOWS!T36</f>
        <v>1.3578661257720337E-2</v>
      </c>
      <c r="L22" s="435">
        <f>OUTFLOWS!W36-OUTFLOWS!U36</f>
        <v>-1.9805411963692676E-2</v>
      </c>
      <c r="M22" s="435">
        <f>OUTFLOWS!X36-OUTFLOWS!W36</f>
        <v>6.6703555949099269E-2</v>
      </c>
      <c r="N22" s="435">
        <f>OUTFLOWS!Y36-OUTFLOWS!X36</f>
        <v>-2.3841924581680107E-3</v>
      </c>
      <c r="O22" s="435">
        <f>OUTFLOWS!Z36-OUTFLOWS!Y36</f>
        <v>-3.3615196154370919E-2</v>
      </c>
      <c r="P22" s="435">
        <f>OUTFLOWS!AB36-OUTFLOWS!Z36</f>
        <v>-4.9714396235510661E-3</v>
      </c>
      <c r="Q22" s="435">
        <f>OUTFLOWS!AC36-OUTFLOWS!AB36</f>
        <v>3.6454225646653793E-4</v>
      </c>
      <c r="R22" s="435">
        <f>OUTFLOWS!AD36-OUTFLOWS!AC36</f>
        <v>-7.3350588986792475E-3</v>
      </c>
      <c r="S22" s="435">
        <f>OUTFLOWS!AE36-OUTFLOWS!AD36</f>
        <v>2.0196063768964434E-2</v>
      </c>
      <c r="T22" s="435">
        <f>OUTFLOWS!AG36-OUTFLOWS!AE36</f>
        <v>-6.5399045717110527E-3</v>
      </c>
      <c r="U22" s="435">
        <f>OUTFLOWS!AH36-OUTFLOWS!AG36</f>
        <v>3.6108129624186081E-3</v>
      </c>
      <c r="V22" s="435">
        <f>OUTFLOWS!AI36-OUTFLOWS!AH36</f>
        <v>-7.8032686465375756E-2</v>
      </c>
      <c r="W22" s="435">
        <f>OUTFLOWS!AJ36-OUTFLOWS!AI36</f>
        <v>8.7599703153130704E-2</v>
      </c>
    </row>
    <row r="23" spans="1:23" x14ac:dyDescent="0.25">
      <c r="A23" s="323">
        <f>100%-A22</f>
        <v>0.11900430035833731</v>
      </c>
      <c r="B23" s="323"/>
      <c r="C23" s="1" t="s">
        <v>60</v>
      </c>
      <c r="D23" s="435">
        <f>OUTFLOWS!M38-OUTFLOWS!K38</f>
        <v>1.7951797618819126E-2</v>
      </c>
      <c r="E23" s="435">
        <f>OUTFLOWS!N38-OUTFLOWS!M38</f>
        <v>-4.6142570514647319E-3</v>
      </c>
      <c r="F23" s="435">
        <f>OUTFLOWS!O38-OUTFLOWS!N38</f>
        <v>-4.5740989331643778E-3</v>
      </c>
      <c r="G23" s="435">
        <f>OUTFLOWS!P38-OUTFLOWS!O38</f>
        <v>1.2324806191132243E-2</v>
      </c>
      <c r="H23" s="435">
        <f>OUTFLOWS!R38-OUTFLOWS!P38</f>
        <v>1.3650503471746012E-4</v>
      </c>
      <c r="I23" s="435">
        <f>OUTFLOWS!S38-OUTFLOWS!R38</f>
        <v>4.0607795202188268E-4</v>
      </c>
      <c r="J23" s="435">
        <f>OUTFLOWS!T38-OUTFLOWS!S38</f>
        <v>-4.7635472408277812E-4</v>
      </c>
      <c r="K23" s="435">
        <f>OUTFLOWS!U38-OUTFLOWS!T38</f>
        <v>-5.4170748134552693E-3</v>
      </c>
      <c r="L23" s="435">
        <f>OUTFLOWS!W38-OUTFLOWS!U38</f>
        <v>1.6301454905880364E-2</v>
      </c>
      <c r="M23" s="435">
        <f>OUTFLOWS!X38-OUTFLOWS!W38</f>
        <v>-2.7039253443785771E-2</v>
      </c>
      <c r="N23" s="435">
        <f>OUTFLOWS!Y38-OUTFLOWS!X38</f>
        <v>-7.093365488307829E-3</v>
      </c>
      <c r="O23" s="435">
        <f>OUTFLOWS!Z38-OUTFLOWS!Y38</f>
        <v>8.5933067434893484E-3</v>
      </c>
      <c r="P23" s="435">
        <f>OUTFLOWS!AB38-OUTFLOWS!Z38</f>
        <v>-7.1495065285181458E-3</v>
      </c>
      <c r="Q23" s="435">
        <f>OUTFLOWS!AC38-OUTFLOWS!AB38</f>
        <v>1.9343592808001686E-2</v>
      </c>
      <c r="R23" s="435">
        <f>OUTFLOWS!AD38-OUTFLOWS!AC38</f>
        <v>4.3354088968755589E-4</v>
      </c>
      <c r="S23" s="435">
        <f>OUTFLOWS!AE38-OUTFLOWS!AD38</f>
        <v>-1.0340891375010264E-2</v>
      </c>
      <c r="T23" s="435">
        <f>OUTFLOWS!AG38-OUTFLOWS!AE38</f>
        <v>9.7818370844614533E-3</v>
      </c>
      <c r="U23" s="435">
        <f>OUTFLOWS!AH37-OUTFLOWS!AG37</f>
        <v>2.3361088314905187E-3</v>
      </c>
      <c r="V23" s="435">
        <f>OUTFLOWS!AI37-OUTFLOWS!AH37</f>
        <v>7.6404372148905081E-3</v>
      </c>
      <c r="W23" s="435">
        <f>OUTFLOWS!AJ37-OUTFLOWS!AI37</f>
        <v>-1.1825600040697368E-2</v>
      </c>
    </row>
    <row r="24" spans="1:23" x14ac:dyDescent="0.25">
      <c r="B24" s="323"/>
      <c r="C24" s="1" t="s">
        <v>59</v>
      </c>
      <c r="D24" s="435">
        <f>OUTFLOWS!M37-OUTFLOWS!K37</f>
        <v>1.9268367521580315E-3</v>
      </c>
      <c r="E24" s="435">
        <f>OUTFLOWS!N37-OUTFLOWS!M37</f>
        <v>9.2155438570835913E-4</v>
      </c>
      <c r="F24" s="435">
        <f>OUTFLOWS!O37-OUTFLOWS!N37</f>
        <v>2.5598504180379678E-4</v>
      </c>
      <c r="G24" s="435">
        <f>OUTFLOWS!P37-OUTFLOWS!O37</f>
        <v>3.9419844507479485E-4</v>
      </c>
      <c r="H24" s="435">
        <f>OUTFLOWS!R37-OUTFLOWS!P37</f>
        <v>-3.4934256297547289E-3</v>
      </c>
      <c r="I24" s="435">
        <f>OUTFLOWS!S37-OUTFLOWS!R37</f>
        <v>-7.7983043047490097E-4</v>
      </c>
      <c r="J24" s="435">
        <f>OUTFLOWS!T37-OUTFLOWS!S37</f>
        <v>1.4846431645839514E-3</v>
      </c>
      <c r="K24" s="435">
        <f>OUTFLOWS!U37-OUTFLOWS!T37</f>
        <v>-2.5194596254592833E-3</v>
      </c>
      <c r="L24" s="435">
        <f>OUTFLOWS!W37-OUTFLOWS!U37</f>
        <v>-1.5095508957840842E-5</v>
      </c>
      <c r="M24" s="435">
        <f>OUTFLOWS!X37-OUTFLOWS!W37</f>
        <v>-3.1526835327987945E-3</v>
      </c>
      <c r="N24" s="435">
        <f>OUTFLOWS!Y37-OUTFLOWS!X37</f>
        <v>2.2526211710355709E-3</v>
      </c>
      <c r="O24" s="435">
        <f>OUTFLOWS!Z37-OUTFLOWS!Y37</f>
        <v>4.6273266226509596E-3</v>
      </c>
      <c r="P24" s="435">
        <f>OUTFLOWS!AB37-OUTFLOWS!Z37</f>
        <v>-1.147599838615751E-2</v>
      </c>
      <c r="Q24" s="435">
        <f>OUTFLOWS!AC37-OUTFLOWS!AB37</f>
        <v>1.7345170940744115E-2</v>
      </c>
      <c r="R24" s="435">
        <f>OUTFLOWS!AD37-OUTFLOWS!AC37</f>
        <v>3.8813355468010624E-4</v>
      </c>
      <c r="S24" s="435">
        <f>OUTFLOWS!AE37-OUTFLOWS!AD37</f>
        <v>-5.352715112111564E-3</v>
      </c>
      <c r="T24" s="435">
        <f>OUTFLOWS!AG37-OUTFLOWS!AE37</f>
        <v>-1.9815629225316822E-3</v>
      </c>
      <c r="U24" s="435">
        <f>OUTFLOWS!AH38-OUTFLOWS!AG38</f>
        <v>-5.9533297239671989E-3</v>
      </c>
      <c r="V24" s="435">
        <f>OUTFLOWS!AI38-OUTFLOWS!AH38</f>
        <v>3.6771525249504805E-2</v>
      </c>
      <c r="W24" s="435">
        <f>OUTFLOWS!AJ38-OUTFLOWS!AI38</f>
        <v>-4.1629537897720087E-2</v>
      </c>
    </row>
    <row r="25" spans="1:23" x14ac:dyDescent="0.25">
      <c r="B25" s="323"/>
      <c r="C25" s="1" t="s">
        <v>57</v>
      </c>
      <c r="D25" s="435">
        <f>OUTFLOWS!M46-OUTFLOWS!K46</f>
        <v>-4.2773252482339111E-3</v>
      </c>
      <c r="E25" s="435">
        <f>OUTFLOWS!N46-OUTFLOWS!M46</f>
        <v>1.0750188720051457E-3</v>
      </c>
      <c r="F25" s="435">
        <f>OUTFLOWS!O46-OUTFLOWS!N46</f>
        <v>2.9375528563904546E-3</v>
      </c>
      <c r="G25" s="435">
        <f>OUTFLOWS!P46-OUTFLOWS!O46</f>
        <v>9.0468844617446614E-4</v>
      </c>
      <c r="H25" s="435">
        <f>OUTFLOWS!R46-OUTFLOWS!P46</f>
        <v>-7.6074635574137142E-3</v>
      </c>
      <c r="I25" s="435">
        <f>OUTFLOWS!S46-OUTFLOWS!R46</f>
        <v>1.1181467348082494E-3</v>
      </c>
      <c r="J25" s="435">
        <f>OUTFLOWS!T46-OUTFLOWS!S46</f>
        <v>6.1437358179079124E-3</v>
      </c>
      <c r="K25" s="435">
        <f>OUTFLOWS!U46-OUTFLOWS!T46</f>
        <v>-4.6809270003405762E-3</v>
      </c>
      <c r="L25" s="435">
        <f>OUTFLOWS!W46-OUTFLOWS!U46</f>
        <v>-6.2615443507902241E-3</v>
      </c>
      <c r="M25" s="435">
        <f>OUTFLOWS!X46-OUTFLOWS!W46</f>
        <v>-9.0881200659586048E-3</v>
      </c>
      <c r="N25" s="435">
        <f>OUTFLOWS!Y46-OUTFLOWS!X46</f>
        <v>5.4073252633391189E-3</v>
      </c>
      <c r="O25" s="435">
        <f>OUTFLOWS!Z46-OUTFLOWS!Y46</f>
        <v>9.7264696703814116E-3</v>
      </c>
      <c r="P25" s="435">
        <f>OUTFLOWS!AB46-OUTFLOWS!Z46</f>
        <v>-7.787366615064982E-3</v>
      </c>
      <c r="Q25" s="435">
        <f>OUTFLOWS!AC46-OUTFLOWS!AB46</f>
        <v>1.7487168405636647E-3</v>
      </c>
      <c r="R25" s="435">
        <f>OUTFLOWS!AD46-OUTFLOWS!AC46</f>
        <v>3.6158108893764723E-3</v>
      </c>
      <c r="S25" s="435">
        <f>OUTFLOWS!AE46-OUTFLOWS!AD46</f>
        <v>-2.0429579770679662E-4</v>
      </c>
      <c r="T25" s="435">
        <f>OUTFLOWS!AG46-OUTFLOWS!AE46</f>
        <v>-5.2046079455174074E-3</v>
      </c>
      <c r="U25" s="435">
        <f>OUTFLOWS!AH39-OUTFLOWS!AG39</f>
        <v>-6.2219965617845222E-4</v>
      </c>
      <c r="V25" s="435">
        <f>OUTFLOWS!AI39-OUTFLOWS!AH39</f>
        <v>3.0146759002792969E-3</v>
      </c>
      <c r="W25" s="435">
        <f>OUTFLOWS!AJ39-OUTFLOWS!AI39</f>
        <v>-3.6151745317909538E-3</v>
      </c>
    </row>
    <row r="26" spans="1:23" x14ac:dyDescent="0.25">
      <c r="A26" s="323">
        <f>SUM(B29:B32)</f>
        <v>0.82090933686069201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23" x14ac:dyDescent="0.25">
      <c r="A27" s="323">
        <f>100%-A26</f>
        <v>0.17909066313930799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23" x14ac:dyDescent="0.25">
      <c r="B28" s="1" t="s">
        <v>180</v>
      </c>
      <c r="C28" s="1"/>
      <c r="D28" s="1"/>
      <c r="E28" s="1"/>
      <c r="F28" s="1"/>
      <c r="G28" s="1"/>
      <c r="H28" s="1"/>
      <c r="I28" s="1"/>
      <c r="J28" s="1"/>
      <c r="K28" s="1"/>
      <c r="L28" s="1" t="s">
        <v>145</v>
      </c>
      <c r="M28" s="1" t="s">
        <v>146</v>
      </c>
      <c r="N28" s="1" t="s">
        <v>147</v>
      </c>
      <c r="O28" s="1" t="s">
        <v>139</v>
      </c>
      <c r="P28" s="1" t="s">
        <v>149</v>
      </c>
      <c r="Q28" s="1" t="s">
        <v>153</v>
      </c>
      <c r="R28" s="1" t="s">
        <v>154</v>
      </c>
      <c r="S28" s="1" t="s">
        <v>156</v>
      </c>
      <c r="T28" s="1" t="s">
        <v>160</v>
      </c>
      <c r="U28" s="1" t="s">
        <v>162</v>
      </c>
      <c r="V28" s="1" t="s">
        <v>164</v>
      </c>
      <c r="W28" s="1" t="s">
        <v>178</v>
      </c>
    </row>
    <row r="29" spans="1:23" x14ac:dyDescent="0.25">
      <c r="A29" s="1" t="s">
        <v>61</v>
      </c>
      <c r="B29" s="323">
        <f>'Tri-Year Comparison'!N36</f>
        <v>0.160382201601145</v>
      </c>
      <c r="C29" s="1"/>
      <c r="D29" s="323"/>
      <c r="E29" s="1"/>
      <c r="F29" s="1"/>
      <c r="G29" s="1"/>
      <c r="H29" s="1"/>
      <c r="I29" s="1"/>
      <c r="K29" s="1"/>
      <c r="L29" s="357">
        <f>INFLOWS!W32-INFLOWS!U32</f>
        <v>-281506.43809523806</v>
      </c>
      <c r="M29" s="357">
        <f>INFLOWS!X32-INFLOWS!W32</f>
        <v>-542482.69999999995</v>
      </c>
      <c r="N29" s="357">
        <f>INFLOWS!Y32-INFLOWS!X32</f>
        <v>479757.89999999991</v>
      </c>
      <c r="O29" s="357">
        <f>INFLOWS!Z32-INFLOWS!Y32</f>
        <v>174410.14999999991</v>
      </c>
      <c r="P29" s="357">
        <f>INFLOWS!AB32-INFLOWS!Z32</f>
        <v>165833.80000000005</v>
      </c>
      <c r="Q29" s="357">
        <f>INFLOWS!AC32-INFLOWS!AB32</f>
        <v>220945.39000000036</v>
      </c>
      <c r="R29" s="357">
        <f>INFLOWS!AD32-INFLOWS!AC32</f>
        <v>257603.70000000019</v>
      </c>
      <c r="S29" s="357">
        <f>INFLOWS!AE32-INFLOWS!AD32</f>
        <v>202522.07999999914</v>
      </c>
      <c r="T29" s="357">
        <f>INFLOWS!AG32-INFLOWS!AE32</f>
        <v>-340061.19000000041</v>
      </c>
      <c r="U29" s="357">
        <f>INFLOWS!AH32-INFLOWS!AG32</f>
        <v>46554.320000000764</v>
      </c>
      <c r="V29" s="357">
        <f>INFLOWS!AI32-INFLOWS!AH32</f>
        <v>223462.19975609751</v>
      </c>
      <c r="W29" s="357">
        <f>INFLOWS!AJ32-INFLOWS!AI32</f>
        <v>45269.511463414878</v>
      </c>
    </row>
    <row r="30" spans="1:23" x14ac:dyDescent="0.25">
      <c r="A30" s="1" t="s">
        <v>62</v>
      </c>
      <c r="B30" s="323">
        <f>'Tri-Year Comparison'!N45</f>
        <v>5.4910611943910864E-2</v>
      </c>
      <c r="C30" s="1"/>
      <c r="D30" s="359"/>
      <c r="E30" s="1"/>
      <c r="F30" s="1"/>
      <c r="G30" s="1"/>
      <c r="H30" s="1"/>
      <c r="I30" s="1"/>
      <c r="K30" s="1"/>
      <c r="L30" s="1"/>
      <c r="M30" s="1"/>
      <c r="N30" s="1"/>
      <c r="O30" s="1"/>
      <c r="P30" s="1"/>
      <c r="Q30" s="1"/>
      <c r="R30" s="1"/>
    </row>
    <row r="31" spans="1:23" x14ac:dyDescent="0.25">
      <c r="A31" s="1" t="s">
        <v>57</v>
      </c>
      <c r="B31" s="323">
        <f>'Tri-Year Comparison'!N46</f>
        <v>0.55079979625500131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23" x14ac:dyDescent="0.25">
      <c r="A32" s="1" t="s">
        <v>63</v>
      </c>
      <c r="B32" s="323">
        <f>'Tri-Year Comparison'!N47</f>
        <v>5.4816727060634923E-2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23" x14ac:dyDescent="0.25">
      <c r="A33" s="1" t="s">
        <v>58</v>
      </c>
      <c r="B33" s="323">
        <f>SUM('Tri-Year Comparison'!N37:N44,'Tri-Year Comparison'!N48:N59)</f>
        <v>0.17909066313930777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23" x14ac:dyDescent="0.25">
      <c r="A34" s="1"/>
      <c r="B34" s="323">
        <f>SUM(B29:B33)</f>
        <v>0.99999999999999978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23" x14ac:dyDescent="0.25">
      <c r="A35" s="1"/>
      <c r="B35" s="323"/>
      <c r="C35" s="1"/>
      <c r="D35" s="1" t="s">
        <v>110</v>
      </c>
      <c r="E35" s="1" t="s">
        <v>116</v>
      </c>
      <c r="F35" s="1" t="s">
        <v>117</v>
      </c>
      <c r="G35" s="1" t="s">
        <v>119</v>
      </c>
      <c r="H35" s="1" t="s">
        <v>122</v>
      </c>
      <c r="I35" s="1" t="s">
        <v>129</v>
      </c>
      <c r="J35" s="1" t="s">
        <v>128</v>
      </c>
      <c r="K35" s="1" t="s">
        <v>138</v>
      </c>
      <c r="L35" s="1" t="s">
        <v>145</v>
      </c>
      <c r="M35" s="1" t="s">
        <v>146</v>
      </c>
      <c r="N35" s="1" t="s">
        <v>147</v>
      </c>
      <c r="O35" s="1" t="s">
        <v>139</v>
      </c>
      <c r="P35" s="1" t="s">
        <v>149</v>
      </c>
      <c r="Q35" s="1" t="s">
        <v>153</v>
      </c>
      <c r="R35" s="1" t="s">
        <v>154</v>
      </c>
      <c r="S35" s="1" t="s">
        <v>156</v>
      </c>
      <c r="T35" s="1" t="s">
        <v>160</v>
      </c>
      <c r="U35" s="1" t="s">
        <v>162</v>
      </c>
      <c r="V35" s="1" t="s">
        <v>164</v>
      </c>
      <c r="W35" s="1" t="s">
        <v>178</v>
      </c>
    </row>
    <row r="36" spans="1:23" x14ac:dyDescent="0.25">
      <c r="A36" s="1" t="s">
        <v>61</v>
      </c>
      <c r="B36" s="297">
        <f>'Tri-Year Comparison'!N36</f>
        <v>0.160382201601145</v>
      </c>
      <c r="C36" s="1" t="s">
        <v>61</v>
      </c>
      <c r="D36" s="435">
        <f>INFLOWS!M36-INFLOWS!K36</f>
        <v>9.3253610231139455E-3</v>
      </c>
      <c r="E36" s="435">
        <f>INFLOWS!N36-INFLOWS!M36</f>
        <v>8.7316847606695447E-3</v>
      </c>
      <c r="F36" s="435">
        <f>INFLOWS!O36-INFLOWS!N36</f>
        <v>-1.9634281713932042E-2</v>
      </c>
      <c r="G36" s="435">
        <f>INFLOWS!P36-INFLOWS!O36</f>
        <v>1.5138087388366459E-2</v>
      </c>
      <c r="H36" s="435">
        <f>INFLOWS!R36-INFLOWS!P36</f>
        <v>1.6147351952976619E-2</v>
      </c>
      <c r="I36" s="435">
        <f>INFLOWS!S36-INFLOWS!R36</f>
        <v>-3.5261693688863185E-2</v>
      </c>
      <c r="J36" s="435">
        <f>INFLOWS!T36-INFLOWS!S36</f>
        <v>7.2666940739922747E-3</v>
      </c>
      <c r="K36" s="435">
        <f>INFLOWS!U36-INFLOWS!T36</f>
        <v>-3.2498492689630093E-2</v>
      </c>
      <c r="L36" s="435">
        <f>INFLOWS!W36-INFLOWS!U36</f>
        <v>9.5074178027037409E-3</v>
      </c>
      <c r="M36" s="435">
        <f>INFLOWS!X36-INFLOWS!W36</f>
        <v>-2.3124525997686607E-2</v>
      </c>
      <c r="N36" s="435">
        <f>INFLOWS!Y36-INFLOWS!X36</f>
        <v>2.3448844304972974E-2</v>
      </c>
      <c r="O36" s="435">
        <f>INFLOWS!Z36-INFLOWS!Y36</f>
        <v>-1.3223271910828643E-2</v>
      </c>
      <c r="P36" s="435">
        <f>INFLOWS!AB36-INFLOWS!Z36</f>
        <v>1.3066507608661737E-2</v>
      </c>
      <c r="Q36" s="435">
        <f>INFLOWS!AC36-INFLOWS!AB36</f>
        <v>2.0336478626288637E-2</v>
      </c>
      <c r="R36" s="435">
        <f>INFLOWS!AD36-INFLOWS!AC36</f>
        <v>8.2280706262642112E-3</v>
      </c>
      <c r="S36" s="435">
        <f>INFLOWS!AE36-INFLOWS!AD36</f>
        <v>5.4582182859524986E-4</v>
      </c>
      <c r="T36" s="435">
        <f>INFLOWS!AG36-INFLOWS!AE36</f>
        <v>1.1340423133781474E-2</v>
      </c>
      <c r="U36" s="435">
        <f>INFLOWS!AH36-INFLOWS!AG36</f>
        <v>8.4181077605587074E-3</v>
      </c>
      <c r="V36" s="435">
        <f>INFLOWS!AI36-INFLOWS!AH36</f>
        <v>-4.0377887382000432E-3</v>
      </c>
      <c r="W36" s="435">
        <f>INFLOWS!AJ36-INFLOWS!AI36</f>
        <v>1.8097525760785521E-2</v>
      </c>
    </row>
    <row r="37" spans="1:23" x14ac:dyDescent="0.25">
      <c r="A37" s="1" t="s">
        <v>62</v>
      </c>
      <c r="B37" s="297">
        <f>'Tri-Year Comparison'!N45</f>
        <v>5.4910611943910864E-2</v>
      </c>
      <c r="C37" s="1" t="s">
        <v>62</v>
      </c>
      <c r="D37" s="435">
        <f>INFLOWS!M45-INFLOWS!K45</f>
        <v>-2.359382573516771E-2</v>
      </c>
      <c r="E37" s="435">
        <f>INFLOWS!N45-INFLOWS!M45</f>
        <v>7.9309355660218059E-3</v>
      </c>
      <c r="F37" s="435">
        <f>INFLOWS!O45-INFLOWS!N45</f>
        <v>6.8262127434639691E-3</v>
      </c>
      <c r="G37" s="435">
        <f>INFLOWS!P45-INFLOWS!O45</f>
        <v>6.0934874923030125E-3</v>
      </c>
      <c r="H37" s="435">
        <f>INFLOWS!R45-INFLOWS!P45</f>
        <v>-1.5434065623910073E-2</v>
      </c>
      <c r="I37" s="435">
        <f>INFLOWS!S45-INFLOWS!R45</f>
        <v>5.6873492056013636E-4</v>
      </c>
      <c r="J37" s="435">
        <f>INFLOWS!T45-INFLOWS!S45</f>
        <v>-3.6704348006034032E-3</v>
      </c>
      <c r="K37" s="435">
        <f>INFLOWS!U45-INFLOWS!T45</f>
        <v>-2.6461850393504766E-4</v>
      </c>
      <c r="L37" s="435">
        <f>INFLOWS!W45-INFLOWS!U45</f>
        <v>-3.2538514827538181E-3</v>
      </c>
      <c r="M37" s="435">
        <f>INFLOWS!X45-INFLOWS!W45</f>
        <v>1.922567422389599E-2</v>
      </c>
      <c r="N37" s="435">
        <f>INFLOWS!Y45-INFLOWS!X45</f>
        <v>-9.5794144126870109E-3</v>
      </c>
      <c r="O37" s="435">
        <f>INFLOWS!Z45-INFLOWS!Y45</f>
        <v>5.4006864265340397E-2</v>
      </c>
      <c r="P37" s="435">
        <f>INFLOWS!AB45-INFLOWS!Z45</f>
        <v>-3.8112533912045624E-2</v>
      </c>
      <c r="Q37" s="435">
        <f>INFLOWS!AC45-INFLOWS!AB45</f>
        <v>-1.9402206826488799E-2</v>
      </c>
      <c r="R37" s="435">
        <f>INFLOWS!AD45-INFLOWS!AC45</f>
        <v>4.2125365571572676E-2</v>
      </c>
      <c r="S37" s="435">
        <f>INFLOWS!AE45-INFLOWS!AD45</f>
        <v>-3.2246297426544404E-2</v>
      </c>
      <c r="T37" s="435">
        <f>INFLOWS!AG45-INFLOWS!AE45</f>
        <v>1.2256080805410907E-2</v>
      </c>
      <c r="U37" s="435">
        <f>INFLOWS!AH45-INFLOWS!AG45</f>
        <v>-6.7559325086846145E-3</v>
      </c>
      <c r="V37" s="435">
        <f>INFLOWS!AI45-INFLOWS!AH45</f>
        <v>-1.1136200113459879E-2</v>
      </c>
      <c r="W37" s="435">
        <f>INFLOWS!AJ45-INFLOWS!AI45</f>
        <v>-5.7378149535956824E-3</v>
      </c>
    </row>
    <row r="38" spans="1:23" x14ac:dyDescent="0.25">
      <c r="A38" s="1" t="s">
        <v>57</v>
      </c>
      <c r="B38" s="297">
        <f>'Tri-Year Comparison'!N46</f>
        <v>0.55079979625500131</v>
      </c>
      <c r="C38" s="1" t="s">
        <v>57</v>
      </c>
      <c r="D38" s="435">
        <f>INFLOWS!M46-INFLOWS!K46</f>
        <v>-1.5947229692443887E-2</v>
      </c>
      <c r="E38" s="435">
        <f>INFLOWS!N46-INFLOWS!M46</f>
        <v>3.0638336768062824E-2</v>
      </c>
      <c r="F38" s="435">
        <f>INFLOWS!O46-INFLOWS!N46</f>
        <v>-7.6635706959069516E-3</v>
      </c>
      <c r="G38" s="435">
        <f>INFLOWS!P46-INFLOWS!O46</f>
        <v>-1.6906005325648676E-2</v>
      </c>
      <c r="H38" s="435">
        <f>INFLOWS!R46-INFLOWS!P46</f>
        <v>-3.9921283346672221E-4</v>
      </c>
      <c r="I38" s="435">
        <f>INFLOWS!S46-INFLOWS!R46</f>
        <v>-4.4564942580934686E-3</v>
      </c>
      <c r="J38" s="435">
        <f>INFLOWS!T46-INFLOWS!S46</f>
        <v>-2.1446884094338037E-2</v>
      </c>
      <c r="K38" s="435">
        <f>INFLOWS!U46-INFLOWS!T46</f>
        <v>1.3896307962281751E-2</v>
      </c>
      <c r="L38" s="435">
        <f>INFLOWS!W46-INFLOWS!U46</f>
        <v>-5.651860382929641E-3</v>
      </c>
      <c r="M38" s="435">
        <f>INFLOWS!X46-INFLOWS!W46</f>
        <v>0.14621995767735774</v>
      </c>
      <c r="N38" s="435">
        <f>INFLOWS!Y46-INFLOWS!X46</f>
        <v>-6.2687933875792412E-2</v>
      </c>
      <c r="O38" s="435">
        <f>INFLOWS!Z46-INFLOWS!Y46</f>
        <v>5.645670072006892E-3</v>
      </c>
      <c r="P38" s="435">
        <f>INFLOWS!AB46-INFLOWS!Z46</f>
        <v>2.1423831568298968E-2</v>
      </c>
      <c r="Q38" s="435">
        <f>INFLOWS!AC46-INFLOWS!AB46</f>
        <v>-1.550202253927635E-2</v>
      </c>
      <c r="R38" s="435">
        <f>INFLOWS!AD46-INFLOWS!AC46</f>
        <v>-3.9343670047544244E-2</v>
      </c>
      <c r="S38" s="435">
        <f>INFLOWS!AE46-INFLOWS!AD46</f>
        <v>2.1030642804137023E-2</v>
      </c>
      <c r="T38" s="435">
        <f>INFLOWS!AG46-INFLOWS!AE46</f>
        <v>-8.3749729191342825E-2</v>
      </c>
      <c r="U38" s="435">
        <f>INFLOWS!AH46-INFLOWS!AG46</f>
        <v>9.6342658238762979E-2</v>
      </c>
      <c r="V38" s="435">
        <f>INFLOWS!AI46-INFLOWS!AH46</f>
        <v>2.3441452254999717E-2</v>
      </c>
      <c r="W38" s="435">
        <f>INFLOWS!AJ46-INFLOWS!AI46</f>
        <v>-2.0555656225507146E-2</v>
      </c>
    </row>
    <row r="39" spans="1:23" x14ac:dyDescent="0.25">
      <c r="A39" s="1" t="s">
        <v>63</v>
      </c>
      <c r="B39" s="297">
        <f>'Tri-Year Comparison'!N47</f>
        <v>5.4816727060634923E-2</v>
      </c>
      <c r="C39" s="1" t="s">
        <v>63</v>
      </c>
      <c r="D39" s="435">
        <f>INFLOWS!M47-INFLOWS!K47</f>
        <v>-2.5697971439399628E-3</v>
      </c>
      <c r="E39" s="435">
        <f>INFLOWS!N47-INFLOWS!M47</f>
        <v>3.6881220378991442E-3</v>
      </c>
      <c r="F39" s="435">
        <f>INFLOWS!O47-INFLOWS!N47</f>
        <v>1.764752369274953E-2</v>
      </c>
      <c r="G39" s="435">
        <f>INFLOWS!P47-INFLOWS!O47</f>
        <v>-1.4293911582476462E-2</v>
      </c>
      <c r="H39" s="435">
        <f>INFLOWS!R47-INFLOWS!P47</f>
        <v>3.0402446468142802E-3</v>
      </c>
      <c r="I39" s="435">
        <f>INFLOWS!S47-INFLOWS!R47</f>
        <v>4.8046746198830148E-3</v>
      </c>
      <c r="J39" s="435">
        <f>INFLOWS!T47-INFLOWS!S47</f>
        <v>-3.1647151583235611E-3</v>
      </c>
      <c r="K39" s="435">
        <f>INFLOWS!U47-INFLOWS!T47</f>
        <v>-6.7427025328534104E-3</v>
      </c>
      <c r="L39" s="435">
        <f>INFLOWS!W47-INFLOWS!U47</f>
        <v>6.3625764340239713E-3</v>
      </c>
      <c r="M39" s="435">
        <f>INFLOWS!X47-INFLOWS!W47</f>
        <v>3.9680548174523544E-3</v>
      </c>
      <c r="N39" s="435">
        <f>INFLOWS!Y47-INFLOWS!X47</f>
        <v>-9.722368412876041E-3</v>
      </c>
      <c r="O39" s="435">
        <f>INFLOWS!Z47-INFLOWS!Y47</f>
        <v>8.0393756145677661E-3</v>
      </c>
      <c r="P39" s="435">
        <f>INFLOWS!AB47-INFLOWS!Z47</f>
        <v>1.5745776945630827E-2</v>
      </c>
      <c r="Q39" s="435">
        <f>INFLOWS!AC47-INFLOWS!AB47</f>
        <v>-2.5284447436094988E-2</v>
      </c>
      <c r="R39" s="435">
        <f>INFLOWS!AD47-INFLOWS!AC47</f>
        <v>6.989719440903118E-3</v>
      </c>
      <c r="S39" s="435">
        <f>INFLOWS!AE47-INFLOWS!AD47</f>
        <v>-5.2010247580389635E-3</v>
      </c>
      <c r="T39" s="435">
        <f>INFLOWS!AG47-INFLOWS!AE47</f>
        <v>1.1804981979715704E-2</v>
      </c>
      <c r="U39" s="435">
        <f>INFLOWS!AH47-INFLOWS!AG47</f>
        <v>-1.1001471825321886E-2</v>
      </c>
      <c r="V39" s="435">
        <f>INFLOWS!AI47-INFLOWS!AH47</f>
        <v>-1.0087446383806688E-2</v>
      </c>
      <c r="W39" s="435">
        <f>INFLOWS!AJ47-INFLOWS!AI47</f>
        <v>6.2784048129391201E-3</v>
      </c>
    </row>
    <row r="40" spans="1:23" x14ac:dyDescent="0.25">
      <c r="R40" s="1"/>
    </row>
    <row r="46" spans="1:23" x14ac:dyDescent="0.25">
      <c r="A46" t="s">
        <v>95</v>
      </c>
    </row>
    <row r="47" spans="1:23" x14ac:dyDescent="0.25">
      <c r="A47" s="532" t="s">
        <v>92</v>
      </c>
      <c r="B47" s="532"/>
      <c r="C47" s="532"/>
      <c r="D47" s="532"/>
      <c r="E47" s="532"/>
      <c r="F47" s="532"/>
    </row>
    <row r="48" spans="1:23" x14ac:dyDescent="0.25">
      <c r="A48" s="532"/>
      <c r="B48" s="532"/>
      <c r="C48" s="532"/>
      <c r="D48" s="532"/>
      <c r="E48" s="532"/>
      <c r="F48" s="532"/>
    </row>
  </sheetData>
  <sheetProtection algorithmName="SHA-512" hashValue="YWlO6k4HQTtsLXr3LKJkSsU9x6PXC+AyJhFZBA+86yMxSVh55LIBOLbldgD20CZYrRqVKgKawlHEIcaS//pwrg==" saltValue="QQt0jvvzhIXKf9bvMneK1g==" spinCount="100000" sheet="1" objects="1" scenarios="1"/>
  <mergeCells count="1">
    <mergeCell ref="A47:F48"/>
  </mergeCells>
  <phoneticPr fontId="51" type="noConversion"/>
  <conditionalFormatting sqref="B1">
    <cfRule type="expression" dxfId="38" priority="12">
      <formula>$A$1&gt;=0</formula>
    </cfRule>
  </conditionalFormatting>
  <conditionalFormatting sqref="B6">
    <cfRule type="expression" dxfId="37" priority="11">
      <formula>$A$6&gt;=0</formula>
    </cfRule>
  </conditionalFormatting>
  <conditionalFormatting sqref="D22:V25">
    <cfRule type="cellIs" dxfId="36" priority="9" operator="lessThan">
      <formula>-0.0099</formula>
    </cfRule>
    <cfRule type="cellIs" dxfId="35" priority="10" operator="greaterThan">
      <formula>0.0099</formula>
    </cfRule>
  </conditionalFormatting>
  <conditionalFormatting sqref="D36:W39">
    <cfRule type="cellIs" dxfId="34" priority="7" operator="greaterThan">
      <formula>0.0099</formula>
    </cfRule>
    <cfRule type="cellIs" dxfId="33" priority="8" operator="lessThan">
      <formula>-0.0099</formula>
    </cfRule>
  </conditionalFormatting>
  <conditionalFormatting sqref="W22:W25">
    <cfRule type="cellIs" dxfId="32" priority="1" operator="lessThan">
      <formula>-0.0099</formula>
    </cfRule>
    <cfRule type="cellIs" dxfId="31" priority="2" operator="greaterThan">
      <formula>0.0099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M67"/>
  <sheetViews>
    <sheetView topLeftCell="V1" workbookViewId="0">
      <selection activeCell="AJ2" sqref="AJ2"/>
    </sheetView>
  </sheetViews>
  <sheetFormatPr defaultColWidth="9.140625" defaultRowHeight="15.95" customHeight="1" x14ac:dyDescent="0.2"/>
  <cols>
    <col min="1" max="1" width="4.7109375" style="67" customWidth="1"/>
    <col min="2" max="2" width="30.85546875" style="67" customWidth="1"/>
    <col min="3" max="3" width="14.28515625" style="67" customWidth="1"/>
    <col min="4" max="4" width="16" style="71" customWidth="1"/>
    <col min="5" max="7" width="16" style="67" customWidth="1"/>
    <col min="8" max="8" width="13.140625" style="71" hidden="1" customWidth="1"/>
    <col min="9" max="11" width="13.140625" style="67" hidden="1" customWidth="1"/>
    <col min="12" max="12" width="16" style="67" customWidth="1"/>
    <col min="13" max="14" width="13.140625" style="67" hidden="1" customWidth="1"/>
    <col min="15" max="16" width="13" style="67" hidden="1" customWidth="1"/>
    <col min="17" max="17" width="16" style="67" customWidth="1"/>
    <col min="18" max="19" width="13.140625" style="67" hidden="1" customWidth="1"/>
    <col min="20" max="21" width="13" style="67" hidden="1" customWidth="1"/>
    <col min="22" max="22" width="16" style="67" customWidth="1"/>
    <col min="23" max="24" width="13.140625" style="67" customWidth="1"/>
    <col min="25" max="26" width="13" style="67" customWidth="1"/>
    <col min="27" max="27" width="16" style="67" customWidth="1"/>
    <col min="28" max="31" width="13.140625" style="67" customWidth="1"/>
    <col min="32" max="32" width="16" style="67" customWidth="1"/>
    <col min="33" max="36" width="13.140625" style="67" customWidth="1"/>
    <col min="37" max="37" width="16" style="67" customWidth="1"/>
    <col min="38" max="38" width="17.5703125" style="67" bestFit="1" customWidth="1"/>
    <col min="39" max="39" width="17.5703125" style="67" customWidth="1"/>
    <col min="40" max="16384" width="9.140625" style="67"/>
  </cols>
  <sheetData>
    <row r="1" spans="2:39" ht="16.5" customHeight="1" x14ac:dyDescent="0.2">
      <c r="S1" s="109"/>
      <c r="X1" s="109"/>
    </row>
    <row r="2" spans="2:39" ht="17.25" customHeight="1" x14ac:dyDescent="0.2">
      <c r="B2" s="19" t="s">
        <v>4</v>
      </c>
    </row>
    <row r="3" spans="2:39" ht="21.75" customHeight="1" x14ac:dyDescent="0.2">
      <c r="B3" s="20" t="s">
        <v>5</v>
      </c>
      <c r="C3" s="20"/>
    </row>
    <row r="4" spans="2:39" ht="22.5" customHeight="1" x14ac:dyDescent="0.2"/>
    <row r="5" spans="2:39" ht="22.5" customHeight="1" thickBot="1" x14ac:dyDescent="0.25">
      <c r="S5" s="109"/>
      <c r="X5" s="109"/>
    </row>
    <row r="6" spans="2:39" ht="15.95" customHeight="1" thickBot="1" x14ac:dyDescent="0.25">
      <c r="B6" s="111" t="s">
        <v>6</v>
      </c>
      <c r="C6" s="75"/>
      <c r="D6" s="75"/>
      <c r="E6" s="76"/>
      <c r="F6" s="76"/>
      <c r="G6" s="76"/>
      <c r="H6" s="77"/>
      <c r="I6" s="77"/>
      <c r="J6" s="77"/>
      <c r="K6" s="77"/>
      <c r="L6" s="76"/>
      <c r="M6" s="76"/>
      <c r="N6" s="76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</row>
    <row r="7" spans="2:39" ht="17.25" customHeight="1" thickBot="1" x14ac:dyDescent="0.25">
      <c r="B7" s="111" t="s">
        <v>7</v>
      </c>
      <c r="C7" s="82" t="s">
        <v>8</v>
      </c>
      <c r="D7" s="76" t="s">
        <v>9</v>
      </c>
      <c r="E7" s="78" t="s">
        <v>10</v>
      </c>
      <c r="F7" s="79" t="s">
        <v>11</v>
      </c>
      <c r="G7" s="78" t="s">
        <v>12</v>
      </c>
      <c r="H7" s="80" t="s">
        <v>13</v>
      </c>
      <c r="I7" s="80" t="s">
        <v>14</v>
      </c>
      <c r="J7" s="80" t="s">
        <v>101</v>
      </c>
      <c r="K7" s="80" t="s">
        <v>105</v>
      </c>
      <c r="L7" s="80" t="s">
        <v>108</v>
      </c>
      <c r="M7" s="80" t="s">
        <v>110</v>
      </c>
      <c r="N7" s="258" t="s">
        <v>116</v>
      </c>
      <c r="O7" s="80" t="s">
        <v>117</v>
      </c>
      <c r="P7" s="80" t="s">
        <v>119</v>
      </c>
      <c r="Q7" s="80" t="s">
        <v>121</v>
      </c>
      <c r="R7" s="80" t="s">
        <v>122</v>
      </c>
      <c r="S7" s="80" t="s">
        <v>129</v>
      </c>
      <c r="T7" s="80" t="s">
        <v>128</v>
      </c>
      <c r="U7" s="80" t="s">
        <v>138</v>
      </c>
      <c r="V7" s="80" t="s">
        <v>144</v>
      </c>
      <c r="W7" s="80" t="s">
        <v>145</v>
      </c>
      <c r="X7" s="80" t="s">
        <v>146</v>
      </c>
      <c r="Y7" s="80" t="s">
        <v>147</v>
      </c>
      <c r="Z7" s="80" t="s">
        <v>139</v>
      </c>
      <c r="AA7" s="80" t="s">
        <v>148</v>
      </c>
      <c r="AB7" s="80" t="s">
        <v>149</v>
      </c>
      <c r="AC7" s="80" t="s">
        <v>153</v>
      </c>
      <c r="AD7" s="80" t="s">
        <v>154</v>
      </c>
      <c r="AE7" s="80" t="s">
        <v>156</v>
      </c>
      <c r="AF7" s="80" t="s">
        <v>157</v>
      </c>
      <c r="AG7" s="452" t="s">
        <v>160</v>
      </c>
      <c r="AH7" s="452" t="s">
        <v>162</v>
      </c>
      <c r="AI7" s="452" t="s">
        <v>164</v>
      </c>
      <c r="AJ7" s="452" t="s">
        <v>178</v>
      </c>
      <c r="AK7" s="80" t="s">
        <v>182</v>
      </c>
      <c r="AL7" s="80" t="s">
        <v>181</v>
      </c>
      <c r="AM7" s="80" t="s">
        <v>181</v>
      </c>
    </row>
    <row r="8" spans="2:39" s="68" customFormat="1" ht="14.1" customHeight="1" x14ac:dyDescent="0.15">
      <c r="B8" s="112" t="s">
        <v>15</v>
      </c>
      <c r="C8" s="113">
        <v>115540098.47</v>
      </c>
      <c r="D8" s="114">
        <v>111335609</v>
      </c>
      <c r="E8" s="115">
        <v>110433333.49000001</v>
      </c>
      <c r="F8" s="115">
        <v>101580069</v>
      </c>
      <c r="G8" s="116">
        <v>118936072.84999999</v>
      </c>
      <c r="H8" s="117">
        <v>29724607</v>
      </c>
      <c r="I8" s="117">
        <v>31176252.350000001</v>
      </c>
      <c r="J8" s="117">
        <v>32443670.579999998</v>
      </c>
      <c r="K8" s="117">
        <v>34553097.299999997</v>
      </c>
      <c r="L8" s="118">
        <f>SUM(H8:K8)</f>
        <v>127897627.23</v>
      </c>
      <c r="M8" s="117">
        <v>31446526.330000002</v>
      </c>
      <c r="N8" s="259">
        <v>33660568.879999995</v>
      </c>
      <c r="O8" s="259">
        <v>34246874.68</v>
      </c>
      <c r="P8" s="259">
        <v>33891533.049999997</v>
      </c>
      <c r="Q8" s="304">
        <f>SUM(M8:P8)</f>
        <v>133245502.93999998</v>
      </c>
      <c r="R8" s="259">
        <v>35060263.009999998</v>
      </c>
      <c r="S8" s="259">
        <v>36574287.850000001</v>
      </c>
      <c r="T8" s="259">
        <v>36896831.5</v>
      </c>
      <c r="U8" s="259">
        <v>42358664.359047621</v>
      </c>
      <c r="V8" s="304">
        <f>SUM(R8:U8)</f>
        <v>150890046.71904761</v>
      </c>
      <c r="W8" s="259">
        <v>35907618.359999999</v>
      </c>
      <c r="X8" s="259">
        <v>23958659.640000001</v>
      </c>
      <c r="Y8" s="259">
        <v>54105484.710000001</v>
      </c>
      <c r="Z8" s="259">
        <v>44128444.670000002</v>
      </c>
      <c r="AA8" s="304">
        <f>SUM(W8:Z8)</f>
        <v>158100207.38</v>
      </c>
      <c r="AB8" s="259">
        <v>39935572.980000004</v>
      </c>
      <c r="AC8" s="259">
        <v>40277066.120000005</v>
      </c>
      <c r="AD8" s="259">
        <v>39076481.009999998</v>
      </c>
      <c r="AE8" s="259">
        <v>45495936.469999999</v>
      </c>
      <c r="AF8" s="304">
        <f>SUM(AB8:AE8)</f>
        <v>164785056.58000001</v>
      </c>
      <c r="AG8" s="453">
        <v>41171086.780000001</v>
      </c>
      <c r="AH8" s="453">
        <v>45551718.009999998</v>
      </c>
      <c r="AI8" s="453">
        <v>32988537.30829253</v>
      </c>
      <c r="AJ8" s="453">
        <v>50169943.747558802</v>
      </c>
      <c r="AK8" s="304">
        <f>SUM(AG8:AJ8)</f>
        <v>169881285.84585133</v>
      </c>
      <c r="AL8" s="329">
        <f>AJ8-AI8</f>
        <v>17181406.439266272</v>
      </c>
      <c r="AM8" s="463">
        <f t="shared" ref="AM8:AM31" si="0">AL8/AI8</f>
        <v>0.52082959237320525</v>
      </c>
    </row>
    <row r="9" spans="2:39" s="68" customFormat="1" ht="14.1" customHeight="1" x14ac:dyDescent="0.15">
      <c r="B9" s="119" t="s">
        <v>16</v>
      </c>
      <c r="C9" s="120">
        <v>11732907.190000001</v>
      </c>
      <c r="D9" s="121">
        <v>11274557</v>
      </c>
      <c r="E9" s="122">
        <v>12503597.74</v>
      </c>
      <c r="F9" s="122">
        <v>12766569</v>
      </c>
      <c r="G9" s="123">
        <v>14164776.24</v>
      </c>
      <c r="H9" s="124">
        <v>3777657</v>
      </c>
      <c r="I9" s="124">
        <v>3855303.05</v>
      </c>
      <c r="J9" s="124">
        <v>3862458.59</v>
      </c>
      <c r="K9" s="124">
        <v>4051214.24</v>
      </c>
      <c r="L9" s="118">
        <f t="shared" ref="L9:L31" si="1">SUM(H9:K9)</f>
        <v>15546632.880000001</v>
      </c>
      <c r="M9" s="117">
        <v>3990083.33</v>
      </c>
      <c r="N9" s="259">
        <v>4267000.0999999996</v>
      </c>
      <c r="O9" s="259">
        <v>4288322.42</v>
      </c>
      <c r="P9" s="259">
        <v>4478444.18</v>
      </c>
      <c r="Q9" s="304">
        <f t="shared" ref="Q9:Q31" si="2">SUM(M9:P9)</f>
        <v>17023850.030000001</v>
      </c>
      <c r="R9" s="259">
        <v>4339142.2199999988</v>
      </c>
      <c r="S9" s="259">
        <v>4444659.6899999995</v>
      </c>
      <c r="T9" s="259">
        <v>4545866.3599999994</v>
      </c>
      <c r="U9" s="259">
        <v>4914965.6999999993</v>
      </c>
      <c r="V9" s="304">
        <f t="shared" ref="V9" si="3">SUM(R9:U9)</f>
        <v>18244633.969999999</v>
      </c>
      <c r="W9" s="259">
        <v>4311606.12</v>
      </c>
      <c r="X9" s="259">
        <v>2453283.6400000011</v>
      </c>
      <c r="Y9" s="259">
        <v>5754976.0499999998</v>
      </c>
      <c r="Z9" s="259">
        <v>5301720.4800000004</v>
      </c>
      <c r="AA9" s="304">
        <f t="shared" ref="AA9" si="4">SUM(W9:Z9)</f>
        <v>17821586.290000003</v>
      </c>
      <c r="AB9" s="259">
        <v>4062155.9699999997</v>
      </c>
      <c r="AC9" s="259">
        <v>5276868.3999999994</v>
      </c>
      <c r="AD9" s="259">
        <v>5209931.6400000006</v>
      </c>
      <c r="AE9" s="259">
        <v>5459451.79</v>
      </c>
      <c r="AF9" s="304">
        <f t="shared" ref="AF9" si="5">SUM(AB9:AE9)</f>
        <v>20008407.800000001</v>
      </c>
      <c r="AG9" s="453">
        <v>4857956.9300000006</v>
      </c>
      <c r="AH9" s="453">
        <v>5519682.7199999997</v>
      </c>
      <c r="AI9" s="453">
        <v>5076330.3536585299</v>
      </c>
      <c r="AJ9" s="453">
        <v>5639942.5763414418</v>
      </c>
      <c r="AK9" s="304">
        <f t="shared" ref="AK9" si="6">SUM(AG9:AJ9)</f>
        <v>21093912.579999972</v>
      </c>
      <c r="AL9" s="329">
        <f t="shared" ref="AL9:AL31" si="7">AJ9-AI9</f>
        <v>563612.2226829119</v>
      </c>
      <c r="AM9" s="463">
        <f t="shared" si="0"/>
        <v>0.11102749100572513</v>
      </c>
    </row>
    <row r="10" spans="2:39" s="68" customFormat="1" ht="14.1" customHeight="1" x14ac:dyDescent="0.15">
      <c r="B10" s="119" t="s">
        <v>17</v>
      </c>
      <c r="C10" s="120">
        <v>21213752.899999999</v>
      </c>
      <c r="D10" s="121">
        <v>21059125</v>
      </c>
      <c r="E10" s="122">
        <v>23703964.190000001</v>
      </c>
      <c r="F10" s="122">
        <v>24411490</v>
      </c>
      <c r="G10" s="123">
        <v>29699446.699999996</v>
      </c>
      <c r="H10" s="124">
        <v>7845029</v>
      </c>
      <c r="I10" s="124">
        <v>8211099.7300000004</v>
      </c>
      <c r="J10" s="124">
        <v>8219509.75</v>
      </c>
      <c r="K10" s="124">
        <v>8831205.3100000005</v>
      </c>
      <c r="L10" s="118">
        <f>SUM(H10:K10)</f>
        <v>33106843.789999999</v>
      </c>
      <c r="M10" s="117">
        <v>9464743.2400000002</v>
      </c>
      <c r="N10" s="259">
        <v>9721260.0399999991</v>
      </c>
      <c r="O10" s="259">
        <v>9465770.7400000002</v>
      </c>
      <c r="P10" s="259">
        <v>10586924.49</v>
      </c>
      <c r="Q10" s="304">
        <f>SUM(M10:P10)</f>
        <v>39238698.510000005</v>
      </c>
      <c r="R10" s="259">
        <v>10780722.98</v>
      </c>
      <c r="S10" s="259">
        <v>11194164.189999999</v>
      </c>
      <c r="T10" s="259">
        <v>11176623.210000001</v>
      </c>
      <c r="U10" s="259">
        <v>12140438.506190475</v>
      </c>
      <c r="V10" s="304">
        <f>SUM(R10:U10)</f>
        <v>45291948.886190474</v>
      </c>
      <c r="W10" s="259">
        <v>11689027.16</v>
      </c>
      <c r="X10" s="259">
        <v>5949308.6099999994</v>
      </c>
      <c r="Y10" s="259">
        <v>12876013.109999999</v>
      </c>
      <c r="Z10" s="259">
        <v>11731487.970000001</v>
      </c>
      <c r="AA10" s="304">
        <f>SUM(W10:Z10)</f>
        <v>42245836.850000001</v>
      </c>
      <c r="AB10" s="259">
        <v>10222630.85</v>
      </c>
      <c r="AC10" s="259">
        <v>11622430.469999999</v>
      </c>
      <c r="AD10" s="259">
        <v>11446782.210000001</v>
      </c>
      <c r="AE10" s="259">
        <v>12101997.25</v>
      </c>
      <c r="AF10" s="304">
        <f>SUM(AB10:AE10)</f>
        <v>45393840.780000001</v>
      </c>
      <c r="AG10" s="453">
        <v>11745989.130000001</v>
      </c>
      <c r="AH10" s="453">
        <v>12466225.150000002</v>
      </c>
      <c r="AI10" s="453">
        <v>12696598.505609769</v>
      </c>
      <c r="AJ10" s="453">
        <v>13115506.423414644</v>
      </c>
      <c r="AK10" s="304">
        <f>SUM(AG10:AJ10)</f>
        <v>50024319.209024414</v>
      </c>
      <c r="AL10" s="329">
        <f t="shared" si="7"/>
        <v>418907.91780487448</v>
      </c>
      <c r="AM10" s="463">
        <f t="shared" si="0"/>
        <v>3.2993712262365971E-2</v>
      </c>
    </row>
    <row r="11" spans="2:39" s="68" customFormat="1" ht="14.1" customHeight="1" x14ac:dyDescent="0.15">
      <c r="B11" s="119" t="s">
        <v>18</v>
      </c>
      <c r="C11" s="120">
        <v>2912093.7199999997</v>
      </c>
      <c r="D11" s="121">
        <v>3059811</v>
      </c>
      <c r="E11" s="122">
        <v>3411920.44</v>
      </c>
      <c r="F11" s="122">
        <v>2950035</v>
      </c>
      <c r="G11" s="123">
        <v>3948921.82</v>
      </c>
      <c r="H11" s="124">
        <v>1135092</v>
      </c>
      <c r="I11" s="124">
        <v>1249314.3700000001</v>
      </c>
      <c r="J11" s="124">
        <v>1192289.81</v>
      </c>
      <c r="K11" s="124">
        <v>1189061.69</v>
      </c>
      <c r="L11" s="118">
        <f t="shared" si="1"/>
        <v>4765757.87</v>
      </c>
      <c r="M11" s="117">
        <v>1276520.1499999999</v>
      </c>
      <c r="N11" s="259">
        <v>1307773.0300000003</v>
      </c>
      <c r="O11" s="259">
        <v>1181727.3500000001</v>
      </c>
      <c r="P11" s="259">
        <v>1307489.67</v>
      </c>
      <c r="Q11" s="304">
        <f t="shared" si="2"/>
        <v>5073510.2</v>
      </c>
      <c r="R11" s="259">
        <v>1259463.26</v>
      </c>
      <c r="S11" s="259">
        <v>1322303.72</v>
      </c>
      <c r="T11" s="259">
        <v>1332610.67</v>
      </c>
      <c r="U11" s="259">
        <v>1425061.3719047618</v>
      </c>
      <c r="V11" s="304">
        <f t="shared" ref="V11:V31" si="8">SUM(R11:U11)</f>
        <v>5339439.0219047619</v>
      </c>
      <c r="W11" s="259">
        <v>1198150.92</v>
      </c>
      <c r="X11" s="259">
        <v>569853.53</v>
      </c>
      <c r="Y11" s="259">
        <v>1501817.71</v>
      </c>
      <c r="Z11" s="259">
        <v>1426159.3800000001</v>
      </c>
      <c r="AA11" s="304">
        <f t="shared" ref="AA11:AA31" si="9">SUM(W11:Z11)</f>
        <v>4695981.54</v>
      </c>
      <c r="AB11" s="259">
        <v>1281766.3500000001</v>
      </c>
      <c r="AC11" s="259">
        <v>1332396.69</v>
      </c>
      <c r="AD11" s="259">
        <v>1385989.04</v>
      </c>
      <c r="AE11" s="259">
        <v>1438534.0499999998</v>
      </c>
      <c r="AF11" s="304">
        <f t="shared" ref="AF11:AF31" si="10">SUM(AB11:AE11)</f>
        <v>5438686.1299999999</v>
      </c>
      <c r="AG11" s="453">
        <v>1462971.08</v>
      </c>
      <c r="AH11" s="453">
        <v>1561722.6500000004</v>
      </c>
      <c r="AI11" s="453">
        <v>1490111.7792682927</v>
      </c>
      <c r="AJ11" s="453">
        <v>1643727.6948780487</v>
      </c>
      <c r="AK11" s="304">
        <f t="shared" ref="AK11:AK31" si="11">SUM(AG11:AJ11)</f>
        <v>6158533.2041463424</v>
      </c>
      <c r="AL11" s="329">
        <f t="shared" si="7"/>
        <v>153615.91560975602</v>
      </c>
      <c r="AM11" s="463">
        <f t="shared" si="0"/>
        <v>0.10309019614970621</v>
      </c>
    </row>
    <row r="12" spans="2:39" s="68" customFormat="1" ht="14.1" customHeight="1" x14ac:dyDescent="0.15">
      <c r="B12" s="125" t="s">
        <v>19</v>
      </c>
      <c r="C12" s="120">
        <v>2974567.97</v>
      </c>
      <c r="D12" s="121">
        <v>2963679</v>
      </c>
      <c r="E12" s="122">
        <v>2721282.61</v>
      </c>
      <c r="F12" s="122">
        <v>3488355</v>
      </c>
      <c r="G12" s="123">
        <v>3668711.15</v>
      </c>
      <c r="H12" s="124">
        <v>919834</v>
      </c>
      <c r="I12" s="124">
        <v>958104.52</v>
      </c>
      <c r="J12" s="124">
        <v>971692.71</v>
      </c>
      <c r="K12" s="124">
        <v>1007121.9</v>
      </c>
      <c r="L12" s="118">
        <f t="shared" si="1"/>
        <v>3856753.13</v>
      </c>
      <c r="M12" s="117">
        <v>1028677.6199999999</v>
      </c>
      <c r="N12" s="259">
        <v>1106916.1000000001</v>
      </c>
      <c r="O12" s="259">
        <v>1079440.3600000001</v>
      </c>
      <c r="P12" s="259">
        <v>1172180.78</v>
      </c>
      <c r="Q12" s="304">
        <f t="shared" si="2"/>
        <v>4387214.8600000003</v>
      </c>
      <c r="R12" s="259">
        <v>1259285.3999999999</v>
      </c>
      <c r="S12" s="259">
        <v>1384629.94</v>
      </c>
      <c r="T12" s="259">
        <v>1256935.6499999999</v>
      </c>
      <c r="U12" s="259">
        <v>1436912.0057142857</v>
      </c>
      <c r="V12" s="304">
        <f t="shared" si="8"/>
        <v>5337762.9957142854</v>
      </c>
      <c r="W12" s="259">
        <v>1410657.1999999997</v>
      </c>
      <c r="X12" s="259">
        <v>865340.54</v>
      </c>
      <c r="Y12" s="259">
        <v>1902558.9300000002</v>
      </c>
      <c r="Z12" s="259">
        <v>1843939.56</v>
      </c>
      <c r="AA12" s="304">
        <f t="shared" si="9"/>
        <v>6022496.2300000004</v>
      </c>
      <c r="AB12" s="259">
        <v>1609997.71</v>
      </c>
      <c r="AC12" s="259">
        <v>1544048.37</v>
      </c>
      <c r="AD12" s="259">
        <v>1555499.9100000001</v>
      </c>
      <c r="AE12" s="259">
        <v>1721893.62</v>
      </c>
      <c r="AF12" s="304">
        <f t="shared" si="10"/>
        <v>6431439.6100000003</v>
      </c>
      <c r="AG12" s="453">
        <v>1749933.3199999998</v>
      </c>
      <c r="AH12" s="453">
        <v>1948343.96</v>
      </c>
      <c r="AI12" s="453">
        <v>1941916.317804879</v>
      </c>
      <c r="AJ12" s="453">
        <v>2032665.8407317121</v>
      </c>
      <c r="AK12" s="304">
        <f t="shared" si="11"/>
        <v>7672859.4385365909</v>
      </c>
      <c r="AL12" s="329">
        <f t="shared" si="7"/>
        <v>90749.522926833015</v>
      </c>
      <c r="AM12" s="463">
        <f t="shared" si="0"/>
        <v>4.6731943129977548E-2</v>
      </c>
    </row>
    <row r="13" spans="2:39" s="68" customFormat="1" ht="14.1" customHeight="1" x14ac:dyDescent="0.15">
      <c r="B13" s="125" t="s">
        <v>20</v>
      </c>
      <c r="C13" s="120">
        <v>3164000.56</v>
      </c>
      <c r="D13" s="121">
        <v>2810097</v>
      </c>
      <c r="E13" s="122">
        <v>2285949.92</v>
      </c>
      <c r="F13" s="122">
        <v>2168136</v>
      </c>
      <c r="G13" s="123">
        <v>2499760.41</v>
      </c>
      <c r="H13" s="124">
        <v>656551</v>
      </c>
      <c r="I13" s="124">
        <v>795588.08</v>
      </c>
      <c r="J13" s="124">
        <v>607416.93999999994</v>
      </c>
      <c r="K13" s="124">
        <v>757057.2</v>
      </c>
      <c r="L13" s="118">
        <f t="shared" si="1"/>
        <v>2816613.2199999997</v>
      </c>
      <c r="M13" s="117">
        <v>750800.77</v>
      </c>
      <c r="N13" s="259">
        <v>688426.86</v>
      </c>
      <c r="O13" s="259">
        <v>656999.11</v>
      </c>
      <c r="P13" s="259">
        <v>932152.64</v>
      </c>
      <c r="Q13" s="304">
        <f t="shared" si="2"/>
        <v>3028379.38</v>
      </c>
      <c r="R13" s="259">
        <v>897817.72000000009</v>
      </c>
      <c r="S13" s="259">
        <v>761700.7300000001</v>
      </c>
      <c r="T13" s="259">
        <v>693053.12</v>
      </c>
      <c r="U13" s="259">
        <v>770120.5642857143</v>
      </c>
      <c r="V13" s="304">
        <f t="shared" si="8"/>
        <v>3122692.1342857145</v>
      </c>
      <c r="W13" s="259">
        <v>819874.83</v>
      </c>
      <c r="X13" s="259">
        <v>436609.79000000004</v>
      </c>
      <c r="Y13" s="259">
        <v>919352.39000000013</v>
      </c>
      <c r="Z13" s="259">
        <v>925342.66</v>
      </c>
      <c r="AA13" s="304">
        <f t="shared" si="9"/>
        <v>3101179.6700000004</v>
      </c>
      <c r="AB13" s="259">
        <v>718740.19</v>
      </c>
      <c r="AC13" s="259">
        <v>718917.61</v>
      </c>
      <c r="AD13" s="259">
        <v>707831.23</v>
      </c>
      <c r="AE13" s="259">
        <v>751331.18</v>
      </c>
      <c r="AF13" s="304">
        <f t="shared" si="10"/>
        <v>2896820.21</v>
      </c>
      <c r="AG13" s="453">
        <v>712937.46000000008</v>
      </c>
      <c r="AH13" s="453">
        <v>721989.14</v>
      </c>
      <c r="AI13" s="453">
        <v>793048.5692682931</v>
      </c>
      <c r="AJ13" s="453">
        <v>819075.09292682901</v>
      </c>
      <c r="AK13" s="304">
        <f t="shared" si="11"/>
        <v>3047050.2621951224</v>
      </c>
      <c r="AL13" s="329">
        <f t="shared" si="7"/>
        <v>26026.523658535909</v>
      </c>
      <c r="AM13" s="463">
        <f t="shared" si="0"/>
        <v>3.2818322442154206E-2</v>
      </c>
    </row>
    <row r="14" spans="2:39" s="68" customFormat="1" ht="14.1" customHeight="1" x14ac:dyDescent="0.15">
      <c r="B14" s="125" t="s">
        <v>21</v>
      </c>
      <c r="C14" s="120">
        <v>1466033.0799999998</v>
      </c>
      <c r="D14" s="121">
        <v>1306066</v>
      </c>
      <c r="E14" s="122">
        <v>1347637.0099999998</v>
      </c>
      <c r="F14" s="122">
        <v>1205419</v>
      </c>
      <c r="G14" s="123">
        <v>1234747.83</v>
      </c>
      <c r="H14" s="124">
        <v>288754</v>
      </c>
      <c r="I14" s="124">
        <v>237393.07</v>
      </c>
      <c r="J14" s="124">
        <v>276619.2</v>
      </c>
      <c r="K14" s="124">
        <v>320803.46999999997</v>
      </c>
      <c r="L14" s="118">
        <f t="shared" si="1"/>
        <v>1123569.74</v>
      </c>
      <c r="M14" s="117">
        <v>294381.65000000002</v>
      </c>
      <c r="N14" s="259">
        <v>288666.87</v>
      </c>
      <c r="O14" s="259">
        <v>280579.90999999997</v>
      </c>
      <c r="P14" s="259">
        <v>368274.04</v>
      </c>
      <c r="Q14" s="304">
        <f t="shared" si="2"/>
        <v>1231902.47</v>
      </c>
      <c r="R14" s="259">
        <v>323225.52</v>
      </c>
      <c r="S14" s="259">
        <v>317327.75</v>
      </c>
      <c r="T14" s="259">
        <v>298762.14</v>
      </c>
      <c r="U14" s="259">
        <v>451993.12619047612</v>
      </c>
      <c r="V14" s="304">
        <f t="shared" si="8"/>
        <v>1391308.5361904763</v>
      </c>
      <c r="W14" s="259">
        <v>411619.51</v>
      </c>
      <c r="X14" s="259">
        <v>302152.34999999998</v>
      </c>
      <c r="Y14" s="259">
        <v>690887.69</v>
      </c>
      <c r="Z14" s="259">
        <v>610326.97</v>
      </c>
      <c r="AA14" s="304">
        <f t="shared" si="9"/>
        <v>2014986.5199999998</v>
      </c>
      <c r="AB14" s="259">
        <v>456244.94999999995</v>
      </c>
      <c r="AC14" s="259">
        <v>500166.16</v>
      </c>
      <c r="AD14" s="259">
        <v>411797.87</v>
      </c>
      <c r="AE14" s="259">
        <v>568144.74</v>
      </c>
      <c r="AF14" s="304">
        <f t="shared" si="10"/>
        <v>1936353.72</v>
      </c>
      <c r="AG14" s="453">
        <v>527185.05000000005</v>
      </c>
      <c r="AH14" s="453">
        <v>526287.66999999993</v>
      </c>
      <c r="AI14" s="453">
        <v>407274.76829268283</v>
      </c>
      <c r="AJ14" s="453">
        <v>506928.35536585381</v>
      </c>
      <c r="AK14" s="304">
        <f t="shared" si="11"/>
        <v>1967675.8436585367</v>
      </c>
      <c r="AL14" s="329">
        <f t="shared" si="7"/>
        <v>99653.587073170987</v>
      </c>
      <c r="AM14" s="463">
        <f t="shared" si="0"/>
        <v>0.24468392061439026</v>
      </c>
    </row>
    <row r="15" spans="2:39" s="68" customFormat="1" ht="14.1" customHeight="1" x14ac:dyDescent="0.15">
      <c r="B15" s="125" t="s">
        <v>22</v>
      </c>
      <c r="C15" s="120">
        <v>403418.61</v>
      </c>
      <c r="D15" s="121">
        <v>337061</v>
      </c>
      <c r="E15" s="122">
        <v>409522.26</v>
      </c>
      <c r="F15" s="122">
        <v>360343</v>
      </c>
      <c r="G15" s="123">
        <v>343443.55</v>
      </c>
      <c r="H15" s="124">
        <v>99967</v>
      </c>
      <c r="I15" s="124">
        <v>98713.49</v>
      </c>
      <c r="J15" s="124">
        <v>100148.69</v>
      </c>
      <c r="K15" s="124">
        <v>122665.11</v>
      </c>
      <c r="L15" s="118">
        <f t="shared" si="1"/>
        <v>421494.29</v>
      </c>
      <c r="M15" s="117">
        <v>80157.759999999995</v>
      </c>
      <c r="N15" s="259">
        <v>76564.25</v>
      </c>
      <c r="O15" s="259">
        <v>75178.7</v>
      </c>
      <c r="P15" s="259">
        <v>66126.42</v>
      </c>
      <c r="Q15" s="304">
        <f t="shared" si="2"/>
        <v>298027.13</v>
      </c>
      <c r="R15" s="259">
        <v>59121.79</v>
      </c>
      <c r="S15" s="259">
        <v>74276.820000000007</v>
      </c>
      <c r="T15" s="259">
        <v>51759.270000000004</v>
      </c>
      <c r="U15" s="259">
        <v>74972.736666666679</v>
      </c>
      <c r="V15" s="304">
        <f t="shared" si="8"/>
        <v>260130.6166666667</v>
      </c>
      <c r="W15" s="259">
        <v>62736.61</v>
      </c>
      <c r="X15" s="259">
        <v>53080.639999999999</v>
      </c>
      <c r="Y15" s="259">
        <v>91055.959999999992</v>
      </c>
      <c r="Z15" s="259">
        <v>130994.29000000001</v>
      </c>
      <c r="AA15" s="304">
        <f t="shared" si="9"/>
        <v>337867.5</v>
      </c>
      <c r="AB15" s="259">
        <v>81989.820000000007</v>
      </c>
      <c r="AC15" s="259">
        <v>95098.29</v>
      </c>
      <c r="AD15" s="259">
        <v>110792.83000000002</v>
      </c>
      <c r="AE15" s="259">
        <v>95832.65</v>
      </c>
      <c r="AF15" s="304">
        <f t="shared" si="10"/>
        <v>383713.58999999997</v>
      </c>
      <c r="AG15" s="453">
        <v>87444.62</v>
      </c>
      <c r="AH15" s="453">
        <v>109767.14</v>
      </c>
      <c r="AI15" s="453">
        <v>83652.362682926832</v>
      </c>
      <c r="AJ15" s="453">
        <v>110145.35414634139</v>
      </c>
      <c r="AK15" s="304">
        <f t="shared" si="11"/>
        <v>391009.47682926821</v>
      </c>
      <c r="AL15" s="329">
        <f t="shared" si="7"/>
        <v>26492.991463414553</v>
      </c>
      <c r="AM15" s="463">
        <f t="shared" si="0"/>
        <v>0.31670344523122101</v>
      </c>
    </row>
    <row r="16" spans="2:39" s="68" customFormat="1" ht="14.1" customHeight="1" x14ac:dyDescent="0.15">
      <c r="B16" s="125" t="s">
        <v>23</v>
      </c>
      <c r="C16" s="120">
        <v>739411.04</v>
      </c>
      <c r="D16" s="121">
        <v>667954</v>
      </c>
      <c r="E16" s="122">
        <v>844199.04</v>
      </c>
      <c r="F16" s="122">
        <v>781922</v>
      </c>
      <c r="G16" s="123">
        <v>833414.41</v>
      </c>
      <c r="H16" s="124">
        <v>244545</v>
      </c>
      <c r="I16" s="124">
        <v>286253.99</v>
      </c>
      <c r="J16" s="124">
        <v>266803.7</v>
      </c>
      <c r="K16" s="124">
        <v>287515.09999999998</v>
      </c>
      <c r="L16" s="118">
        <f t="shared" si="1"/>
        <v>1085117.79</v>
      </c>
      <c r="M16" s="117">
        <v>379233.29</v>
      </c>
      <c r="N16" s="259">
        <v>399724.38</v>
      </c>
      <c r="O16" s="259">
        <v>387874.68</v>
      </c>
      <c r="P16" s="259">
        <v>490389.33</v>
      </c>
      <c r="Q16" s="304">
        <f t="shared" si="2"/>
        <v>1657221.68</v>
      </c>
      <c r="R16" s="259">
        <v>566224.34000000008</v>
      </c>
      <c r="S16" s="259">
        <v>532795.66999999993</v>
      </c>
      <c r="T16" s="259">
        <v>493057.13</v>
      </c>
      <c r="U16" s="259">
        <v>570894.14761904767</v>
      </c>
      <c r="V16" s="304">
        <f t="shared" si="8"/>
        <v>2162971.2876190478</v>
      </c>
      <c r="W16" s="259">
        <v>501955.95999999996</v>
      </c>
      <c r="X16" s="259">
        <v>235677.48</v>
      </c>
      <c r="Y16" s="259">
        <v>455015.27999999997</v>
      </c>
      <c r="Z16" s="259">
        <v>437880.38</v>
      </c>
      <c r="AA16" s="304">
        <f t="shared" si="9"/>
        <v>1630529.1</v>
      </c>
      <c r="AB16" s="259">
        <v>421013.73</v>
      </c>
      <c r="AC16" s="259">
        <v>320380.85000000003</v>
      </c>
      <c r="AD16" s="259">
        <v>381765.18</v>
      </c>
      <c r="AE16" s="259">
        <v>382562.68</v>
      </c>
      <c r="AF16" s="304">
        <f t="shared" si="10"/>
        <v>1505722.44</v>
      </c>
      <c r="AG16" s="453">
        <v>412784.18</v>
      </c>
      <c r="AH16" s="453">
        <v>470616.12</v>
      </c>
      <c r="AI16" s="453">
        <v>425789.21878048801</v>
      </c>
      <c r="AJ16" s="453">
        <v>419157.45829268312</v>
      </c>
      <c r="AK16" s="304">
        <f t="shared" si="11"/>
        <v>1728346.9770731712</v>
      </c>
      <c r="AL16" s="329">
        <f t="shared" si="7"/>
        <v>-6631.7604878048878</v>
      </c>
      <c r="AM16" s="463">
        <f t="shared" si="0"/>
        <v>-1.5575219369807096E-2</v>
      </c>
    </row>
    <row r="17" spans="2:39" s="68" customFormat="1" ht="14.1" customHeight="1" x14ac:dyDescent="0.15">
      <c r="B17" s="125" t="s">
        <v>24</v>
      </c>
      <c r="C17" s="120">
        <v>686082.54</v>
      </c>
      <c r="D17" s="121">
        <v>691647</v>
      </c>
      <c r="E17" s="122">
        <v>885329.29</v>
      </c>
      <c r="F17" s="122">
        <v>817952</v>
      </c>
      <c r="G17" s="123">
        <v>884970.52</v>
      </c>
      <c r="H17" s="124">
        <v>260994</v>
      </c>
      <c r="I17" s="124">
        <v>294164.45</v>
      </c>
      <c r="J17" s="124">
        <v>257197.2</v>
      </c>
      <c r="K17" s="124">
        <v>274841.03000000003</v>
      </c>
      <c r="L17" s="118">
        <f t="shared" si="1"/>
        <v>1087196.68</v>
      </c>
      <c r="M17" s="117">
        <v>223934.63</v>
      </c>
      <c r="N17" s="259">
        <v>278807.98</v>
      </c>
      <c r="O17" s="259">
        <v>286620.13</v>
      </c>
      <c r="P17" s="259">
        <v>292405.32</v>
      </c>
      <c r="Q17" s="304">
        <f t="shared" si="2"/>
        <v>1081768.06</v>
      </c>
      <c r="R17" s="259">
        <v>266124.46999999997</v>
      </c>
      <c r="S17" s="259">
        <v>278727.08999999997</v>
      </c>
      <c r="T17" s="259">
        <v>222183.47999999998</v>
      </c>
      <c r="U17" s="259">
        <v>290948.45095238095</v>
      </c>
      <c r="V17" s="304">
        <f t="shared" si="8"/>
        <v>1057983.4909523809</v>
      </c>
      <c r="W17" s="259">
        <v>260884.53999999998</v>
      </c>
      <c r="X17" s="259">
        <v>86746.540000000008</v>
      </c>
      <c r="Y17" s="259">
        <v>246947.66</v>
      </c>
      <c r="Z17" s="259">
        <v>256283.77000000002</v>
      </c>
      <c r="AA17" s="304">
        <f t="shared" si="9"/>
        <v>850862.51</v>
      </c>
      <c r="AB17" s="259">
        <v>207028.41999999998</v>
      </c>
      <c r="AC17" s="259">
        <v>253559.98</v>
      </c>
      <c r="AD17" s="259">
        <v>255151.97000000003</v>
      </c>
      <c r="AE17" s="259">
        <v>249933.96000000002</v>
      </c>
      <c r="AF17" s="304">
        <f t="shared" si="10"/>
        <v>965674.33000000007</v>
      </c>
      <c r="AG17" s="453">
        <v>220390.46000000002</v>
      </c>
      <c r="AH17" s="453">
        <v>286818.84999999998</v>
      </c>
      <c r="AI17" s="453">
        <v>250097.77536585362</v>
      </c>
      <c r="AJ17" s="453">
        <v>241357.81195121957</v>
      </c>
      <c r="AK17" s="304">
        <f t="shared" si="11"/>
        <v>998664.89731707319</v>
      </c>
      <c r="AL17" s="329">
        <f t="shared" si="7"/>
        <v>-8739.9634146340541</v>
      </c>
      <c r="AM17" s="463">
        <f t="shared" si="0"/>
        <v>-3.4946186153990637E-2</v>
      </c>
    </row>
    <row r="18" spans="2:39" s="68" customFormat="1" ht="14.1" customHeight="1" x14ac:dyDescent="0.15">
      <c r="B18" s="125" t="s">
        <v>25</v>
      </c>
      <c r="C18" s="120">
        <v>8611740.0600000005</v>
      </c>
      <c r="D18" s="121">
        <v>8963575</v>
      </c>
      <c r="E18" s="122">
        <v>12267595.32</v>
      </c>
      <c r="F18" s="122">
        <v>9116535</v>
      </c>
      <c r="G18" s="123">
        <v>11086480.380000001</v>
      </c>
      <c r="H18" s="124">
        <v>2700211</v>
      </c>
      <c r="I18" s="124">
        <v>2878932.83</v>
      </c>
      <c r="J18" s="124">
        <v>3144374.55</v>
      </c>
      <c r="K18" s="124">
        <v>3106596.06</v>
      </c>
      <c r="L18" s="118">
        <f t="shared" si="1"/>
        <v>11830114.439999999</v>
      </c>
      <c r="M18" s="117">
        <v>2738821.35</v>
      </c>
      <c r="N18" s="259">
        <v>2954947.6</v>
      </c>
      <c r="O18" s="259">
        <v>3132455.72</v>
      </c>
      <c r="P18" s="259">
        <v>3309102.01</v>
      </c>
      <c r="Q18" s="304">
        <f t="shared" si="2"/>
        <v>12135326.68</v>
      </c>
      <c r="R18" s="259">
        <v>2892978.59</v>
      </c>
      <c r="S18" s="259">
        <v>3069067.4</v>
      </c>
      <c r="T18" s="259">
        <v>3469749.5199999996</v>
      </c>
      <c r="U18" s="259">
        <v>3551610.0257142857</v>
      </c>
      <c r="V18" s="304">
        <f t="shared" si="8"/>
        <v>12983405.535714285</v>
      </c>
      <c r="W18" s="259">
        <v>2718151.25</v>
      </c>
      <c r="X18" s="259">
        <v>1277180.2199999997</v>
      </c>
      <c r="Y18" s="259">
        <v>3360288.7</v>
      </c>
      <c r="Z18" s="259">
        <v>3616271.38</v>
      </c>
      <c r="AA18" s="304">
        <f t="shared" si="9"/>
        <v>10971891.550000001</v>
      </c>
      <c r="AB18" s="259">
        <v>2773500.64</v>
      </c>
      <c r="AC18" s="259">
        <v>2914709.64</v>
      </c>
      <c r="AD18" s="259">
        <v>3105544.36</v>
      </c>
      <c r="AE18" s="259">
        <v>3479354.24</v>
      </c>
      <c r="AF18" s="304">
        <f t="shared" si="10"/>
        <v>12273108.880000001</v>
      </c>
      <c r="AG18" s="453">
        <v>2824231.95</v>
      </c>
      <c r="AH18" s="453">
        <v>3175798.57</v>
      </c>
      <c r="AI18" s="453">
        <v>3308951.6285365857</v>
      </c>
      <c r="AJ18" s="453">
        <v>3498429.5009756107</v>
      </c>
      <c r="AK18" s="304">
        <f t="shared" si="11"/>
        <v>12807411.649512196</v>
      </c>
      <c r="AL18" s="329">
        <f t="shared" si="7"/>
        <v>189477.87243902497</v>
      </c>
      <c r="AM18" s="463">
        <f t="shared" si="0"/>
        <v>5.7262206798357855E-2</v>
      </c>
    </row>
    <row r="19" spans="2:39" s="68" customFormat="1" ht="14.1" customHeight="1" x14ac:dyDescent="0.15">
      <c r="B19" s="125" t="s">
        <v>26</v>
      </c>
      <c r="C19" s="126" t="s">
        <v>27</v>
      </c>
      <c r="D19" s="121">
        <v>781327</v>
      </c>
      <c r="E19" s="122">
        <v>1001198.12</v>
      </c>
      <c r="F19" s="122">
        <v>898383</v>
      </c>
      <c r="G19" s="123">
        <v>1323991.73</v>
      </c>
      <c r="H19" s="124">
        <v>335545</v>
      </c>
      <c r="I19" s="124">
        <v>349210.28</v>
      </c>
      <c r="J19" s="124">
        <v>368021.92</v>
      </c>
      <c r="K19" s="124">
        <v>386750.14</v>
      </c>
      <c r="L19" s="118">
        <f t="shared" si="1"/>
        <v>1439527.3399999999</v>
      </c>
      <c r="M19" s="117">
        <v>361493.3</v>
      </c>
      <c r="N19" s="259">
        <v>339838.41000000003</v>
      </c>
      <c r="O19" s="259">
        <v>368049.84</v>
      </c>
      <c r="P19" s="259">
        <v>394715.47</v>
      </c>
      <c r="Q19" s="304">
        <f t="shared" si="2"/>
        <v>1464097.02</v>
      </c>
      <c r="R19" s="259">
        <v>368450.07</v>
      </c>
      <c r="S19" s="259">
        <v>396262.68000000005</v>
      </c>
      <c r="T19" s="259">
        <v>396773.31</v>
      </c>
      <c r="U19" s="259">
        <v>436583.36523809523</v>
      </c>
      <c r="V19" s="304">
        <f t="shared" si="8"/>
        <v>1598069.4252380952</v>
      </c>
      <c r="W19" s="259">
        <v>426606.49</v>
      </c>
      <c r="X19" s="259">
        <v>138040.91</v>
      </c>
      <c r="Y19" s="259">
        <v>366314.76</v>
      </c>
      <c r="Z19" s="259">
        <v>420152.27</v>
      </c>
      <c r="AA19" s="304">
        <f t="shared" si="9"/>
        <v>1351114.4300000002</v>
      </c>
      <c r="AB19" s="259">
        <v>357406.35000000003</v>
      </c>
      <c r="AC19" s="259">
        <v>341803.38</v>
      </c>
      <c r="AD19" s="259">
        <v>368274.26</v>
      </c>
      <c r="AE19" s="259">
        <v>446250.74</v>
      </c>
      <c r="AF19" s="304">
        <f t="shared" si="10"/>
        <v>1513734.73</v>
      </c>
      <c r="AG19" s="453">
        <v>396848.09</v>
      </c>
      <c r="AH19" s="453">
        <v>427601.9</v>
      </c>
      <c r="AI19" s="453">
        <v>417259.09902439016</v>
      </c>
      <c r="AJ19" s="453">
        <v>473720.75853658537</v>
      </c>
      <c r="AK19" s="304">
        <f t="shared" si="11"/>
        <v>1715429.8475609755</v>
      </c>
      <c r="AL19" s="329">
        <f t="shared" si="7"/>
        <v>56461.659512195212</v>
      </c>
      <c r="AM19" s="463">
        <f t="shared" si="0"/>
        <v>0.13531558603325949</v>
      </c>
    </row>
    <row r="20" spans="2:39" s="68" customFormat="1" ht="14.1" customHeight="1" x14ac:dyDescent="0.15">
      <c r="B20" s="125" t="s">
        <v>28</v>
      </c>
      <c r="C20" s="126" t="s">
        <v>27</v>
      </c>
      <c r="D20" s="121">
        <v>764645</v>
      </c>
      <c r="E20" s="122">
        <v>605744.21</v>
      </c>
      <c r="F20" s="122">
        <v>439428</v>
      </c>
      <c r="G20" s="123">
        <v>767536.53</v>
      </c>
      <c r="H20" s="124">
        <v>238412</v>
      </c>
      <c r="I20" s="124">
        <v>251137.02</v>
      </c>
      <c r="J20" s="124">
        <v>205271.41</v>
      </c>
      <c r="K20" s="124">
        <v>220095.22</v>
      </c>
      <c r="L20" s="118">
        <f t="shared" si="1"/>
        <v>914915.65</v>
      </c>
      <c r="M20" s="117">
        <v>219437.58</v>
      </c>
      <c r="N20" s="259">
        <v>245959.34</v>
      </c>
      <c r="O20" s="259">
        <v>271759.03000000003</v>
      </c>
      <c r="P20" s="259">
        <v>305597.93</v>
      </c>
      <c r="Q20" s="304">
        <f t="shared" si="2"/>
        <v>1042753.8799999999</v>
      </c>
      <c r="R20" s="259">
        <v>286206.58</v>
      </c>
      <c r="S20" s="259">
        <v>274529.93</v>
      </c>
      <c r="T20" s="259">
        <v>300519.88</v>
      </c>
      <c r="U20" s="259">
        <v>314579.14857142855</v>
      </c>
      <c r="V20" s="304">
        <f t="shared" si="8"/>
        <v>1175835.5385714285</v>
      </c>
      <c r="W20" s="259">
        <v>310627.82999999996</v>
      </c>
      <c r="X20" s="259">
        <v>157609.18</v>
      </c>
      <c r="Y20" s="259">
        <v>337904.41</v>
      </c>
      <c r="Z20" s="259">
        <v>304465.75</v>
      </c>
      <c r="AA20" s="304">
        <f t="shared" si="9"/>
        <v>1110607.17</v>
      </c>
      <c r="AB20" s="259">
        <v>253596.43</v>
      </c>
      <c r="AC20" s="259">
        <v>206525.34</v>
      </c>
      <c r="AD20" s="259">
        <v>224096.75</v>
      </c>
      <c r="AE20" s="259">
        <v>255311.81999999998</v>
      </c>
      <c r="AF20" s="304">
        <f t="shared" si="10"/>
        <v>939530.34</v>
      </c>
      <c r="AG20" s="453">
        <v>217313.08999999997</v>
      </c>
      <c r="AH20" s="453">
        <v>242454.28000000003</v>
      </c>
      <c r="AI20" s="453">
        <v>240986.49365853658</v>
      </c>
      <c r="AJ20" s="453">
        <v>275128.0202439024</v>
      </c>
      <c r="AK20" s="304">
        <f t="shared" si="11"/>
        <v>975881.88390243892</v>
      </c>
      <c r="AL20" s="329">
        <f t="shared" si="7"/>
        <v>34141.52658536582</v>
      </c>
      <c r="AM20" s="463">
        <f t="shared" si="0"/>
        <v>0.1416740252411918</v>
      </c>
    </row>
    <row r="21" spans="2:39" s="68" customFormat="1" ht="14.1" customHeight="1" x14ac:dyDescent="0.15">
      <c r="B21" s="125" t="s">
        <v>29</v>
      </c>
      <c r="C21" s="126" t="s">
        <v>27</v>
      </c>
      <c r="D21" s="121">
        <v>259571</v>
      </c>
      <c r="E21" s="122">
        <v>269967.32</v>
      </c>
      <c r="F21" s="122">
        <v>195544</v>
      </c>
      <c r="G21" s="123">
        <v>276592.26</v>
      </c>
      <c r="H21" s="124">
        <v>67576</v>
      </c>
      <c r="I21" s="124">
        <v>77490.850000000006</v>
      </c>
      <c r="J21" s="124">
        <v>63260.06</v>
      </c>
      <c r="K21" s="124">
        <v>76772.100000000006</v>
      </c>
      <c r="L21" s="118">
        <f t="shared" si="1"/>
        <v>285099.01</v>
      </c>
      <c r="M21" s="117">
        <v>69064.7</v>
      </c>
      <c r="N21" s="259">
        <v>77137.09</v>
      </c>
      <c r="O21" s="259">
        <v>66885.84</v>
      </c>
      <c r="P21" s="259">
        <v>83134.649999999994</v>
      </c>
      <c r="Q21" s="304">
        <f t="shared" si="2"/>
        <v>296222.27999999997</v>
      </c>
      <c r="R21" s="259">
        <v>83730.320000000007</v>
      </c>
      <c r="S21" s="259">
        <v>92458.52</v>
      </c>
      <c r="T21" s="259">
        <v>98526.709999999992</v>
      </c>
      <c r="U21" s="259">
        <v>103158.08000000002</v>
      </c>
      <c r="V21" s="304">
        <f t="shared" si="8"/>
        <v>377873.63000000006</v>
      </c>
      <c r="W21" s="259">
        <v>78719.45</v>
      </c>
      <c r="X21" s="259">
        <v>42026.67</v>
      </c>
      <c r="Y21" s="259">
        <v>79495.010000000009</v>
      </c>
      <c r="Z21" s="259">
        <v>79527.62999999999</v>
      </c>
      <c r="AA21" s="304">
        <f t="shared" si="9"/>
        <v>279768.76</v>
      </c>
      <c r="AB21" s="259">
        <v>46690.93</v>
      </c>
      <c r="AC21" s="259">
        <v>75104.01999999999</v>
      </c>
      <c r="AD21" s="259">
        <v>79841.290000000008</v>
      </c>
      <c r="AE21" s="259">
        <v>81943.040000000008</v>
      </c>
      <c r="AF21" s="304">
        <f t="shared" si="10"/>
        <v>283579.28000000003</v>
      </c>
      <c r="AG21" s="453">
        <v>72177.03</v>
      </c>
      <c r="AH21" s="453">
        <v>64709.64</v>
      </c>
      <c r="AI21" s="453">
        <v>90777.132439024397</v>
      </c>
      <c r="AJ21" s="453">
        <v>82056.54951219511</v>
      </c>
      <c r="AK21" s="304">
        <f t="shared" si="11"/>
        <v>309720.35195121949</v>
      </c>
      <c r="AL21" s="329">
        <f t="shared" si="7"/>
        <v>-8720.5829268292873</v>
      </c>
      <c r="AM21" s="463">
        <f t="shared" si="0"/>
        <v>-9.6065855932241095E-2</v>
      </c>
    </row>
    <row r="22" spans="2:39" s="68" customFormat="1" ht="14.1" customHeight="1" x14ac:dyDescent="0.15">
      <c r="B22" s="125" t="s">
        <v>30</v>
      </c>
      <c r="C22" s="126" t="s">
        <v>27</v>
      </c>
      <c r="D22" s="121">
        <v>321650</v>
      </c>
      <c r="E22" s="122">
        <v>291115.89</v>
      </c>
      <c r="F22" s="122">
        <v>209638</v>
      </c>
      <c r="G22" s="123">
        <v>287736.43</v>
      </c>
      <c r="H22" s="124">
        <v>60035</v>
      </c>
      <c r="I22" s="124">
        <v>102765.95</v>
      </c>
      <c r="J22" s="124">
        <v>76959.41</v>
      </c>
      <c r="K22" s="124">
        <v>127305.15</v>
      </c>
      <c r="L22" s="118">
        <f t="shared" si="1"/>
        <v>367065.51</v>
      </c>
      <c r="M22" s="117">
        <v>97826.219999999987</v>
      </c>
      <c r="N22" s="259">
        <v>88654.040000000008</v>
      </c>
      <c r="O22" s="259">
        <v>75553.850000000006</v>
      </c>
      <c r="P22" s="259">
        <v>104999.93</v>
      </c>
      <c r="Q22" s="304">
        <f t="shared" si="2"/>
        <v>367034.04000000004</v>
      </c>
      <c r="R22" s="259">
        <v>95861.38</v>
      </c>
      <c r="S22" s="259">
        <v>91945.47</v>
      </c>
      <c r="T22" s="259">
        <v>67204.88</v>
      </c>
      <c r="U22" s="259">
        <v>86587.695238095243</v>
      </c>
      <c r="V22" s="304">
        <f t="shared" si="8"/>
        <v>341599.42523809522</v>
      </c>
      <c r="W22" s="259">
        <v>56897.119999999995</v>
      </c>
      <c r="X22" s="259">
        <v>33460.229999999996</v>
      </c>
      <c r="Y22" s="259">
        <v>87101.58</v>
      </c>
      <c r="Z22" s="259">
        <v>64538.53</v>
      </c>
      <c r="AA22" s="304">
        <f t="shared" si="9"/>
        <v>241997.46</v>
      </c>
      <c r="AB22" s="259">
        <v>61799.929999999993</v>
      </c>
      <c r="AC22" s="259">
        <v>65525.17</v>
      </c>
      <c r="AD22" s="259">
        <v>54694.130000000005</v>
      </c>
      <c r="AE22" s="259">
        <v>74901.759999999995</v>
      </c>
      <c r="AF22" s="304">
        <f t="shared" si="10"/>
        <v>256920.99</v>
      </c>
      <c r="AG22" s="453">
        <v>68203.78</v>
      </c>
      <c r="AH22" s="453">
        <v>72476.37</v>
      </c>
      <c r="AI22" s="453">
        <v>87851.639268292696</v>
      </c>
      <c r="AJ22" s="453">
        <v>75683.363658536502</v>
      </c>
      <c r="AK22" s="304">
        <f t="shared" si="11"/>
        <v>304215.15292682918</v>
      </c>
      <c r="AL22" s="329">
        <f t="shared" si="7"/>
        <v>-12168.275609756194</v>
      </c>
      <c r="AM22" s="463">
        <f t="shared" si="0"/>
        <v>-0.1385093745672194</v>
      </c>
    </row>
    <row r="23" spans="2:39" s="68" customFormat="1" ht="14.1" customHeight="1" x14ac:dyDescent="0.15">
      <c r="B23" s="125" t="s">
        <v>31</v>
      </c>
      <c r="C23" s="126" t="s">
        <v>27</v>
      </c>
      <c r="D23" s="127" t="s">
        <v>27</v>
      </c>
      <c r="E23" s="126" t="s">
        <v>27</v>
      </c>
      <c r="F23" s="126" t="s">
        <v>27</v>
      </c>
      <c r="G23" s="129" t="s">
        <v>27</v>
      </c>
      <c r="H23" s="130">
        <v>102518</v>
      </c>
      <c r="I23" s="130">
        <v>124966.03</v>
      </c>
      <c r="J23" s="130">
        <v>136583.82999999999</v>
      </c>
      <c r="K23" s="130">
        <v>134553.79</v>
      </c>
      <c r="L23" s="118">
        <f t="shared" si="1"/>
        <v>498621.65</v>
      </c>
      <c r="M23" s="117">
        <v>147780.26</v>
      </c>
      <c r="N23" s="259">
        <v>133917.69999999998</v>
      </c>
      <c r="O23" s="259">
        <v>107040.85</v>
      </c>
      <c r="P23" s="259">
        <v>115726.13</v>
      </c>
      <c r="Q23" s="304">
        <f t="shared" si="2"/>
        <v>504464.93999999994</v>
      </c>
      <c r="R23" s="259">
        <v>103587.85</v>
      </c>
      <c r="S23" s="259">
        <v>112566.59999999999</v>
      </c>
      <c r="T23" s="259">
        <v>107935.93</v>
      </c>
      <c r="U23" s="259">
        <v>127733.26714285715</v>
      </c>
      <c r="V23" s="304">
        <f t="shared" si="8"/>
        <v>451823.64714285714</v>
      </c>
      <c r="W23" s="259">
        <v>123093.01000000001</v>
      </c>
      <c r="X23" s="259">
        <v>69265.850000000006</v>
      </c>
      <c r="Y23" s="259">
        <v>165730.96999999997</v>
      </c>
      <c r="Z23" s="259">
        <v>156831.63</v>
      </c>
      <c r="AA23" s="304">
        <f t="shared" si="9"/>
        <v>514921.45999999996</v>
      </c>
      <c r="AB23" s="259">
        <v>115050.33</v>
      </c>
      <c r="AC23" s="259">
        <v>142058.87</v>
      </c>
      <c r="AD23" s="259">
        <v>134389.66999999998</v>
      </c>
      <c r="AE23" s="259">
        <v>165855.25</v>
      </c>
      <c r="AF23" s="304">
        <f t="shared" si="10"/>
        <v>557354.12</v>
      </c>
      <c r="AG23" s="453">
        <v>132540.03</v>
      </c>
      <c r="AH23" s="453">
        <v>145241.27000000002</v>
      </c>
      <c r="AI23" s="453">
        <v>145879.73219512191</v>
      </c>
      <c r="AJ23" s="453">
        <v>173151.58365853649</v>
      </c>
      <c r="AK23" s="304">
        <f t="shared" si="11"/>
        <v>596812.61585365841</v>
      </c>
      <c r="AL23" s="329">
        <f t="shared" si="7"/>
        <v>27271.851463414583</v>
      </c>
      <c r="AM23" s="463">
        <f t="shared" si="0"/>
        <v>0.18694750156887477</v>
      </c>
    </row>
    <row r="24" spans="2:39" s="68" customFormat="1" ht="14.1" customHeight="1" x14ac:dyDescent="0.15">
      <c r="B24" s="125" t="s">
        <v>32</v>
      </c>
      <c r="C24" s="126" t="s">
        <v>27</v>
      </c>
      <c r="D24" s="127" t="s">
        <v>27</v>
      </c>
      <c r="E24" s="126" t="s">
        <v>27</v>
      </c>
      <c r="F24" s="126" t="s">
        <v>27</v>
      </c>
      <c r="G24" s="129" t="s">
        <v>27</v>
      </c>
      <c r="H24" s="130">
        <v>108885</v>
      </c>
      <c r="I24" s="130">
        <v>63973.11</v>
      </c>
      <c r="J24" s="130">
        <v>113323.16</v>
      </c>
      <c r="K24" s="130">
        <v>107418.65</v>
      </c>
      <c r="L24" s="118">
        <f t="shared" si="1"/>
        <v>393599.92000000004</v>
      </c>
      <c r="M24" s="117">
        <v>72441.049999999988</v>
      </c>
      <c r="N24" s="259">
        <v>123418.28</v>
      </c>
      <c r="O24" s="259">
        <v>73611.45</v>
      </c>
      <c r="P24" s="259">
        <v>87314.03</v>
      </c>
      <c r="Q24" s="304">
        <f t="shared" si="2"/>
        <v>356784.80999999994</v>
      </c>
      <c r="R24" s="259">
        <v>79059.16</v>
      </c>
      <c r="S24" s="259">
        <v>75081.19</v>
      </c>
      <c r="T24" s="259">
        <v>65463.98000000001</v>
      </c>
      <c r="U24" s="259">
        <v>51271.814285714288</v>
      </c>
      <c r="V24" s="304">
        <f t="shared" si="8"/>
        <v>270876.14428571431</v>
      </c>
      <c r="W24" s="259">
        <v>28308.699999999997</v>
      </c>
      <c r="X24" s="259">
        <v>18222.98</v>
      </c>
      <c r="Y24" s="259">
        <v>62932.14</v>
      </c>
      <c r="Z24" s="259">
        <v>75132.12</v>
      </c>
      <c r="AA24" s="304">
        <f t="shared" si="9"/>
        <v>184595.94</v>
      </c>
      <c r="AB24" s="259">
        <v>85219.65</v>
      </c>
      <c r="AC24" s="259">
        <v>47666.47</v>
      </c>
      <c r="AD24" s="259">
        <v>37278.04</v>
      </c>
      <c r="AE24" s="259">
        <v>46711.96</v>
      </c>
      <c r="AF24" s="304">
        <f t="shared" si="10"/>
        <v>216876.12</v>
      </c>
      <c r="AG24" s="453">
        <v>36887.4</v>
      </c>
      <c r="AH24" s="453">
        <v>24563.969999999998</v>
      </c>
      <c r="AI24" s="453">
        <v>41219.94</v>
      </c>
      <c r="AJ24" s="453">
        <v>39682.58</v>
      </c>
      <c r="AK24" s="304">
        <f t="shared" si="11"/>
        <v>142353.89000000001</v>
      </c>
      <c r="AL24" s="329">
        <f t="shared" si="7"/>
        <v>-1537.3600000000006</v>
      </c>
      <c r="AM24" s="463">
        <f t="shared" si="0"/>
        <v>-3.7296512319037835E-2</v>
      </c>
    </row>
    <row r="25" spans="2:39" s="68" customFormat="1" ht="14.1" customHeight="1" x14ac:dyDescent="0.15">
      <c r="B25" s="125" t="s">
        <v>33</v>
      </c>
      <c r="C25" s="126" t="s">
        <v>27</v>
      </c>
      <c r="D25" s="127" t="s">
        <v>27</v>
      </c>
      <c r="E25" s="126" t="s">
        <v>27</v>
      </c>
      <c r="F25" s="126" t="s">
        <v>27</v>
      </c>
      <c r="G25" s="129" t="s">
        <v>27</v>
      </c>
      <c r="H25" s="130">
        <v>289548</v>
      </c>
      <c r="I25" s="130">
        <v>340097.2</v>
      </c>
      <c r="J25" s="130">
        <v>312287.71000000002</v>
      </c>
      <c r="K25" s="130">
        <v>352776.53</v>
      </c>
      <c r="L25" s="118">
        <f t="shared" si="1"/>
        <v>1294709.44</v>
      </c>
      <c r="M25" s="117">
        <v>409025.66000000003</v>
      </c>
      <c r="N25" s="259">
        <v>401726.71</v>
      </c>
      <c r="O25" s="259">
        <v>413174.47</v>
      </c>
      <c r="P25" s="259">
        <v>472726.13</v>
      </c>
      <c r="Q25" s="304">
        <f t="shared" si="2"/>
        <v>1696652.9700000002</v>
      </c>
      <c r="R25" s="259">
        <v>527102.36</v>
      </c>
      <c r="S25" s="259">
        <v>574959.44999999995</v>
      </c>
      <c r="T25" s="259">
        <v>507692.95</v>
      </c>
      <c r="U25" s="259">
        <v>382222.12</v>
      </c>
      <c r="V25" s="304">
        <f t="shared" si="8"/>
        <v>1991976.88</v>
      </c>
      <c r="W25" s="259">
        <v>212174.12</v>
      </c>
      <c r="X25" s="261">
        <v>0</v>
      </c>
      <c r="Y25" s="261">
        <v>0</v>
      </c>
      <c r="Z25" s="261">
        <v>0</v>
      </c>
      <c r="AA25" s="304">
        <f t="shared" si="9"/>
        <v>212174.12</v>
      </c>
      <c r="AB25" s="261">
        <v>0</v>
      </c>
      <c r="AC25" s="261">
        <v>0</v>
      </c>
      <c r="AD25" s="261">
        <v>0</v>
      </c>
      <c r="AE25" s="261">
        <v>0</v>
      </c>
      <c r="AF25" s="449">
        <f t="shared" si="10"/>
        <v>0</v>
      </c>
      <c r="AG25" s="454">
        <v>0</v>
      </c>
      <c r="AH25" s="454">
        <v>0</v>
      </c>
      <c r="AI25" s="454">
        <v>0</v>
      </c>
      <c r="AJ25" s="454">
        <v>0</v>
      </c>
      <c r="AK25" s="449">
        <f t="shared" si="11"/>
        <v>0</v>
      </c>
      <c r="AL25" s="329">
        <f t="shared" si="7"/>
        <v>0</v>
      </c>
      <c r="AM25" s="463" t="e">
        <f t="shared" si="0"/>
        <v>#DIV/0!</v>
      </c>
    </row>
    <row r="26" spans="2:39" s="68" customFormat="1" ht="14.1" customHeight="1" x14ac:dyDescent="0.15">
      <c r="B26" s="125" t="s">
        <v>34</v>
      </c>
      <c r="C26" s="126" t="s">
        <v>27</v>
      </c>
      <c r="D26" s="127" t="s">
        <v>27</v>
      </c>
      <c r="E26" s="126" t="s">
        <v>27</v>
      </c>
      <c r="F26" s="126" t="s">
        <v>27</v>
      </c>
      <c r="G26" s="129" t="s">
        <v>27</v>
      </c>
      <c r="H26" s="130">
        <v>129979</v>
      </c>
      <c r="I26" s="130">
        <v>112038.22</v>
      </c>
      <c r="J26" s="130">
        <v>114309.19</v>
      </c>
      <c r="K26" s="130">
        <v>107358.01</v>
      </c>
      <c r="L26" s="118">
        <f t="shared" si="1"/>
        <v>463684.42000000004</v>
      </c>
      <c r="M26" s="117">
        <v>125989.31999999999</v>
      </c>
      <c r="N26" s="259">
        <v>152644.02999999997</v>
      </c>
      <c r="O26" s="259">
        <v>133557.49</v>
      </c>
      <c r="P26" s="259">
        <v>122339.15</v>
      </c>
      <c r="Q26" s="304">
        <f t="shared" si="2"/>
        <v>534529.99</v>
      </c>
      <c r="R26" s="259">
        <v>192507.27</v>
      </c>
      <c r="S26" s="259">
        <v>177866.13</v>
      </c>
      <c r="T26" s="259">
        <v>147448.17000000001</v>
      </c>
      <c r="U26" s="259">
        <v>172884.41142857145</v>
      </c>
      <c r="V26" s="304">
        <f t="shared" si="8"/>
        <v>690705.98142857151</v>
      </c>
      <c r="W26" s="259">
        <v>184622.4</v>
      </c>
      <c r="X26" s="259">
        <v>53636.25</v>
      </c>
      <c r="Y26" s="259">
        <v>125222.46999999999</v>
      </c>
      <c r="Z26" s="259">
        <v>103774.7</v>
      </c>
      <c r="AA26" s="304">
        <f t="shared" si="9"/>
        <v>467255.82</v>
      </c>
      <c r="AB26" s="259">
        <v>126145.91</v>
      </c>
      <c r="AC26" s="259">
        <v>110337.51999999999</v>
      </c>
      <c r="AD26" s="259">
        <v>135616.14000000001</v>
      </c>
      <c r="AE26" s="259">
        <v>153254.30000000002</v>
      </c>
      <c r="AF26" s="304">
        <f t="shared" si="10"/>
        <v>525353.87</v>
      </c>
      <c r="AG26" s="453">
        <v>148522.78</v>
      </c>
      <c r="AH26" s="453">
        <v>175386.11</v>
      </c>
      <c r="AI26" s="453">
        <v>171974.00536585372</v>
      </c>
      <c r="AJ26" s="453">
        <v>205916.79195121949</v>
      </c>
      <c r="AK26" s="304">
        <f t="shared" si="11"/>
        <v>701799.68731707323</v>
      </c>
      <c r="AL26" s="329">
        <f t="shared" si="7"/>
        <v>33942.786585365771</v>
      </c>
      <c r="AM26" s="463">
        <f t="shared" si="0"/>
        <v>0.19737161155929719</v>
      </c>
    </row>
    <row r="27" spans="2:39" s="68" customFormat="1" ht="14.1" customHeight="1" x14ac:dyDescent="0.15">
      <c r="B27" s="125" t="s">
        <v>35</v>
      </c>
      <c r="C27" s="126" t="s">
        <v>27</v>
      </c>
      <c r="D27" s="127" t="s">
        <v>27</v>
      </c>
      <c r="E27" s="126" t="s">
        <v>27</v>
      </c>
      <c r="F27" s="126" t="s">
        <v>27</v>
      </c>
      <c r="G27" s="129" t="s">
        <v>27</v>
      </c>
      <c r="H27" s="130">
        <v>191433</v>
      </c>
      <c r="I27" s="130">
        <v>181750.97</v>
      </c>
      <c r="J27" s="130">
        <v>184839.54</v>
      </c>
      <c r="K27" s="130">
        <v>201146.34</v>
      </c>
      <c r="L27" s="118">
        <f t="shared" si="1"/>
        <v>759169.85</v>
      </c>
      <c r="M27" s="117">
        <v>186674.25</v>
      </c>
      <c r="N27" s="259">
        <v>211365.66999999998</v>
      </c>
      <c r="O27" s="259">
        <v>166394.20000000001</v>
      </c>
      <c r="P27" s="259">
        <v>231788.25</v>
      </c>
      <c r="Q27" s="304">
        <f t="shared" si="2"/>
        <v>796222.37</v>
      </c>
      <c r="R27" s="259">
        <v>304103.96999999997</v>
      </c>
      <c r="S27" s="259">
        <v>232541.09</v>
      </c>
      <c r="T27" s="259">
        <v>167392.32999999999</v>
      </c>
      <c r="U27" s="259">
        <v>180152.55904761906</v>
      </c>
      <c r="V27" s="304">
        <f t="shared" si="8"/>
        <v>884189.94904761901</v>
      </c>
      <c r="W27" s="259">
        <v>189774.36</v>
      </c>
      <c r="X27" s="259">
        <v>74388.34</v>
      </c>
      <c r="Y27" s="259">
        <v>194024.87</v>
      </c>
      <c r="Z27" s="259">
        <v>183537.31</v>
      </c>
      <c r="AA27" s="304">
        <f t="shared" si="9"/>
        <v>641724.87999999989</v>
      </c>
      <c r="AB27" s="259">
        <v>183931.91999999998</v>
      </c>
      <c r="AC27" s="259">
        <v>174530.13999999998</v>
      </c>
      <c r="AD27" s="259">
        <v>195319.27000000002</v>
      </c>
      <c r="AE27" s="259">
        <v>223406.78000000003</v>
      </c>
      <c r="AF27" s="304">
        <f t="shared" si="10"/>
        <v>777188.11</v>
      </c>
      <c r="AG27" s="453">
        <v>181106.76</v>
      </c>
      <c r="AH27" s="453">
        <v>184407.05</v>
      </c>
      <c r="AI27" s="453">
        <v>282742.72073170717</v>
      </c>
      <c r="AJ27" s="453">
        <v>357101.59390243882</v>
      </c>
      <c r="AK27" s="304">
        <f t="shared" si="11"/>
        <v>1005358.124634146</v>
      </c>
      <c r="AL27" s="329">
        <f t="shared" si="7"/>
        <v>74358.873170731647</v>
      </c>
      <c r="AM27" s="463">
        <f t="shared" si="0"/>
        <v>0.26299129108717295</v>
      </c>
    </row>
    <row r="28" spans="2:39" s="68" customFormat="1" ht="14.1" customHeight="1" x14ac:dyDescent="0.15">
      <c r="B28" s="125" t="s">
        <v>36</v>
      </c>
      <c r="C28" s="126" t="s">
        <v>27</v>
      </c>
      <c r="D28" s="127" t="s">
        <v>27</v>
      </c>
      <c r="E28" s="126" t="s">
        <v>27</v>
      </c>
      <c r="F28" s="126" t="s">
        <v>27</v>
      </c>
      <c r="G28" s="129" t="s">
        <v>27</v>
      </c>
      <c r="H28" s="130">
        <v>191147</v>
      </c>
      <c r="I28" s="130">
        <v>153818.98000000001</v>
      </c>
      <c r="J28" s="130">
        <v>146796.07999999999</v>
      </c>
      <c r="K28" s="130">
        <v>216113.09</v>
      </c>
      <c r="L28" s="118">
        <f t="shared" si="1"/>
        <v>707875.14999999991</v>
      </c>
      <c r="M28" s="117">
        <v>371067.45999999996</v>
      </c>
      <c r="N28" s="259">
        <v>418973.87</v>
      </c>
      <c r="O28" s="259">
        <v>417869.6</v>
      </c>
      <c r="P28" s="259">
        <v>451580.74</v>
      </c>
      <c r="Q28" s="304">
        <f t="shared" si="2"/>
        <v>1659491.67</v>
      </c>
      <c r="R28" s="259">
        <v>515755.76</v>
      </c>
      <c r="S28" s="259">
        <v>489020.55999999994</v>
      </c>
      <c r="T28" s="259">
        <v>456349.71</v>
      </c>
      <c r="U28" s="259">
        <v>442027.56571428571</v>
      </c>
      <c r="V28" s="304">
        <f t="shared" si="8"/>
        <v>1903153.5957142857</v>
      </c>
      <c r="W28" s="259">
        <v>539168.94999999995</v>
      </c>
      <c r="X28" s="259">
        <v>229696.43</v>
      </c>
      <c r="Y28" s="259">
        <v>449339.19999999995</v>
      </c>
      <c r="Z28" s="259">
        <v>378513.68</v>
      </c>
      <c r="AA28" s="304">
        <f t="shared" si="9"/>
        <v>1596718.2599999998</v>
      </c>
      <c r="AB28" s="259">
        <v>399038.68000000005</v>
      </c>
      <c r="AC28" s="259">
        <v>396182.42</v>
      </c>
      <c r="AD28" s="259">
        <v>431076.65</v>
      </c>
      <c r="AE28" s="259">
        <v>374459.45</v>
      </c>
      <c r="AF28" s="304">
        <f t="shared" si="10"/>
        <v>1600757.2</v>
      </c>
      <c r="AG28" s="453">
        <v>382584.44</v>
      </c>
      <c r="AH28" s="453">
        <v>459687.48</v>
      </c>
      <c r="AI28" s="453">
        <v>388288.74121951201</v>
      </c>
      <c r="AJ28" s="453">
        <v>431836.27609756152</v>
      </c>
      <c r="AK28" s="304">
        <f t="shared" si="11"/>
        <v>1662396.9373170733</v>
      </c>
      <c r="AL28" s="329">
        <f t="shared" si="7"/>
        <v>43547.534878049511</v>
      </c>
      <c r="AM28" s="463">
        <f t="shared" si="0"/>
        <v>0.11215245320087894</v>
      </c>
    </row>
    <row r="29" spans="2:39" s="68" customFormat="1" ht="14.1" customHeight="1" x14ac:dyDescent="0.15">
      <c r="B29" s="125" t="s">
        <v>37</v>
      </c>
      <c r="C29" s="126" t="s">
        <v>27</v>
      </c>
      <c r="D29" s="127" t="s">
        <v>27</v>
      </c>
      <c r="E29" s="126" t="s">
        <v>27</v>
      </c>
      <c r="F29" s="126" t="s">
        <v>27</v>
      </c>
      <c r="G29" s="129" t="s">
        <v>27</v>
      </c>
      <c r="H29" s="130">
        <v>101454</v>
      </c>
      <c r="I29" s="130">
        <v>98018.54</v>
      </c>
      <c r="J29" s="130">
        <v>78166.009999999995</v>
      </c>
      <c r="K29" s="130">
        <v>102311.84</v>
      </c>
      <c r="L29" s="118">
        <f t="shared" si="1"/>
        <v>379950.39</v>
      </c>
      <c r="M29" s="117">
        <v>121685.81</v>
      </c>
      <c r="N29" s="259">
        <v>120243.24</v>
      </c>
      <c r="O29" s="259">
        <v>141555.63</v>
      </c>
      <c r="P29" s="259">
        <v>121756.96</v>
      </c>
      <c r="Q29" s="304">
        <f t="shared" si="2"/>
        <v>505241.64</v>
      </c>
      <c r="R29" s="259">
        <v>141786.34999999998</v>
      </c>
      <c r="S29" s="259">
        <v>27545.89</v>
      </c>
      <c r="T29" s="259">
        <v>26980.959999999999</v>
      </c>
      <c r="U29" s="259">
        <v>20023.699047619048</v>
      </c>
      <c r="V29" s="304">
        <f t="shared" si="8"/>
        <v>216336.89904761902</v>
      </c>
      <c r="W29" s="259">
        <v>16786.2</v>
      </c>
      <c r="X29" s="259">
        <v>8807.09</v>
      </c>
      <c r="Y29" s="259">
        <v>22920.59</v>
      </c>
      <c r="Z29" s="259">
        <v>28361.279999999999</v>
      </c>
      <c r="AA29" s="304">
        <f t="shared" si="9"/>
        <v>76875.16</v>
      </c>
      <c r="AB29" s="259">
        <v>13845.289999999999</v>
      </c>
      <c r="AC29" s="259">
        <v>9350.8700000000008</v>
      </c>
      <c r="AD29" s="259">
        <v>8500.59</v>
      </c>
      <c r="AE29" s="259">
        <v>7416.58</v>
      </c>
      <c r="AF29" s="304">
        <f t="shared" si="10"/>
        <v>39113.33</v>
      </c>
      <c r="AG29" s="453">
        <v>6975.4</v>
      </c>
      <c r="AH29" s="453">
        <v>7718.94</v>
      </c>
      <c r="AI29" s="453">
        <v>154364.53585365854</v>
      </c>
      <c r="AJ29" s="453">
        <v>167472.61292682929</v>
      </c>
      <c r="AK29" s="304">
        <f t="shared" si="11"/>
        <v>336531.48878048779</v>
      </c>
      <c r="AL29" s="329">
        <f t="shared" si="7"/>
        <v>13108.077073170745</v>
      </c>
      <c r="AM29" s="463">
        <f t="shared" si="0"/>
        <v>8.4916376683809885E-2</v>
      </c>
    </row>
    <row r="30" spans="2:39" s="68" customFormat="1" ht="14.1" customHeight="1" x14ac:dyDescent="0.15">
      <c r="B30" s="125" t="s">
        <v>104</v>
      </c>
      <c r="C30" s="126" t="s">
        <v>27</v>
      </c>
      <c r="D30" s="127" t="s">
        <v>27</v>
      </c>
      <c r="E30" s="126" t="s">
        <v>27</v>
      </c>
      <c r="F30" s="126" t="s">
        <v>27</v>
      </c>
      <c r="G30" s="129" t="s">
        <v>27</v>
      </c>
      <c r="H30" s="130">
        <v>68038</v>
      </c>
      <c r="I30" s="130">
        <v>42700.2</v>
      </c>
      <c r="J30" s="130">
        <v>44912.46</v>
      </c>
      <c r="K30" s="130">
        <v>50099.199999999997</v>
      </c>
      <c r="L30" s="118">
        <f t="shared" si="1"/>
        <v>205749.86</v>
      </c>
      <c r="M30" s="117">
        <v>65876.510000000009</v>
      </c>
      <c r="N30" s="259">
        <v>44743.21</v>
      </c>
      <c r="O30" s="259">
        <v>48196.6</v>
      </c>
      <c r="P30" s="259">
        <v>70657.399999999994</v>
      </c>
      <c r="Q30" s="304">
        <f t="shared" si="2"/>
        <v>229473.72</v>
      </c>
      <c r="R30" s="259">
        <v>58651.740000000005</v>
      </c>
      <c r="S30" s="259">
        <v>242792.63</v>
      </c>
      <c r="T30" s="259">
        <v>188990.3</v>
      </c>
      <c r="U30" s="259">
        <v>182364.61000000002</v>
      </c>
      <c r="V30" s="304">
        <f t="shared" si="8"/>
        <v>672799.28</v>
      </c>
      <c r="W30" s="259">
        <v>234613.40999999997</v>
      </c>
      <c r="X30" s="259">
        <v>64415.41</v>
      </c>
      <c r="Y30" s="259">
        <v>181900.33000000002</v>
      </c>
      <c r="Z30" s="259">
        <v>226670.06</v>
      </c>
      <c r="AA30" s="304">
        <f t="shared" si="9"/>
        <v>707599.21</v>
      </c>
      <c r="AB30" s="259">
        <v>171552.28000000003</v>
      </c>
      <c r="AC30" s="259">
        <v>189415.02000000002</v>
      </c>
      <c r="AD30" s="259">
        <v>197523.22</v>
      </c>
      <c r="AE30" s="259">
        <v>172657.83000000002</v>
      </c>
      <c r="AF30" s="304">
        <f t="shared" si="10"/>
        <v>731148.35000000009</v>
      </c>
      <c r="AG30" s="453">
        <v>202949.71</v>
      </c>
      <c r="AH30" s="453">
        <v>215522.38</v>
      </c>
      <c r="AI30" s="453">
        <v>136517.67536585371</v>
      </c>
      <c r="AJ30" s="453">
        <v>177353.55414634151</v>
      </c>
      <c r="AK30" s="304">
        <f t="shared" si="11"/>
        <v>732343.31951219519</v>
      </c>
      <c r="AL30" s="329">
        <f t="shared" si="7"/>
        <v>40835.878780487808</v>
      </c>
      <c r="AM30" s="463">
        <f t="shared" si="0"/>
        <v>0.29912521342787107</v>
      </c>
    </row>
    <row r="31" spans="2:39" s="68" customFormat="1" ht="14.1" customHeight="1" thickBot="1" x14ac:dyDescent="0.2">
      <c r="B31" s="125" t="s">
        <v>38</v>
      </c>
      <c r="C31" s="131">
        <v>9285102.6600000001</v>
      </c>
      <c r="D31" s="132">
        <v>8038658</v>
      </c>
      <c r="E31" s="131">
        <v>6928838.1200000001</v>
      </c>
      <c r="F31" s="131">
        <v>8156047</v>
      </c>
      <c r="G31" s="133">
        <v>9384210.5999999996</v>
      </c>
      <c r="H31" s="134">
        <v>1525730</v>
      </c>
      <c r="I31" s="134">
        <v>1621529.75</v>
      </c>
      <c r="J31" s="134">
        <v>1730728.56</v>
      </c>
      <c r="K31" s="134">
        <v>1598032.33</v>
      </c>
      <c r="L31" s="135">
        <f t="shared" si="1"/>
        <v>6476020.6400000006</v>
      </c>
      <c r="M31" s="134">
        <v>1838689.130000005</v>
      </c>
      <c r="N31" s="260">
        <v>1763334.5500000054</v>
      </c>
      <c r="O31" s="260">
        <v>1593073.44</v>
      </c>
      <c r="P31" s="260">
        <v>1783216.58</v>
      </c>
      <c r="Q31" s="305">
        <f t="shared" si="2"/>
        <v>6978313.7000000104</v>
      </c>
      <c r="R31" s="260">
        <v>1851236.7600000084</v>
      </c>
      <c r="S31" s="260">
        <v>1809073.3200000094</v>
      </c>
      <c r="T31" s="260">
        <v>1658246.1800000016</v>
      </c>
      <c r="U31" s="259">
        <v>1983892.7200000051</v>
      </c>
      <c r="V31" s="305">
        <f t="shared" si="8"/>
        <v>7302448.9800000247</v>
      </c>
      <c r="W31" s="259">
        <v>1894139.8300000061</v>
      </c>
      <c r="X31" s="259">
        <v>868016.89000000746</v>
      </c>
      <c r="Y31" s="259">
        <v>2039230.2699999975</v>
      </c>
      <c r="Z31" s="259">
        <v>1685575.3400000022</v>
      </c>
      <c r="AA31" s="305">
        <f t="shared" si="9"/>
        <v>6486962.3300000131</v>
      </c>
      <c r="AB31" s="259">
        <v>4053641.83</v>
      </c>
      <c r="AC31" s="259">
        <v>1560710.8700000013</v>
      </c>
      <c r="AD31" s="259">
        <v>1460038.1199999999</v>
      </c>
      <c r="AE31" s="259">
        <v>1620721.8300000008</v>
      </c>
      <c r="AF31" s="304">
        <f t="shared" si="10"/>
        <v>8695112.6500000022</v>
      </c>
      <c r="AG31" s="453">
        <v>1331367.3799999999</v>
      </c>
      <c r="AH31" s="453">
        <v>1469471.7400000002</v>
      </c>
      <c r="AI31" s="453">
        <v>1492849.9024390245</v>
      </c>
      <c r="AJ31" s="453">
        <v>1550799.3951219511</v>
      </c>
      <c r="AK31" s="304">
        <f t="shared" si="11"/>
        <v>5844488.417560976</v>
      </c>
      <c r="AL31" s="329">
        <f t="shared" si="7"/>
        <v>57949.49268292659</v>
      </c>
      <c r="AM31" s="463">
        <f t="shared" si="0"/>
        <v>3.8818030257595532E-2</v>
      </c>
    </row>
    <row r="32" spans="2:39" s="69" customFormat="1" ht="14.1" customHeight="1" thickBot="1" x14ac:dyDescent="0.2">
      <c r="B32" s="87" t="s">
        <v>39</v>
      </c>
      <c r="C32" s="136">
        <f t="shared" ref="C32:M32" si="12">SUM(C8:C31)</f>
        <v>178729208.80000001</v>
      </c>
      <c r="D32" s="137">
        <f t="shared" si="12"/>
        <v>174635032</v>
      </c>
      <c r="E32" s="136">
        <f t="shared" si="12"/>
        <v>179911194.96999997</v>
      </c>
      <c r="F32" s="137">
        <f>SUM(F8:F31)</f>
        <v>169545865</v>
      </c>
      <c r="G32" s="136">
        <f t="shared" si="12"/>
        <v>199340813.41</v>
      </c>
      <c r="H32" s="138">
        <f t="shared" si="12"/>
        <v>51063541</v>
      </c>
      <c r="I32" s="138">
        <f t="shared" si="12"/>
        <v>53560617.030000009</v>
      </c>
      <c r="J32" s="138">
        <f t="shared" si="12"/>
        <v>54917641.059999995</v>
      </c>
      <c r="K32" s="138">
        <f t="shared" si="12"/>
        <v>58181910.800000012</v>
      </c>
      <c r="L32" s="138">
        <f t="shared" si="12"/>
        <v>217723709.88999999</v>
      </c>
      <c r="M32" s="138">
        <f t="shared" si="12"/>
        <v>55760931.369999997</v>
      </c>
      <c r="N32" s="138">
        <f t="shared" ref="N32" si="13">SUM(N8:N31)</f>
        <v>58872612.230000012</v>
      </c>
      <c r="O32" s="306">
        <f t="shared" ref="O32:Q32" si="14">SUM(O8:O31)</f>
        <v>58958566.090000026</v>
      </c>
      <c r="P32" s="306">
        <f t="shared" si="14"/>
        <v>61240575.280000001</v>
      </c>
      <c r="Q32" s="306">
        <f t="shared" si="14"/>
        <v>234832684.96999997</v>
      </c>
      <c r="R32" s="306">
        <f t="shared" ref="R32" si="15">SUM(R8:R31)</f>
        <v>62312408.870000005</v>
      </c>
      <c r="S32" s="306">
        <f t="shared" ref="S32:W32" si="16">SUM(S8:S31)</f>
        <v>64550584.310000017</v>
      </c>
      <c r="T32" s="306">
        <f t="shared" si="16"/>
        <v>64626957.340000004</v>
      </c>
      <c r="U32" s="306">
        <f t="shared" si="16"/>
        <v>72470062.050000027</v>
      </c>
      <c r="V32" s="306">
        <f t="shared" si="16"/>
        <v>263960012.56999999</v>
      </c>
      <c r="W32" s="306">
        <f t="shared" si="16"/>
        <v>63587814.330000006</v>
      </c>
      <c r="X32" s="306">
        <f t="shared" ref="X32:AB32" si="17">SUM(X8:X31)</f>
        <v>37945479.210000001</v>
      </c>
      <c r="Y32" s="306">
        <f t="shared" si="17"/>
        <v>86016514.790000007</v>
      </c>
      <c r="Z32" s="306">
        <f t="shared" si="17"/>
        <v>74115931.810000017</v>
      </c>
      <c r="AA32" s="306">
        <f t="shared" si="17"/>
        <v>261665740.13999996</v>
      </c>
      <c r="AB32" s="306">
        <f t="shared" si="17"/>
        <v>67638561.140000001</v>
      </c>
      <c r="AC32" s="306">
        <f t="shared" ref="AC32:AF32" si="18">SUM(AC8:AC31)</f>
        <v>68174852.670000002</v>
      </c>
      <c r="AD32" s="306">
        <f t="shared" si="18"/>
        <v>66974215.379999995</v>
      </c>
      <c r="AE32" s="306">
        <f t="shared" si="18"/>
        <v>75367863.969999984</v>
      </c>
      <c r="AF32" s="306">
        <f t="shared" si="18"/>
        <v>278155493.16000009</v>
      </c>
      <c r="AG32" s="307">
        <f t="shared" ref="AG32" si="19">SUM(AG8:AG31)</f>
        <v>68950386.850000009</v>
      </c>
      <c r="AH32" s="307">
        <v>75828211.109999985</v>
      </c>
      <c r="AI32" s="307">
        <v>63113020.2051218</v>
      </c>
      <c r="AJ32" s="307">
        <v>82206782.936339259</v>
      </c>
      <c r="AK32" s="306">
        <f t="shared" ref="AK32" si="20">SUM(AK8:AK31)</f>
        <v>290098401.10146111</v>
      </c>
      <c r="AL32" s="307">
        <f t="shared" ref="AL32" si="21">AI32-AH32</f>
        <v>-12715190.904878184</v>
      </c>
      <c r="AM32" s="465">
        <f>AL32/AH32</f>
        <v>-0.16768417345930695</v>
      </c>
    </row>
    <row r="33" spans="1:37" s="70" customFormat="1" ht="15.95" customHeight="1" thickBot="1" x14ac:dyDescent="0.25">
      <c r="B33" s="246"/>
      <c r="D33" s="243"/>
      <c r="H33" s="243"/>
      <c r="R33" s="310"/>
      <c r="S33" s="310"/>
      <c r="T33" s="310"/>
      <c r="W33" s="310"/>
      <c r="X33" s="310"/>
      <c r="Y33" s="310"/>
      <c r="AB33" s="310"/>
      <c r="AC33" s="310"/>
      <c r="AD33" s="310"/>
      <c r="AE33" s="310"/>
      <c r="AF33" s="310"/>
      <c r="AG33" s="310"/>
      <c r="AH33" s="310"/>
      <c r="AI33" s="310"/>
      <c r="AJ33" s="310"/>
      <c r="AK33" s="310"/>
    </row>
    <row r="34" spans="1:37" s="70" customFormat="1" ht="15.95" customHeight="1" thickBot="1" x14ac:dyDescent="0.25">
      <c r="B34" s="111" t="s">
        <v>40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</row>
    <row r="35" spans="1:37" ht="20.100000000000001" customHeight="1" thickBot="1" x14ac:dyDescent="0.25">
      <c r="B35" s="81" t="s">
        <v>7</v>
      </c>
      <c r="C35" s="82" t="s">
        <v>8</v>
      </c>
      <c r="D35" s="76" t="s">
        <v>9</v>
      </c>
      <c r="E35" s="82" t="s">
        <v>10</v>
      </c>
      <c r="F35" s="82" t="s">
        <v>11</v>
      </c>
      <c r="G35" s="82" t="s">
        <v>12</v>
      </c>
      <c r="H35" s="83" t="s">
        <v>13</v>
      </c>
      <c r="I35" s="83" t="s">
        <v>14</v>
      </c>
      <c r="J35" s="83" t="s">
        <v>101</v>
      </c>
      <c r="K35" s="83" t="s">
        <v>105</v>
      </c>
      <c r="L35" s="83" t="s">
        <v>108</v>
      </c>
      <c r="M35" s="83" t="s">
        <v>110</v>
      </c>
      <c r="N35" s="83" t="s">
        <v>116</v>
      </c>
      <c r="O35" s="80" t="s">
        <v>117</v>
      </c>
      <c r="P35" s="80" t="s">
        <v>119</v>
      </c>
      <c r="Q35" s="83" t="s">
        <v>121</v>
      </c>
      <c r="R35" s="83" t="s">
        <v>122</v>
      </c>
      <c r="S35" s="83" t="s">
        <v>129</v>
      </c>
      <c r="T35" s="83" t="s">
        <v>128</v>
      </c>
      <c r="U35" s="80" t="s">
        <v>138</v>
      </c>
      <c r="V35" s="83" t="s">
        <v>144</v>
      </c>
      <c r="W35" s="83" t="s">
        <v>145</v>
      </c>
      <c r="X35" s="83" t="s">
        <v>146</v>
      </c>
      <c r="Y35" s="83" t="s">
        <v>147</v>
      </c>
      <c r="Z35" s="83" t="s">
        <v>139</v>
      </c>
      <c r="AA35" s="83" t="s">
        <v>148</v>
      </c>
      <c r="AB35" s="83" t="s">
        <v>149</v>
      </c>
      <c r="AC35" s="83" t="s">
        <v>153</v>
      </c>
      <c r="AD35" s="83" t="s">
        <v>154</v>
      </c>
      <c r="AE35" s="83" t="s">
        <v>156</v>
      </c>
      <c r="AF35" s="444" t="s">
        <v>157</v>
      </c>
      <c r="AG35" s="444" t="s">
        <v>160</v>
      </c>
      <c r="AH35" s="444" t="s">
        <v>162</v>
      </c>
      <c r="AI35" s="444" t="s">
        <v>164</v>
      </c>
      <c r="AJ35" s="444" t="s">
        <v>178</v>
      </c>
      <c r="AK35" s="444" t="s">
        <v>182</v>
      </c>
    </row>
    <row r="36" spans="1:37" s="68" customFormat="1" ht="14.1" customHeight="1" x14ac:dyDescent="0.15">
      <c r="A36" s="69"/>
      <c r="B36" s="112" t="s">
        <v>15</v>
      </c>
      <c r="C36" s="139">
        <f t="shared" ref="C36:H36" si="22">C8/C$32</f>
        <v>0.64645336509764706</v>
      </c>
      <c r="D36" s="139">
        <f t="shared" si="22"/>
        <v>0.63753307526521941</v>
      </c>
      <c r="E36" s="139">
        <f t="shared" si="22"/>
        <v>0.61382135507695712</v>
      </c>
      <c r="F36" s="139">
        <f t="shared" si="22"/>
        <v>0.59913032382122677</v>
      </c>
      <c r="G36" s="141">
        <f t="shared" si="22"/>
        <v>0.59664687233604685</v>
      </c>
      <c r="H36" s="139">
        <f t="shared" si="22"/>
        <v>0.58211017915894236</v>
      </c>
      <c r="I36" s="139">
        <f t="shared" ref="I36:M51" si="23">I8/I$32</f>
        <v>0.58207418209050454</v>
      </c>
      <c r="J36" s="139">
        <f t="shared" si="23"/>
        <v>0.59076955881178195</v>
      </c>
      <c r="K36" s="139">
        <f>K8/K$32</f>
        <v>0.5938804144603651</v>
      </c>
      <c r="L36" s="141">
        <f>L8/L$32</f>
        <v>0.58743086499222985</v>
      </c>
      <c r="M36" s="139">
        <f>M8/M$32</f>
        <v>0.56395267362622614</v>
      </c>
      <c r="N36" s="139">
        <f>N8/N$32</f>
        <v>0.57175259607127493</v>
      </c>
      <c r="O36" s="299">
        <f t="shared" ref="O36:T51" si="24">O8/O$32</f>
        <v>0.58086342581198935</v>
      </c>
      <c r="P36" s="299">
        <f t="shared" si="24"/>
        <v>0.55341630765294791</v>
      </c>
      <c r="Q36" s="301">
        <f t="shared" si="24"/>
        <v>0.56740612132856283</v>
      </c>
      <c r="R36" s="299">
        <f t="shared" si="24"/>
        <v>0.56265298751561477</v>
      </c>
      <c r="S36" s="299">
        <f t="shared" si="24"/>
        <v>0.56659886569507012</v>
      </c>
      <c r="T36" s="299">
        <f t="shared" si="24"/>
        <v>0.57092013949979337</v>
      </c>
      <c r="U36" s="299">
        <f t="shared" ref="U36:Y36" si="25">U8/U$32</f>
        <v>0.5844988007575137</v>
      </c>
      <c r="V36" s="301">
        <f t="shared" si="25"/>
        <v>0.57163979214098892</v>
      </c>
      <c r="W36" s="299">
        <f t="shared" si="25"/>
        <v>0.56469338879382103</v>
      </c>
      <c r="X36" s="299">
        <f t="shared" si="25"/>
        <v>0.6313969447429203</v>
      </c>
      <c r="Y36" s="299">
        <f t="shared" si="25"/>
        <v>0.62901275228475229</v>
      </c>
      <c r="Z36" s="299">
        <f t="shared" ref="Z36:AB36" si="26">Z8/Z$32</f>
        <v>0.59539755613038137</v>
      </c>
      <c r="AA36" s="301">
        <f t="shared" si="26"/>
        <v>0.60420675360637999</v>
      </c>
      <c r="AB36" s="299">
        <f t="shared" si="26"/>
        <v>0.5904261165068303</v>
      </c>
      <c r="AC36" s="299">
        <f t="shared" ref="AC36:AD36" si="27">AC8/AC$32</f>
        <v>0.59079065876329684</v>
      </c>
      <c r="AD36" s="299">
        <f t="shared" si="27"/>
        <v>0.58345559986461759</v>
      </c>
      <c r="AE36" s="299">
        <f t="shared" ref="AE36:AJ51" si="28">AE8/AE$32</f>
        <v>0.60365166363358203</v>
      </c>
      <c r="AF36" s="301">
        <f t="shared" si="28"/>
        <v>0.59242064468312572</v>
      </c>
      <c r="AG36" s="299">
        <f t="shared" si="28"/>
        <v>0.59711175906187097</v>
      </c>
      <c r="AH36" s="299">
        <f t="shared" si="28"/>
        <v>0.60072257202428958</v>
      </c>
      <c r="AI36" s="299">
        <f t="shared" si="28"/>
        <v>0.52268988555891382</v>
      </c>
      <c r="AJ36" s="299">
        <f t="shared" si="28"/>
        <v>0.61028958871204453</v>
      </c>
      <c r="AK36" s="301">
        <f t="shared" ref="AK36" si="29">AK8/AK$32</f>
        <v>0.58559883543251867</v>
      </c>
    </row>
    <row r="37" spans="1:37" s="69" customFormat="1" ht="14.1" customHeight="1" x14ac:dyDescent="0.15">
      <c r="A37" s="68"/>
      <c r="B37" s="119" t="s">
        <v>16</v>
      </c>
      <c r="C37" s="139">
        <f>C9/C$32</f>
        <v>6.5646277230093128E-2</v>
      </c>
      <c r="D37" s="139">
        <f>D9/D$32</f>
        <v>6.4560683334143401E-2</v>
      </c>
      <c r="E37" s="139">
        <f t="shared" ref="E37:F50" si="30">E9/E$32</f>
        <v>6.9498719866125977E-2</v>
      </c>
      <c r="F37" s="139">
        <f t="shared" si="30"/>
        <v>7.5298616100133137E-2</v>
      </c>
      <c r="G37" s="141">
        <f t="shared" ref="G37:J51" si="31">G9/G$32</f>
        <v>7.1058083880024034E-2</v>
      </c>
      <c r="H37" s="139">
        <f t="shared" si="31"/>
        <v>7.3979534635093172E-2</v>
      </c>
      <c r="I37" s="139">
        <f t="shared" si="23"/>
        <v>7.1980183645767068E-2</v>
      </c>
      <c r="J37" s="139">
        <f t="shared" si="23"/>
        <v>7.0331837191988822E-2</v>
      </c>
      <c r="K37" s="139">
        <f t="shared" si="23"/>
        <v>6.9630133907530575E-2</v>
      </c>
      <c r="L37" s="141">
        <f t="shared" si="23"/>
        <v>7.140532782513484E-2</v>
      </c>
      <c r="M37" s="139">
        <f t="shared" si="23"/>
        <v>7.1556970659688607E-2</v>
      </c>
      <c r="N37" s="139">
        <f t="shared" ref="N37" si="32">N9/N$32</f>
        <v>7.2478525045396966E-2</v>
      </c>
      <c r="O37" s="299">
        <f t="shared" si="24"/>
        <v>7.2734510087200763E-2</v>
      </c>
      <c r="P37" s="299">
        <f t="shared" si="24"/>
        <v>7.3128708532275558E-2</v>
      </c>
      <c r="Q37" s="301">
        <f t="shared" si="24"/>
        <v>7.2493528880678643E-2</v>
      </c>
      <c r="R37" s="299">
        <f t="shared" si="24"/>
        <v>6.9635282902520829E-2</v>
      </c>
      <c r="S37" s="299">
        <f t="shared" si="24"/>
        <v>6.8855452472045928E-2</v>
      </c>
      <c r="T37" s="299">
        <f t="shared" si="24"/>
        <v>7.0340095636629879E-2</v>
      </c>
      <c r="U37" s="299">
        <f t="shared" ref="U37:Y37" si="33">U9/U$32</f>
        <v>6.7820636011170596E-2</v>
      </c>
      <c r="V37" s="301">
        <f t="shared" si="33"/>
        <v>6.9118931281917845E-2</v>
      </c>
      <c r="W37" s="299">
        <f t="shared" si="33"/>
        <v>6.7805540502212755E-2</v>
      </c>
      <c r="X37" s="299">
        <f t="shared" si="33"/>
        <v>6.465285696941396E-2</v>
      </c>
      <c r="Y37" s="299">
        <f t="shared" si="33"/>
        <v>6.6905478140449531E-2</v>
      </c>
      <c r="Z37" s="299">
        <f t="shared" ref="Z37:AB37" si="34">Z9/Z$32</f>
        <v>7.1532804763100491E-2</v>
      </c>
      <c r="AA37" s="301">
        <f t="shared" si="34"/>
        <v>6.8108214244879201E-2</v>
      </c>
      <c r="AB37" s="299">
        <f t="shared" si="34"/>
        <v>6.0056806376942981E-2</v>
      </c>
      <c r="AC37" s="299">
        <f t="shared" ref="AC37:AD37" si="35">AC9/AC$32</f>
        <v>7.7401977317687096E-2</v>
      </c>
      <c r="AD37" s="299">
        <f t="shared" si="35"/>
        <v>7.7790110872367202E-2</v>
      </c>
      <c r="AE37" s="299">
        <f t="shared" ref="AE37:AF37" si="36">AE9/AE$32</f>
        <v>7.2437395760255638E-2</v>
      </c>
      <c r="AF37" s="301">
        <f t="shared" si="36"/>
        <v>7.1932456097463446E-2</v>
      </c>
      <c r="AG37" s="299">
        <f t="shared" si="28"/>
        <v>7.0455832837723956E-2</v>
      </c>
      <c r="AH37" s="299">
        <f t="shared" ref="AH37:AK37" si="37">AH9/AH$32</f>
        <v>7.2791941669214474E-2</v>
      </c>
      <c r="AI37" s="299">
        <f t="shared" si="37"/>
        <v>8.0432378884104982E-2</v>
      </c>
      <c r="AJ37" s="299">
        <f t="shared" si="37"/>
        <v>6.8606778843407615E-2</v>
      </c>
      <c r="AK37" s="301">
        <f t="shared" si="37"/>
        <v>7.2712957051502103E-2</v>
      </c>
    </row>
    <row r="38" spans="1:37" s="68" customFormat="1" ht="14.1" customHeight="1" x14ac:dyDescent="0.15">
      <c r="B38" s="119" t="s">
        <v>17</v>
      </c>
      <c r="C38" s="139">
        <f>C10/C$32</f>
        <v>0.11869214350821877</v>
      </c>
      <c r="D38" s="139">
        <f>D10/D$32</f>
        <v>0.12058935002227961</v>
      </c>
      <c r="E38" s="139">
        <f t="shared" si="30"/>
        <v>0.13175369211433793</v>
      </c>
      <c r="F38" s="139">
        <f t="shared" si="30"/>
        <v>0.14398162998549094</v>
      </c>
      <c r="G38" s="141">
        <f t="shared" si="31"/>
        <v>0.14898828891058449</v>
      </c>
      <c r="H38" s="139">
        <f t="shared" si="31"/>
        <v>0.15363268677352399</v>
      </c>
      <c r="I38" s="139">
        <f t="shared" si="23"/>
        <v>0.15330480090251491</v>
      </c>
      <c r="J38" s="139">
        <f t="shared" si="23"/>
        <v>0.14966975258496293</v>
      </c>
      <c r="K38" s="139">
        <f t="shared" si="23"/>
        <v>0.1517860996411276</v>
      </c>
      <c r="L38" s="141">
        <f t="shared" si="23"/>
        <v>0.15205897330486648</v>
      </c>
      <c r="M38" s="139">
        <f t="shared" si="23"/>
        <v>0.16973789725994673</v>
      </c>
      <c r="N38" s="139">
        <f t="shared" ref="N38" si="38">N10/N$32</f>
        <v>0.165123640208482</v>
      </c>
      <c r="O38" s="299">
        <f t="shared" si="24"/>
        <v>0.16054954127531762</v>
      </c>
      <c r="P38" s="299">
        <f t="shared" si="24"/>
        <v>0.17287434746644986</v>
      </c>
      <c r="Q38" s="301">
        <f t="shared" si="24"/>
        <v>0.16709215122678844</v>
      </c>
      <c r="R38" s="299">
        <f t="shared" si="24"/>
        <v>0.17301085250116732</v>
      </c>
      <c r="S38" s="299">
        <f t="shared" si="24"/>
        <v>0.17341693045318921</v>
      </c>
      <c r="T38" s="299">
        <f t="shared" si="24"/>
        <v>0.17294057572910643</v>
      </c>
      <c r="U38" s="299">
        <f t="shared" ref="U38:Y38" si="39">U10/U$32</f>
        <v>0.16752350091565116</v>
      </c>
      <c r="V38" s="301">
        <f t="shared" si="39"/>
        <v>0.17158640221756857</v>
      </c>
      <c r="W38" s="299">
        <f t="shared" si="39"/>
        <v>0.18382495582153152</v>
      </c>
      <c r="X38" s="299">
        <f t="shared" si="39"/>
        <v>0.15678570237774575</v>
      </c>
      <c r="Y38" s="299">
        <f t="shared" si="39"/>
        <v>0.14969233688943792</v>
      </c>
      <c r="Z38" s="299">
        <f t="shared" ref="Z38:AB38" si="40">Z10/Z$32</f>
        <v>0.15828564363292727</v>
      </c>
      <c r="AA38" s="301">
        <f t="shared" si="40"/>
        <v>0.16144962969702131</v>
      </c>
      <c r="AB38" s="299">
        <f t="shared" si="40"/>
        <v>0.15113613710440912</v>
      </c>
      <c r="AC38" s="299">
        <f t="shared" ref="AC38:AD38" si="41">AC10/AC$32</f>
        <v>0.17047972991241081</v>
      </c>
      <c r="AD38" s="299">
        <f t="shared" si="41"/>
        <v>0.17091327080209837</v>
      </c>
      <c r="AE38" s="299">
        <f t="shared" ref="AE38:AF38" si="42">AE10/AE$32</f>
        <v>0.1605723794270881</v>
      </c>
      <c r="AF38" s="301">
        <f t="shared" si="42"/>
        <v>0.16319591701857436</v>
      </c>
      <c r="AG38" s="299">
        <f t="shared" si="28"/>
        <v>0.17035421651154956</v>
      </c>
      <c r="AH38" s="299">
        <f t="shared" ref="AH38:AK38" si="43">AH10/AH$32</f>
        <v>0.16440088678758236</v>
      </c>
      <c r="AI38" s="299">
        <f t="shared" si="43"/>
        <v>0.20117241203708716</v>
      </c>
      <c r="AJ38" s="299">
        <f t="shared" si="43"/>
        <v>0.15954287413936707</v>
      </c>
      <c r="AK38" s="301">
        <f t="shared" si="43"/>
        <v>0.17243914140543143</v>
      </c>
    </row>
    <row r="39" spans="1:37" s="68" customFormat="1" ht="14.1" customHeight="1" x14ac:dyDescent="0.15">
      <c r="B39" s="119" t="s">
        <v>18</v>
      </c>
      <c r="C39" s="139">
        <f t="shared" ref="C39:D50" si="44">C11/C$32</f>
        <v>1.6293328547426544E-2</v>
      </c>
      <c r="D39" s="139">
        <f t="shared" si="44"/>
        <v>1.7521175247358158E-2</v>
      </c>
      <c r="E39" s="139">
        <f t="shared" si="30"/>
        <v>1.8964469890653188E-2</v>
      </c>
      <c r="F39" s="139">
        <f t="shared" si="30"/>
        <v>1.7399628118326568E-2</v>
      </c>
      <c r="G39" s="141">
        <f t="shared" si="31"/>
        <v>1.98099012061215E-2</v>
      </c>
      <c r="H39" s="139">
        <f t="shared" si="31"/>
        <v>2.2229010714317678E-2</v>
      </c>
      <c r="I39" s="139">
        <f t="shared" si="23"/>
        <v>2.332524230070469E-2</v>
      </c>
      <c r="J39" s="139">
        <f t="shared" si="23"/>
        <v>2.1710506623861897E-2</v>
      </c>
      <c r="K39" s="139">
        <f t="shared" si="23"/>
        <v>2.0436965263780915E-2</v>
      </c>
      <c r="L39" s="141">
        <f t="shared" si="23"/>
        <v>2.1889016462230008E-2</v>
      </c>
      <c r="M39" s="139">
        <f t="shared" si="23"/>
        <v>2.2892733651267202E-2</v>
      </c>
      <c r="N39" s="139">
        <f t="shared" ref="N39" si="45">N11/N$32</f>
        <v>2.2213606301192658E-2</v>
      </c>
      <c r="O39" s="299">
        <f t="shared" si="24"/>
        <v>2.0043352957331048E-2</v>
      </c>
      <c r="P39" s="299">
        <f t="shared" si="24"/>
        <v>2.1350055319075373E-2</v>
      </c>
      <c r="Q39" s="301">
        <f t="shared" si="24"/>
        <v>2.1604787257992406E-2</v>
      </c>
      <c r="R39" s="299">
        <f t="shared" si="24"/>
        <v>2.0212077864419749E-2</v>
      </c>
      <c r="S39" s="299">
        <f t="shared" si="24"/>
        <v>2.0484767630448108E-2</v>
      </c>
      <c r="T39" s="299">
        <f t="shared" si="24"/>
        <v>2.0620043474879765E-2</v>
      </c>
      <c r="U39" s="299">
        <f t="shared" ref="U39:Y39" si="46">U11/U$32</f>
        <v>1.9664138978128021E-2</v>
      </c>
      <c r="V39" s="301">
        <f t="shared" si="46"/>
        <v>2.0228211727671391E-2</v>
      </c>
      <c r="W39" s="299">
        <f t="shared" si="46"/>
        <v>1.8842461132285309E-2</v>
      </c>
      <c r="X39" s="299">
        <f t="shared" si="46"/>
        <v>1.5017692274915929E-2</v>
      </c>
      <c r="Y39" s="299">
        <f t="shared" si="46"/>
        <v>1.7459643809872152E-2</v>
      </c>
      <c r="Z39" s="299">
        <f t="shared" ref="Z39:AB39" si="47">Z11/Z$32</f>
        <v>1.9242278214298549E-2</v>
      </c>
      <c r="AA39" s="301">
        <f t="shared" si="47"/>
        <v>1.794648981363587E-2</v>
      </c>
      <c r="AB39" s="299">
        <f t="shared" si="47"/>
        <v>1.8950230880088768E-2</v>
      </c>
      <c r="AC39" s="299">
        <f t="shared" ref="AC39:AD39" si="48">AC11/AC$32</f>
        <v>1.9543814732529877E-2</v>
      </c>
      <c r="AD39" s="299">
        <f t="shared" si="48"/>
        <v>2.0694367707574331E-2</v>
      </c>
      <c r="AE39" s="299">
        <f t="shared" ref="AE39:AF39" si="49">AE11/AE$32</f>
        <v>1.9086835877060351E-2</v>
      </c>
      <c r="AF39" s="301">
        <f t="shared" si="49"/>
        <v>1.9552682811378341E-2</v>
      </c>
      <c r="AG39" s="299">
        <f t="shared" si="28"/>
        <v>2.1217735633342567E-2</v>
      </c>
      <c r="AH39" s="299">
        <f t="shared" ref="AH39:AK39" si="50">AH11/AH$32</f>
        <v>2.0595535977164115E-2</v>
      </c>
      <c r="AI39" s="299">
        <f t="shared" si="50"/>
        <v>2.3610211877443412E-2</v>
      </c>
      <c r="AJ39" s="299">
        <f t="shared" si="50"/>
        <v>1.9995037345652458E-2</v>
      </c>
      <c r="AK39" s="301">
        <f t="shared" si="50"/>
        <v>2.1229118053609723E-2</v>
      </c>
    </row>
    <row r="40" spans="1:37" s="68" customFormat="1" ht="14.1" customHeight="1" x14ac:dyDescent="0.15">
      <c r="B40" s="125" t="s">
        <v>19</v>
      </c>
      <c r="C40" s="139">
        <f t="shared" si="44"/>
        <v>1.664287549847868E-2</v>
      </c>
      <c r="D40" s="139">
        <f t="shared" si="44"/>
        <v>1.6970701502777519E-2</v>
      </c>
      <c r="E40" s="139">
        <f t="shared" si="30"/>
        <v>1.512569915648535E-2</v>
      </c>
      <c r="F40" s="139">
        <f t="shared" si="30"/>
        <v>2.0574698179752129E-2</v>
      </c>
      <c r="G40" s="141">
        <f t="shared" si="31"/>
        <v>1.8404214808004579E-2</v>
      </c>
      <c r="H40" s="139">
        <f t="shared" si="31"/>
        <v>1.8013517707281601E-2</v>
      </c>
      <c r="I40" s="139">
        <f t="shared" si="23"/>
        <v>1.7888227827236439E-2</v>
      </c>
      <c r="J40" s="139">
        <f t="shared" si="23"/>
        <v>1.7693635255352318E-2</v>
      </c>
      <c r="K40" s="139">
        <f t="shared" si="23"/>
        <v>1.7309880101084613E-2</v>
      </c>
      <c r="L40" s="141">
        <f t="shared" si="23"/>
        <v>1.7713978564615391E-2</v>
      </c>
      <c r="M40" s="139">
        <f t="shared" si="23"/>
        <v>1.844799924833106E-2</v>
      </c>
      <c r="N40" s="139">
        <f t="shared" ref="N40" si="51">N12/N$32</f>
        <v>1.8801885258217629E-2</v>
      </c>
      <c r="O40" s="299">
        <f t="shared" si="24"/>
        <v>1.8308456795781608E-2</v>
      </c>
      <c r="P40" s="299">
        <f t="shared" si="24"/>
        <v>1.914059060746302E-2</v>
      </c>
      <c r="Q40" s="301">
        <f t="shared" si="24"/>
        <v>1.8682300807319346E-2</v>
      </c>
      <c r="R40" s="299">
        <f t="shared" si="24"/>
        <v>2.0209223537276482E-2</v>
      </c>
      <c r="S40" s="299">
        <f t="shared" si="24"/>
        <v>2.1450308386836654E-2</v>
      </c>
      <c r="T40" s="299">
        <f t="shared" si="24"/>
        <v>1.9449092170428332E-2</v>
      </c>
      <c r="U40" s="299">
        <f t="shared" ref="U40:Y40" si="52">U12/U$32</f>
        <v>1.9827663521564284E-2</v>
      </c>
      <c r="V40" s="301">
        <f t="shared" si="52"/>
        <v>2.0221862181866487E-2</v>
      </c>
      <c r="W40" s="299">
        <f t="shared" si="52"/>
        <v>2.2184395152806308E-2</v>
      </c>
      <c r="X40" s="299">
        <f t="shared" si="52"/>
        <v>2.2804838890319024E-2</v>
      </c>
      <c r="Y40" s="299">
        <f t="shared" si="52"/>
        <v>2.211853078033784E-2</v>
      </c>
      <c r="Z40" s="299">
        <f t="shared" ref="Z40:AB40" si="53">Z12/Z$32</f>
        <v>2.4879125377888164E-2</v>
      </c>
      <c r="AA40" s="301">
        <f t="shared" si="53"/>
        <v>2.3015990655780014E-2</v>
      </c>
      <c r="AB40" s="299">
        <f t="shared" si="53"/>
        <v>2.3802956225925417E-2</v>
      </c>
      <c r="AC40" s="299">
        <f t="shared" ref="AC40:AD40" si="54">AC12/AC$32</f>
        <v>2.2648356535128249E-2</v>
      </c>
      <c r="AD40" s="299">
        <f t="shared" si="54"/>
        <v>2.3225354730538692E-2</v>
      </c>
      <c r="AE40" s="299">
        <f t="shared" ref="AE40:AF40" si="55">AE12/AE$32</f>
        <v>2.2846522765795726E-2</v>
      </c>
      <c r="AF40" s="301">
        <f t="shared" si="55"/>
        <v>2.312174222027864E-2</v>
      </c>
      <c r="AG40" s="299">
        <f t="shared" si="28"/>
        <v>2.5379601187835825E-2</v>
      </c>
      <c r="AH40" s="299">
        <f t="shared" ref="AH40:AK40" si="56">AH12/AH$32</f>
        <v>2.5694183358402591E-2</v>
      </c>
      <c r="AI40" s="299">
        <f t="shared" si="56"/>
        <v>3.0768870060306305E-2</v>
      </c>
      <c r="AJ40" s="299">
        <f t="shared" si="56"/>
        <v>2.4726254551352578E-2</v>
      </c>
      <c r="AK40" s="301">
        <f t="shared" si="56"/>
        <v>2.6449161420414136E-2</v>
      </c>
    </row>
    <row r="41" spans="1:37" s="68" customFormat="1" ht="14.1" customHeight="1" x14ac:dyDescent="0.15">
      <c r="B41" s="125" t="s">
        <v>20</v>
      </c>
      <c r="C41" s="139">
        <f t="shared" si="44"/>
        <v>1.7702761519749984E-2</v>
      </c>
      <c r="D41" s="139">
        <f t="shared" si="44"/>
        <v>1.6091255962892945E-2</v>
      </c>
      <c r="E41" s="139">
        <f t="shared" si="30"/>
        <v>1.2705990421447537E-2</v>
      </c>
      <c r="F41" s="139">
        <f t="shared" si="30"/>
        <v>1.278790255368363E-2</v>
      </c>
      <c r="G41" s="141">
        <f t="shared" si="31"/>
        <v>1.2540133489164336E-2</v>
      </c>
      <c r="H41" s="139">
        <f t="shared" si="31"/>
        <v>1.2857529798021645E-2</v>
      </c>
      <c r="I41" s="139">
        <f t="shared" si="23"/>
        <v>1.4853975254885144E-2</v>
      </c>
      <c r="J41" s="139">
        <f t="shared" si="23"/>
        <v>1.1060506756587917E-2</v>
      </c>
      <c r="K41" s="139">
        <f t="shared" si="23"/>
        <v>1.3011899911681824E-2</v>
      </c>
      <c r="L41" s="141">
        <f t="shared" si="23"/>
        <v>1.2936639842408667E-2</v>
      </c>
      <c r="M41" s="139">
        <f t="shared" si="23"/>
        <v>1.3464638261116621E-2</v>
      </c>
      <c r="N41" s="139">
        <f t="shared" ref="N41" si="57">N13/N$32</f>
        <v>1.169349947154536E-2</v>
      </c>
      <c r="O41" s="299">
        <f t="shared" si="24"/>
        <v>1.1143403810009446E-2</v>
      </c>
      <c r="P41" s="299">
        <f t="shared" si="24"/>
        <v>1.5221160737600438E-2</v>
      </c>
      <c r="Q41" s="301">
        <f t="shared" si="24"/>
        <v>1.2895902375714341E-2</v>
      </c>
      <c r="R41" s="299">
        <f t="shared" si="24"/>
        <v>1.4408329517048247E-2</v>
      </c>
      <c r="S41" s="299">
        <f t="shared" si="24"/>
        <v>1.1800059412971096E-2</v>
      </c>
      <c r="T41" s="299">
        <f t="shared" si="24"/>
        <v>1.0723901426364132E-2</v>
      </c>
      <c r="U41" s="299">
        <f t="shared" ref="U41:Y41" si="58">U13/U$32</f>
        <v>1.0626740787863229E-2</v>
      </c>
      <c r="V41" s="301">
        <f t="shared" si="58"/>
        <v>1.1830171183438638E-2</v>
      </c>
      <c r="W41" s="299">
        <f t="shared" si="58"/>
        <v>1.2893584071707783E-2</v>
      </c>
      <c r="X41" s="299">
        <f t="shared" si="58"/>
        <v>1.1506239981413586E-2</v>
      </c>
      <c r="Y41" s="299">
        <f t="shared" si="58"/>
        <v>1.0688091609436854E-2</v>
      </c>
      <c r="Z41" s="299">
        <f t="shared" ref="Z41:AB41" si="59">Z13/Z$32</f>
        <v>1.2485070853216327E-2</v>
      </c>
      <c r="AA41" s="301">
        <f t="shared" si="59"/>
        <v>1.1851684016183263E-2</v>
      </c>
      <c r="AB41" s="299">
        <f t="shared" si="59"/>
        <v>1.0626189822582614E-2</v>
      </c>
      <c r="AC41" s="299">
        <f t="shared" ref="AC41:AD41" si="60">AC13/AC$32</f>
        <v>1.0545202253386843E-2</v>
      </c>
      <c r="AD41" s="299">
        <f t="shared" si="60"/>
        <v>1.056871254084709E-2</v>
      </c>
      <c r="AE41" s="299">
        <f t="shared" ref="AE41:AF41" si="61">AE13/AE$32</f>
        <v>9.9688533072804855E-3</v>
      </c>
      <c r="AF41" s="301">
        <f t="shared" si="61"/>
        <v>1.04143915228512E-2</v>
      </c>
      <c r="AG41" s="299">
        <f t="shared" si="28"/>
        <v>1.0339861639224436E-2</v>
      </c>
      <c r="AH41" s="299">
        <f t="shared" ref="AH41:AK41" si="62">AH13/AH$32</f>
        <v>9.5213790412732868E-3</v>
      </c>
      <c r="AI41" s="299">
        <f t="shared" si="62"/>
        <v>1.25655303246593E-2</v>
      </c>
      <c r="AJ41" s="299">
        <f t="shared" si="62"/>
        <v>9.9635950182008562E-3</v>
      </c>
      <c r="AK41" s="301">
        <f t="shared" si="62"/>
        <v>1.0503505881541985E-2</v>
      </c>
    </row>
    <row r="42" spans="1:37" s="68" customFormat="1" ht="14.1" customHeight="1" x14ac:dyDescent="0.15">
      <c r="B42" s="125" t="s">
        <v>21</v>
      </c>
      <c r="C42" s="139">
        <f t="shared" si="44"/>
        <v>8.2025377376369821E-3</v>
      </c>
      <c r="D42" s="139">
        <f t="shared" si="44"/>
        <v>7.4788316241153723E-3</v>
      </c>
      <c r="E42" s="139">
        <f t="shared" si="30"/>
        <v>7.4905678338955898E-3</v>
      </c>
      <c r="F42" s="139">
        <f t="shared" si="30"/>
        <v>7.1096927076340077E-3</v>
      </c>
      <c r="G42" s="141">
        <f t="shared" si="31"/>
        <v>6.1941546684692048E-3</v>
      </c>
      <c r="H42" s="139">
        <f t="shared" si="31"/>
        <v>5.6547978135711345E-3</v>
      </c>
      <c r="I42" s="139">
        <f t="shared" si="23"/>
        <v>4.4322317994774599E-3</v>
      </c>
      <c r="J42" s="139">
        <f t="shared" si="23"/>
        <v>5.0369825553464882E-3</v>
      </c>
      <c r="K42" s="139">
        <f t="shared" si="23"/>
        <v>5.5138008633432494E-3</v>
      </c>
      <c r="L42" s="141">
        <f t="shared" si="23"/>
        <v>5.160530015622361E-3</v>
      </c>
      <c r="M42" s="139">
        <f t="shared" si="23"/>
        <v>5.2793531737595871E-3</v>
      </c>
      <c r="N42" s="139">
        <f t="shared" ref="N42" si="63">N14/N$32</f>
        <v>4.9032454831841581E-3</v>
      </c>
      <c r="O42" s="299">
        <f t="shared" si="24"/>
        <v>4.75893374970646E-3</v>
      </c>
      <c r="P42" s="299">
        <f t="shared" si="24"/>
        <v>6.0135627125676465E-3</v>
      </c>
      <c r="Q42" s="301">
        <f t="shared" si="24"/>
        <v>5.2458731209302327E-3</v>
      </c>
      <c r="R42" s="299">
        <f t="shared" si="24"/>
        <v>5.1871774155663446E-3</v>
      </c>
      <c r="S42" s="299">
        <f t="shared" si="24"/>
        <v>4.9159547259255464E-3</v>
      </c>
      <c r="T42" s="299">
        <f t="shared" si="24"/>
        <v>4.62287182155619E-3</v>
      </c>
      <c r="U42" s="299">
        <f t="shared" ref="U42:Y42" si="64">U14/U$32</f>
        <v>6.2369634219248743E-3</v>
      </c>
      <c r="V42" s="301">
        <f t="shared" si="64"/>
        <v>5.2709064628549103E-3</v>
      </c>
      <c r="W42" s="299">
        <f t="shared" si="64"/>
        <v>6.4732451388221819E-3</v>
      </c>
      <c r="X42" s="299">
        <f t="shared" si="64"/>
        <v>7.9628023229805969E-3</v>
      </c>
      <c r="Y42" s="299">
        <f t="shared" si="64"/>
        <v>8.0320353793306709E-3</v>
      </c>
      <c r="Z42" s="299">
        <f t="shared" ref="Z42:AB42" si="65">Z14/Z$32</f>
        <v>8.2347608010191978E-3</v>
      </c>
      <c r="AA42" s="301">
        <f t="shared" si="65"/>
        <v>7.7006126935911228E-3</v>
      </c>
      <c r="AB42" s="299">
        <f t="shared" si="65"/>
        <v>6.7453379006045481E-3</v>
      </c>
      <c r="AC42" s="299">
        <f t="shared" ref="AC42:AD42" si="66">AC14/AC$32</f>
        <v>7.336519851697392E-3</v>
      </c>
      <c r="AD42" s="299">
        <f t="shared" si="66"/>
        <v>6.1486031253002492E-3</v>
      </c>
      <c r="AE42" s="299">
        <f t="shared" ref="AE42:AF42" si="67">AE14/AE$32</f>
        <v>7.5382890010807363E-3</v>
      </c>
      <c r="AF42" s="301">
        <f t="shared" si="67"/>
        <v>6.9614074415786358E-3</v>
      </c>
      <c r="AG42" s="299">
        <f t="shared" si="28"/>
        <v>7.6458606555301727E-3</v>
      </c>
      <c r="AH42" s="299">
        <f t="shared" ref="AH42:AK42" si="68">AH14/AH$32</f>
        <v>6.940525990208871E-3</v>
      </c>
      <c r="AI42" s="299">
        <f t="shared" si="68"/>
        <v>6.4531021803268312E-3</v>
      </c>
      <c r="AJ42" s="299">
        <f t="shared" si="68"/>
        <v>6.1665027782247354E-3</v>
      </c>
      <c r="AK42" s="301">
        <f t="shared" si="68"/>
        <v>6.7827876202955955E-3</v>
      </c>
    </row>
    <row r="43" spans="1:37" s="68" customFormat="1" ht="14.1" customHeight="1" x14ac:dyDescent="0.15">
      <c r="B43" s="125" t="s">
        <v>22</v>
      </c>
      <c r="C43" s="139">
        <f t="shared" si="44"/>
        <v>2.2571498677165292E-3</v>
      </c>
      <c r="D43" s="139">
        <f t="shared" si="44"/>
        <v>1.9300881165698759E-3</v>
      </c>
      <c r="E43" s="139">
        <f t="shared" si="30"/>
        <v>2.2762466786365766E-3</v>
      </c>
      <c r="F43" s="139">
        <f t="shared" si="30"/>
        <v>2.1253423078174158E-3</v>
      </c>
      <c r="G43" s="141">
        <f t="shared" si="31"/>
        <v>1.7228963006868669E-3</v>
      </c>
      <c r="H43" s="139">
        <f t="shared" si="31"/>
        <v>1.957698154932107E-3</v>
      </c>
      <c r="I43" s="139">
        <f t="shared" si="23"/>
        <v>1.8430237639851922E-3</v>
      </c>
      <c r="J43" s="139">
        <f t="shared" si="23"/>
        <v>1.8236160196790508E-3</v>
      </c>
      <c r="K43" s="139">
        <f t="shared" si="23"/>
        <v>2.1083032219698082E-3</v>
      </c>
      <c r="L43" s="141">
        <f t="shared" si="23"/>
        <v>1.9359135953220276E-3</v>
      </c>
      <c r="M43" s="139">
        <f t="shared" si="23"/>
        <v>1.4375254865833494E-3</v>
      </c>
      <c r="N43" s="139">
        <f t="shared" ref="N43" si="69">N15/N$32</f>
        <v>1.3005070965915926E-3</v>
      </c>
      <c r="O43" s="299">
        <f t="shared" si="24"/>
        <v>1.2751107258144644E-3</v>
      </c>
      <c r="P43" s="299">
        <f t="shared" si="24"/>
        <v>1.0797811695540296E-3</v>
      </c>
      <c r="Q43" s="301">
        <f t="shared" si="24"/>
        <v>1.2691041284907728E-3</v>
      </c>
      <c r="R43" s="299">
        <f t="shared" si="24"/>
        <v>9.487964126590505E-4</v>
      </c>
      <c r="S43" s="299">
        <f t="shared" si="24"/>
        <v>1.1506761835538214E-3</v>
      </c>
      <c r="T43" s="299">
        <f t="shared" si="24"/>
        <v>8.0089288015984452E-4</v>
      </c>
      <c r="U43" s="299">
        <f t="shared" ref="U43:Y43" si="70">U15/U$32</f>
        <v>1.0345339102226787E-3</v>
      </c>
      <c r="V43" s="301">
        <f t="shared" si="70"/>
        <v>9.8549251507435136E-4</v>
      </c>
      <c r="W43" s="299">
        <f t="shared" si="70"/>
        <v>9.8661371932706266E-4</v>
      </c>
      <c r="X43" s="299">
        <f t="shared" si="70"/>
        <v>1.3988659810102316E-3</v>
      </c>
      <c r="Y43" s="299">
        <f t="shared" si="70"/>
        <v>1.0585869495213012E-3</v>
      </c>
      <c r="Z43" s="299">
        <f t="shared" ref="Z43:AB43" si="71">Z15/Z$32</f>
        <v>1.7674241799429922E-3</v>
      </c>
      <c r="AA43" s="301">
        <f t="shared" si="71"/>
        <v>1.291217947826221E-3</v>
      </c>
      <c r="AB43" s="299">
        <f t="shared" si="71"/>
        <v>1.2121756970893483E-3</v>
      </c>
      <c r="AC43" s="299">
        <f t="shared" ref="AC43:AD43" si="72">AC15/AC$32</f>
        <v>1.3949174259359641E-3</v>
      </c>
      <c r="AD43" s="299">
        <f t="shared" si="72"/>
        <v>1.6542609625417911E-3</v>
      </c>
      <c r="AE43" s="299">
        <f t="shared" ref="AE43:AF43" si="73">AE15/AE$32</f>
        <v>1.2715319892593212E-3</v>
      </c>
      <c r="AF43" s="301">
        <f t="shared" si="73"/>
        <v>1.3794931232196841E-3</v>
      </c>
      <c r="AG43" s="299">
        <f t="shared" si="28"/>
        <v>1.2682252267885569E-3</v>
      </c>
      <c r="AH43" s="299">
        <f t="shared" ref="AH43:AK43" si="74">AH15/AH$32</f>
        <v>1.4475765469498759E-3</v>
      </c>
      <c r="AI43" s="299">
        <f t="shared" si="74"/>
        <v>1.3254374835976904E-3</v>
      </c>
      <c r="AJ43" s="299">
        <f t="shared" si="74"/>
        <v>1.3398572503638499E-3</v>
      </c>
      <c r="AK43" s="301">
        <f t="shared" si="74"/>
        <v>1.3478511958172211E-3</v>
      </c>
    </row>
    <row r="44" spans="1:37" s="68" customFormat="1" ht="14.1" customHeight="1" x14ac:dyDescent="0.15">
      <c r="B44" s="125" t="s">
        <v>23</v>
      </c>
      <c r="C44" s="139">
        <f t="shared" si="44"/>
        <v>4.1370464568408023E-3</v>
      </c>
      <c r="D44" s="139">
        <f t="shared" si="44"/>
        <v>3.8248568591896272E-3</v>
      </c>
      <c r="E44" s="139">
        <f t="shared" si="30"/>
        <v>4.6923096705614653E-3</v>
      </c>
      <c r="F44" s="139">
        <f t="shared" si="30"/>
        <v>4.6118612211509848E-3</v>
      </c>
      <c r="G44" s="141">
        <f t="shared" si="31"/>
        <v>4.1808518573958602E-3</v>
      </c>
      <c r="H44" s="139">
        <f t="shared" si="31"/>
        <v>4.7890333339789346E-3</v>
      </c>
      <c r="I44" s="139">
        <f t="shared" si="23"/>
        <v>5.3444864132103885E-3</v>
      </c>
      <c r="J44" s="139">
        <f t="shared" si="23"/>
        <v>4.8582512804675087E-3</v>
      </c>
      <c r="K44" s="139">
        <f t="shared" si="23"/>
        <v>4.9416579147483052E-3</v>
      </c>
      <c r="L44" s="141">
        <f t="shared" si="23"/>
        <v>4.9839210922330481E-3</v>
      </c>
      <c r="M44" s="139">
        <f t="shared" si="23"/>
        <v>6.8010573116795486E-3</v>
      </c>
      <c r="N44" s="139">
        <f t="shared" ref="N44" si="75">N16/N$32</f>
        <v>6.7896491230655881E-3</v>
      </c>
      <c r="O44" s="299">
        <f t="shared" si="24"/>
        <v>6.5787671872465621E-3</v>
      </c>
      <c r="P44" s="299">
        <f t="shared" si="24"/>
        <v>8.0075885596742873E-3</v>
      </c>
      <c r="Q44" s="301">
        <f t="shared" si="24"/>
        <v>7.0570316061910679E-3</v>
      </c>
      <c r="R44" s="299">
        <f t="shared" si="24"/>
        <v>9.086863279211245E-3</v>
      </c>
      <c r="S44" s="299">
        <f t="shared" si="24"/>
        <v>8.2539248202817671E-3</v>
      </c>
      <c r="T44" s="299">
        <f t="shared" si="24"/>
        <v>7.6292796426426961E-3</v>
      </c>
      <c r="U44" s="299">
        <f t="shared" ref="U44:Y44" si="76">U16/U$32</f>
        <v>7.8776550132545042E-3</v>
      </c>
      <c r="V44" s="301">
        <f t="shared" si="76"/>
        <v>8.1943142317643502E-3</v>
      </c>
      <c r="W44" s="299">
        <f t="shared" si="76"/>
        <v>7.8939017685843438E-3</v>
      </c>
      <c r="X44" s="299">
        <f t="shared" si="76"/>
        <v>6.210950155503386E-3</v>
      </c>
      <c r="Y44" s="299">
        <f t="shared" si="76"/>
        <v>5.2898595241956782E-3</v>
      </c>
      <c r="Z44" s="299">
        <f t="shared" ref="Z44:AB44" si="77">Z16/Z$32</f>
        <v>5.9080466143572041E-3</v>
      </c>
      <c r="AA44" s="301">
        <f t="shared" si="77"/>
        <v>6.2313434656276071E-3</v>
      </c>
      <c r="AB44" s="299">
        <f t="shared" si="77"/>
        <v>6.2244631302634471E-3</v>
      </c>
      <c r="AC44" s="299">
        <f t="shared" ref="AC44:AD44" si="78">AC16/AC$32</f>
        <v>4.6993992279059519E-3</v>
      </c>
      <c r="AD44" s="299">
        <f t="shared" si="78"/>
        <v>5.7001814479487531E-3</v>
      </c>
      <c r="AE44" s="299">
        <f t="shared" ref="AE44:AF44" si="79">AE16/AE$32</f>
        <v>5.0759389990444499E-3</v>
      </c>
      <c r="AF44" s="301">
        <f t="shared" si="79"/>
        <v>5.4132399935523873E-3</v>
      </c>
      <c r="AG44" s="299">
        <f t="shared" si="28"/>
        <v>5.986684032650934E-3</v>
      </c>
      <c r="AH44" s="299">
        <f t="shared" ref="AH44:AK44" si="80">AH16/AH$32</f>
        <v>6.2063460697668578E-3</v>
      </c>
      <c r="AI44" s="299">
        <f t="shared" si="80"/>
        <v>6.746456078264719E-3</v>
      </c>
      <c r="AJ44" s="299">
        <f t="shared" si="80"/>
        <v>5.0988184103649657E-3</v>
      </c>
      <c r="AK44" s="301">
        <f t="shared" si="80"/>
        <v>5.9577955980139536E-3</v>
      </c>
    </row>
    <row r="45" spans="1:37" s="68" customFormat="1" ht="14.1" customHeight="1" x14ac:dyDescent="0.15">
      <c r="B45" s="125" t="s">
        <v>24</v>
      </c>
      <c r="C45" s="139">
        <f t="shared" si="44"/>
        <v>3.8386704926766284E-3</v>
      </c>
      <c r="D45" s="139">
        <f t="shared" si="44"/>
        <v>3.9605283778342939E-3</v>
      </c>
      <c r="E45" s="139">
        <f t="shared" si="30"/>
        <v>4.9209238488334642E-3</v>
      </c>
      <c r="F45" s="139">
        <f t="shared" si="30"/>
        <v>4.8243700900638302E-3</v>
      </c>
      <c r="G45" s="141">
        <f t="shared" si="31"/>
        <v>4.4394848443796162E-3</v>
      </c>
      <c r="H45" s="139">
        <f t="shared" si="31"/>
        <v>5.1111614057474004E-3</v>
      </c>
      <c r="I45" s="139">
        <f t="shared" si="23"/>
        <v>5.4921781396811507E-3</v>
      </c>
      <c r="J45" s="139">
        <f t="shared" si="23"/>
        <v>4.6833257043761307E-3</v>
      </c>
      <c r="K45" s="139">
        <f t="shared" si="23"/>
        <v>4.7238226833897657E-3</v>
      </c>
      <c r="L45" s="141">
        <f t="shared" si="23"/>
        <v>4.993469386266115E-3</v>
      </c>
      <c r="M45" s="139">
        <f t="shared" si="23"/>
        <v>4.0159772173475449E-3</v>
      </c>
      <c r="N45" s="139">
        <f t="shared" ref="N45" si="81">N17/N$32</f>
        <v>4.7357840843000069E-3</v>
      </c>
      <c r="O45" s="299">
        <f t="shared" si="24"/>
        <v>4.861382306389125E-3</v>
      </c>
      <c r="P45" s="299">
        <f t="shared" si="24"/>
        <v>4.7746991053412586E-3</v>
      </c>
      <c r="Q45" s="301">
        <f t="shared" si="24"/>
        <v>4.6065481052528813E-3</v>
      </c>
      <c r="R45" s="299">
        <f t="shared" si="24"/>
        <v>4.270810177716051E-3</v>
      </c>
      <c r="S45" s="299">
        <f t="shared" si="24"/>
        <v>4.3179638570184139E-3</v>
      </c>
      <c r="T45" s="299">
        <f t="shared" si="24"/>
        <v>3.4379381166144184E-3</v>
      </c>
      <c r="U45" s="299">
        <f t="shared" ref="U45:Y45" si="82">U17/U$32</f>
        <v>4.0147399177282873E-3</v>
      </c>
      <c r="V45" s="301">
        <f t="shared" si="82"/>
        <v>4.0081203234213839E-3</v>
      </c>
      <c r="W45" s="299">
        <f t="shared" si="82"/>
        <v>4.1027442560943256E-3</v>
      </c>
      <c r="X45" s="299">
        <f t="shared" si="82"/>
        <v>2.2860836601884095E-3</v>
      </c>
      <c r="Y45" s="299">
        <f t="shared" si="82"/>
        <v>2.8709331063098281E-3</v>
      </c>
      <c r="Z45" s="299">
        <f t="shared" ref="Z45:AB45" si="83">Z17/Z$32</f>
        <v>3.4578769198638231E-3</v>
      </c>
      <c r="AA45" s="301">
        <f t="shared" si="83"/>
        <v>3.2517153737618076E-3</v>
      </c>
      <c r="AB45" s="299">
        <f t="shared" si="83"/>
        <v>3.060804613680166E-3</v>
      </c>
      <c r="AC45" s="299">
        <f t="shared" ref="AC45:AD45" si="84">AC17/AC$32</f>
        <v>3.7192596693586665E-3</v>
      </c>
      <c r="AD45" s="299">
        <f t="shared" si="84"/>
        <v>3.8097045042231902E-3</v>
      </c>
      <c r="AE45" s="299">
        <f t="shared" ref="AE45:AF45" si="85">AE17/AE$32</f>
        <v>3.3161873885597408E-3</v>
      </c>
      <c r="AF45" s="301">
        <f t="shared" si="85"/>
        <v>3.4717068465174141E-3</v>
      </c>
      <c r="AG45" s="299">
        <f t="shared" si="28"/>
        <v>3.1963629222190506E-3</v>
      </c>
      <c r="AH45" s="299">
        <f t="shared" ref="AH45:AK45" si="86">AH17/AH$32</f>
        <v>3.7824820841932693E-3</v>
      </c>
      <c r="AI45" s="299">
        <f t="shared" si="86"/>
        <v>3.9626969926810363E-3</v>
      </c>
      <c r="AJ45" s="299">
        <f t="shared" si="86"/>
        <v>2.9359841527690786E-3</v>
      </c>
      <c r="AK45" s="301">
        <f t="shared" si="86"/>
        <v>3.4425039694299898E-3</v>
      </c>
    </row>
    <row r="46" spans="1:37" s="68" customFormat="1" ht="14.1" customHeight="1" x14ac:dyDescent="0.15">
      <c r="B46" s="125" t="s">
        <v>25</v>
      </c>
      <c r="C46" s="139">
        <f t="shared" si="44"/>
        <v>4.8183171166144616E-2</v>
      </c>
      <c r="D46" s="139">
        <f t="shared" si="44"/>
        <v>5.1327473630834848E-2</v>
      </c>
      <c r="E46" s="139">
        <f t="shared" si="30"/>
        <v>6.8186948133192107E-2</v>
      </c>
      <c r="F46" s="139">
        <f t="shared" si="30"/>
        <v>5.3770317547997999E-2</v>
      </c>
      <c r="G46" s="141">
        <f t="shared" si="31"/>
        <v>5.5615707543028636E-2</v>
      </c>
      <c r="H46" s="139">
        <f t="shared" si="31"/>
        <v>5.2879431138549517E-2</v>
      </c>
      <c r="I46" s="139">
        <f t="shared" si="23"/>
        <v>5.3750927260368786E-2</v>
      </c>
      <c r="J46" s="139">
        <f t="shared" si="23"/>
        <v>5.7256183792829506E-2</v>
      </c>
      <c r="K46" s="139">
        <f t="shared" si="23"/>
        <v>5.3394534783824929E-2</v>
      </c>
      <c r="L46" s="141">
        <f t="shared" si="23"/>
        <v>5.4335443971521978E-2</v>
      </c>
      <c r="M46" s="139">
        <f t="shared" si="23"/>
        <v>4.9117209535591018E-2</v>
      </c>
      <c r="N46" s="139">
        <f t="shared" ref="N46" si="87">N18/N$32</f>
        <v>5.0192228407596164E-2</v>
      </c>
      <c r="O46" s="299">
        <f t="shared" si="24"/>
        <v>5.3129781263986618E-2</v>
      </c>
      <c r="P46" s="299">
        <f t="shared" si="24"/>
        <v>5.4034469710161084E-2</v>
      </c>
      <c r="Q46" s="301">
        <f t="shared" si="24"/>
        <v>5.1676480561257031E-2</v>
      </c>
      <c r="R46" s="299">
        <f t="shared" si="24"/>
        <v>4.642700615274737E-2</v>
      </c>
      <c r="S46" s="299">
        <f t="shared" si="24"/>
        <v>4.754515288755562E-2</v>
      </c>
      <c r="T46" s="299">
        <f t="shared" si="24"/>
        <v>5.3688888705463532E-2</v>
      </c>
      <c r="U46" s="299">
        <f t="shared" ref="U46:Y46" si="88">U18/U$32</f>
        <v>4.9007961705122956E-2</v>
      </c>
      <c r="V46" s="301">
        <f t="shared" si="88"/>
        <v>4.9187016659469188E-2</v>
      </c>
      <c r="W46" s="299">
        <f t="shared" si="88"/>
        <v>4.2746417354332732E-2</v>
      </c>
      <c r="X46" s="299">
        <f t="shared" si="88"/>
        <v>3.3658297288374127E-2</v>
      </c>
      <c r="Y46" s="299">
        <f t="shared" si="88"/>
        <v>3.9065622551713246E-2</v>
      </c>
      <c r="Z46" s="299">
        <f t="shared" ref="Z46:AB46" si="89">Z18/Z$32</f>
        <v>4.8792092222094657E-2</v>
      </c>
      <c r="AA46" s="301">
        <f t="shared" si="89"/>
        <v>4.1930944204348918E-2</v>
      </c>
      <c r="AB46" s="299">
        <f t="shared" si="89"/>
        <v>4.1004725607029675E-2</v>
      </c>
      <c r="AC46" s="299">
        <f t="shared" ref="AC46:AD46" si="90">AC18/AC$32</f>
        <v>4.275344244759334E-2</v>
      </c>
      <c r="AD46" s="299">
        <f t="shared" si="90"/>
        <v>4.6369253336969812E-2</v>
      </c>
      <c r="AE46" s="299">
        <f t="shared" ref="AE46:AF46" si="91">AE18/AE$32</f>
        <v>4.6164957539263016E-2</v>
      </c>
      <c r="AF46" s="301">
        <f t="shared" si="91"/>
        <v>4.412319433483302E-2</v>
      </c>
      <c r="AG46" s="299">
        <f t="shared" si="28"/>
        <v>4.0960349593745608E-2</v>
      </c>
      <c r="AH46" s="299">
        <f t="shared" ref="AH46:AK46" si="92">AH18/AH$32</f>
        <v>4.1881491380471002E-2</v>
      </c>
      <c r="AI46" s="299">
        <f t="shared" si="92"/>
        <v>5.2428985616315898E-2</v>
      </c>
      <c r="AJ46" s="299">
        <f t="shared" si="92"/>
        <v>4.2556457946843464E-2</v>
      </c>
      <c r="AK46" s="301">
        <f t="shared" si="92"/>
        <v>4.4148508233359203E-2</v>
      </c>
    </row>
    <row r="47" spans="1:37" s="68" customFormat="1" ht="14.1" customHeight="1" x14ac:dyDescent="0.15">
      <c r="B47" s="125" t="s">
        <v>26</v>
      </c>
      <c r="C47" s="84" t="s">
        <v>27</v>
      </c>
      <c r="D47" s="139">
        <f t="shared" si="44"/>
        <v>4.4740564997291033E-3</v>
      </c>
      <c r="E47" s="139">
        <f t="shared" si="30"/>
        <v>5.5649573122281181E-3</v>
      </c>
      <c r="F47" s="139">
        <f t="shared" si="30"/>
        <v>5.29876089871021E-3</v>
      </c>
      <c r="G47" s="141">
        <f t="shared" si="31"/>
        <v>6.6418497414116673E-3</v>
      </c>
      <c r="H47" s="139">
        <f t="shared" si="31"/>
        <v>6.5711267457930506E-3</v>
      </c>
      <c r="I47" s="139">
        <f t="shared" si="23"/>
        <v>6.5199077113768638E-3</v>
      </c>
      <c r="J47" s="139">
        <f t="shared" si="23"/>
        <v>6.7013424629422712E-3</v>
      </c>
      <c r="K47" s="139">
        <f t="shared" si="23"/>
        <v>6.6472574496470463E-3</v>
      </c>
      <c r="L47" s="141">
        <f t="shared" si="23"/>
        <v>6.6117160171819999E-3</v>
      </c>
      <c r="M47" s="139">
        <f t="shared" si="23"/>
        <v>6.482913594131382E-3</v>
      </c>
      <c r="N47" s="139">
        <f t="shared" ref="N47" si="93">N19/N$32</f>
        <v>5.7724364034050261E-3</v>
      </c>
      <c r="O47" s="299">
        <f t="shared" si="24"/>
        <v>6.2425168115210492E-3</v>
      </c>
      <c r="P47" s="299">
        <f t="shared" si="24"/>
        <v>6.4453259655923986E-3</v>
      </c>
      <c r="Q47" s="301">
        <f t="shared" si="24"/>
        <v>6.2346390162299568E-3</v>
      </c>
      <c r="R47" s="299">
        <f t="shared" si="24"/>
        <v>5.9129485873140181E-3</v>
      </c>
      <c r="S47" s="299">
        <f t="shared" si="24"/>
        <v>6.13879307578339E-3</v>
      </c>
      <c r="T47" s="299">
        <f t="shared" si="24"/>
        <v>6.1394397373930269E-3</v>
      </c>
      <c r="U47" s="299">
        <f t="shared" ref="U47:Y47" si="94">U19/U$32</f>
        <v>6.0243271895762795E-3</v>
      </c>
      <c r="V47" s="301">
        <f t="shared" si="94"/>
        <v>6.0542102937440213E-3</v>
      </c>
      <c r="W47" s="299">
        <f t="shared" si="94"/>
        <v>6.7089346362190017E-3</v>
      </c>
      <c r="X47" s="299">
        <f t="shared" si="94"/>
        <v>3.6378749952279228E-3</v>
      </c>
      <c r="Y47" s="299">
        <f t="shared" si="94"/>
        <v>4.2586561533482E-3</v>
      </c>
      <c r="Z47" s="299">
        <f t="shared" ref="Z47:AB47" si="95">Z19/Z$32</f>
        <v>5.6688522931490877E-3</v>
      </c>
      <c r="AA47" s="301">
        <f t="shared" si="95"/>
        <v>5.1635129202512661E-3</v>
      </c>
      <c r="AB47" s="299">
        <f t="shared" si="95"/>
        <v>5.2840619903228182E-3</v>
      </c>
      <c r="AC47" s="299">
        <f t="shared" ref="AC47:AD47" si="96">AC19/AC$32</f>
        <v>5.0136284364925201E-3</v>
      </c>
      <c r="AD47" s="299">
        <f t="shared" si="96"/>
        <v>5.498746911934335E-3</v>
      </c>
      <c r="AE47" s="299">
        <f t="shared" ref="AE47:AF47" si="97">AE19/AE$32</f>
        <v>5.9209683875030492E-3</v>
      </c>
      <c r="AF47" s="301">
        <f t="shared" si="97"/>
        <v>5.4420450691199272E-3</v>
      </c>
      <c r="AG47" s="299">
        <f t="shared" si="28"/>
        <v>5.7555600211980536E-3</v>
      </c>
      <c r="AH47" s="299">
        <f t="shared" ref="AH47:AK47" si="98">AH19/AH$32</f>
        <v>5.6390872702997107E-3</v>
      </c>
      <c r="AI47" s="299">
        <f t="shared" si="98"/>
        <v>6.6112998184569274E-3</v>
      </c>
      <c r="AJ47" s="299">
        <f t="shared" si="98"/>
        <v>5.7625507484392576E-3</v>
      </c>
      <c r="AK47" s="301">
        <f t="shared" si="98"/>
        <v>5.9132688806547698E-3</v>
      </c>
    </row>
    <row r="48" spans="1:37" s="68" customFormat="1" ht="14.1" customHeight="1" x14ac:dyDescent="0.15">
      <c r="B48" s="125" t="s">
        <v>28</v>
      </c>
      <c r="C48" s="84" t="s">
        <v>27</v>
      </c>
      <c r="D48" s="139">
        <f t="shared" si="44"/>
        <v>4.3785315651901965E-3</v>
      </c>
      <c r="E48" s="139">
        <f t="shared" si="30"/>
        <v>3.3669067125089536E-3</v>
      </c>
      <c r="F48" s="139">
        <f t="shared" si="30"/>
        <v>2.5917942616884228E-3</v>
      </c>
      <c r="G48" s="141">
        <f t="shared" si="31"/>
        <v>3.8503732219720959E-3</v>
      </c>
      <c r="H48" s="139">
        <f t="shared" si="31"/>
        <v>4.6689280714002973E-3</v>
      </c>
      <c r="I48" s="139">
        <f t="shared" si="23"/>
        <v>4.6888373197667759E-3</v>
      </c>
      <c r="J48" s="139">
        <f t="shared" si="23"/>
        <v>3.7378045749585594E-3</v>
      </c>
      <c r="K48" s="139">
        <f t="shared" si="23"/>
        <v>3.7828805718769891E-3</v>
      </c>
      <c r="L48" s="141">
        <f t="shared" si="23"/>
        <v>4.2021865715141478E-3</v>
      </c>
      <c r="M48" s="139">
        <f t="shared" si="23"/>
        <v>3.9353284568352789E-3</v>
      </c>
      <c r="N48" s="139">
        <f t="shared" ref="N48" si="99">N20/N$32</f>
        <v>4.177822771632771E-3</v>
      </c>
      <c r="O48" s="299">
        <f t="shared" si="24"/>
        <v>4.6093222414052759E-3</v>
      </c>
      <c r="P48" s="299">
        <f t="shared" si="24"/>
        <v>4.990121804094195E-3</v>
      </c>
      <c r="Q48" s="301">
        <f t="shared" si="24"/>
        <v>4.4404120326487443E-3</v>
      </c>
      <c r="R48" s="299">
        <f t="shared" si="24"/>
        <v>4.593091250847032E-3</v>
      </c>
      <c r="S48" s="299">
        <f t="shared" si="24"/>
        <v>4.2529426020620929E-3</v>
      </c>
      <c r="T48" s="299">
        <f t="shared" si="24"/>
        <v>4.6500700693516512E-3</v>
      </c>
      <c r="U48" s="299">
        <f t="shared" ref="U48:Y48" si="100">U20/U$32</f>
        <v>4.3408152231798518E-3</v>
      </c>
      <c r="V48" s="301">
        <f t="shared" si="100"/>
        <v>4.4545972214621215E-3</v>
      </c>
      <c r="W48" s="299">
        <f t="shared" si="100"/>
        <v>4.88502134053457E-3</v>
      </c>
      <c r="X48" s="299">
        <f t="shared" si="100"/>
        <v>4.1535693653452213E-3</v>
      </c>
      <c r="Y48" s="299">
        <f t="shared" si="100"/>
        <v>3.9283666726669516E-3</v>
      </c>
      <c r="Z48" s="299">
        <f t="shared" ref="Z48:AB48" si="101">Z20/Z$32</f>
        <v>4.1079662977254816E-3</v>
      </c>
      <c r="AA48" s="301">
        <f t="shared" si="101"/>
        <v>4.2443736402243103E-3</v>
      </c>
      <c r="AB48" s="299">
        <f t="shared" si="101"/>
        <v>3.7492877690745033E-3</v>
      </c>
      <c r="AC48" s="299">
        <f t="shared" ref="AC48:AD48" si="102">AC20/AC$32</f>
        <v>3.0293478007159731E-3</v>
      </c>
      <c r="AD48" s="299">
        <f t="shared" si="102"/>
        <v>3.3460153094517675E-3</v>
      </c>
      <c r="AE48" s="299">
        <f t="shared" ref="AE48:AF48" si="103">AE20/AE$32</f>
        <v>3.3875422036854634E-3</v>
      </c>
      <c r="AF48" s="301">
        <f t="shared" si="103"/>
        <v>3.3777162885636957E-3</v>
      </c>
      <c r="AG48" s="299">
        <f t="shared" si="28"/>
        <v>3.1517312654497447E-3</v>
      </c>
      <c r="AH48" s="299">
        <f t="shared" ref="AH48:AK48" si="104">AH20/AH$32</f>
        <v>3.1974152686825804E-3</v>
      </c>
      <c r="AI48" s="299">
        <f t="shared" si="104"/>
        <v>3.8183324593770566E-3</v>
      </c>
      <c r="AJ48" s="299">
        <f t="shared" si="104"/>
        <v>3.346780039512809E-3</v>
      </c>
      <c r="AK48" s="301">
        <f t="shared" si="104"/>
        <v>3.3639685024018004E-3</v>
      </c>
    </row>
    <row r="49" spans="1:37" s="68" customFormat="1" ht="14.1" customHeight="1" x14ac:dyDescent="0.15">
      <c r="B49" s="125" t="s">
        <v>29</v>
      </c>
      <c r="C49" s="84" t="s">
        <v>27</v>
      </c>
      <c r="D49" s="139">
        <f t="shared" si="44"/>
        <v>1.486362713295692E-3</v>
      </c>
      <c r="E49" s="139">
        <f t="shared" si="30"/>
        <v>1.5005587620326617E-3</v>
      </c>
      <c r="F49" s="139">
        <f t="shared" si="30"/>
        <v>1.1533398352121416E-3</v>
      </c>
      <c r="G49" s="141">
        <f t="shared" si="31"/>
        <v>1.3875345207461898E-3</v>
      </c>
      <c r="H49" s="139">
        <f t="shared" si="31"/>
        <v>1.323370817546711E-3</v>
      </c>
      <c r="I49" s="139">
        <f t="shared" si="23"/>
        <v>1.4467878507933611E-3</v>
      </c>
      <c r="J49" s="139">
        <f t="shared" si="23"/>
        <v>1.151907816486246E-3</v>
      </c>
      <c r="K49" s="139">
        <f t="shared" si="23"/>
        <v>1.3195183682416973E-3</v>
      </c>
      <c r="L49" s="141">
        <f t="shared" si="23"/>
        <v>1.3094532062862601E-3</v>
      </c>
      <c r="M49" s="139">
        <f t="shared" si="23"/>
        <v>1.2385858396396438E-3</v>
      </c>
      <c r="N49" s="139">
        <f t="shared" ref="N49" si="105">N21/N$32</f>
        <v>1.3102372576682246E-3</v>
      </c>
      <c r="O49" s="299">
        <f t="shared" si="24"/>
        <v>1.1344549984119189E-3</v>
      </c>
      <c r="P49" s="299">
        <f t="shared" si="24"/>
        <v>1.357509292162874E-3</v>
      </c>
      <c r="Q49" s="301">
        <f t="shared" si="24"/>
        <v>1.2614184436797737E-3</v>
      </c>
      <c r="R49" s="299">
        <f t="shared" si="24"/>
        <v>1.3437182339505341E-3</v>
      </c>
      <c r="S49" s="299">
        <f t="shared" si="24"/>
        <v>1.4323421079501608E-3</v>
      </c>
      <c r="T49" s="299">
        <f t="shared" si="24"/>
        <v>1.5245450823509245E-3</v>
      </c>
      <c r="U49" s="299">
        <f t="shared" ref="U49:Y49" si="106">U21/U$32</f>
        <v>1.4234578677306373E-3</v>
      </c>
      <c r="V49" s="301">
        <f t="shared" si="106"/>
        <v>1.4315563418901987E-3</v>
      </c>
      <c r="W49" s="299">
        <f t="shared" si="106"/>
        <v>1.2379643934838165E-3</v>
      </c>
      <c r="X49" s="299">
        <f t="shared" si="106"/>
        <v>1.1075540716566957E-3</v>
      </c>
      <c r="Y49" s="299">
        <f t="shared" si="106"/>
        <v>9.2418310825634418E-4</v>
      </c>
      <c r="Z49" s="299">
        <f t="shared" ref="Z49:AB49" si="107">Z21/Z$32</f>
        <v>1.0730166653489985E-3</v>
      </c>
      <c r="AA49" s="301">
        <f t="shared" si="107"/>
        <v>1.0691837603589768E-3</v>
      </c>
      <c r="AB49" s="299">
        <f t="shared" si="107"/>
        <v>6.903004619414942E-4</v>
      </c>
      <c r="AC49" s="299">
        <f t="shared" ref="AC49:AD49" si="108">AC21/AC$32</f>
        <v>1.1016381709475867E-3</v>
      </c>
      <c r="AD49" s="299">
        <f t="shared" si="108"/>
        <v>1.1921198262196053E-3</v>
      </c>
      <c r="AE49" s="299">
        <f t="shared" ref="AE49:AF49" si="109">AE21/AE$32</f>
        <v>1.0872411089243191E-3</v>
      </c>
      <c r="AF49" s="301">
        <f t="shared" si="109"/>
        <v>1.0194991182032134E-3</v>
      </c>
      <c r="AG49" s="299">
        <f t="shared" si="28"/>
        <v>1.0467965924109966E-3</v>
      </c>
      <c r="AH49" s="299">
        <f t="shared" ref="AH49:AK49" si="110">AH21/AH$32</f>
        <v>8.5337157573358994E-4</v>
      </c>
      <c r="AI49" s="299">
        <f t="shared" si="110"/>
        <v>1.4383265472638176E-3</v>
      </c>
      <c r="AJ49" s="299">
        <f t="shared" si="110"/>
        <v>9.9817249357318262E-4</v>
      </c>
      <c r="AK49" s="301">
        <f t="shared" si="110"/>
        <v>1.0676389486300396E-3</v>
      </c>
    </row>
    <row r="50" spans="1:37" s="68" customFormat="1" ht="14.1" customHeight="1" x14ac:dyDescent="0.15">
      <c r="B50" s="125" t="s">
        <v>30</v>
      </c>
      <c r="C50" s="84" t="s">
        <v>27</v>
      </c>
      <c r="D50" s="139">
        <f t="shared" si="44"/>
        <v>1.8418412177460476E-3</v>
      </c>
      <c r="E50" s="139">
        <f t="shared" si="30"/>
        <v>1.6181088122311862E-3</v>
      </c>
      <c r="F50" s="139">
        <f t="shared" si="30"/>
        <v>1.23646778410078E-3</v>
      </c>
      <c r="G50" s="141">
        <f t="shared" si="31"/>
        <v>1.4434396302386394E-3</v>
      </c>
      <c r="H50" s="139">
        <f t="shared" si="31"/>
        <v>1.1756920656951699E-3</v>
      </c>
      <c r="I50" s="139">
        <f t="shared" si="23"/>
        <v>1.9186849535814613E-3</v>
      </c>
      <c r="J50" s="139">
        <f t="shared" si="23"/>
        <v>1.4013604465624877E-3</v>
      </c>
      <c r="K50" s="139">
        <f t="shared" si="23"/>
        <v>2.1880537825168843E-3</v>
      </c>
      <c r="L50" s="141">
        <f t="shared" si="23"/>
        <v>1.6859234586139085E-3</v>
      </c>
      <c r="M50" s="139">
        <f t="shared" si="23"/>
        <v>1.7543864063330832E-3</v>
      </c>
      <c r="N50" s="139">
        <f t="shared" ref="N50" si="111">N22/N$32</f>
        <v>1.5058621766884013E-3</v>
      </c>
      <c r="O50" s="299">
        <f t="shared" si="24"/>
        <v>1.2814736688926142E-3</v>
      </c>
      <c r="P50" s="299">
        <f t="shared" si="24"/>
        <v>1.7145483940986257E-3</v>
      </c>
      <c r="Q50" s="301">
        <f t="shared" si="24"/>
        <v>1.5629597730268633E-3</v>
      </c>
      <c r="R50" s="299">
        <f t="shared" si="24"/>
        <v>1.5383995216745982E-3</v>
      </c>
      <c r="S50" s="299">
        <f t="shared" si="24"/>
        <v>1.4243940776498291E-3</v>
      </c>
      <c r="T50" s="299">
        <f t="shared" si="24"/>
        <v>1.0398892778819471E-3</v>
      </c>
      <c r="U50" s="299">
        <f t="shared" ref="U50:Y50" si="112">U22/U$32</f>
        <v>1.1948064178329927E-3</v>
      </c>
      <c r="V50" s="301">
        <f t="shared" si="112"/>
        <v>1.2941332359859086E-3</v>
      </c>
      <c r="W50" s="299">
        <f t="shared" si="112"/>
        <v>8.9478024365993313E-4</v>
      </c>
      <c r="X50" s="299">
        <f t="shared" si="112"/>
        <v>8.8179753416269989E-4</v>
      </c>
      <c r="Y50" s="299">
        <f t="shared" si="112"/>
        <v>1.012614614910277E-3</v>
      </c>
      <c r="Z50" s="299">
        <f t="shared" ref="Z50:AB50" si="113">Z22/Z$32</f>
        <v>8.7077809620538568E-4</v>
      </c>
      <c r="AA50" s="301">
        <f t="shared" si="113"/>
        <v>9.248343320395067E-4</v>
      </c>
      <c r="AB50" s="299">
        <f t="shared" si="113"/>
        <v>9.1367895706836425E-4</v>
      </c>
      <c r="AC50" s="299">
        <f t="shared" ref="AC50:AD50" si="114">AC22/AC$32</f>
        <v>9.6113401692518824E-4</v>
      </c>
      <c r="AD50" s="299">
        <f t="shared" si="114"/>
        <v>8.1664458015185499E-4</v>
      </c>
      <c r="AE50" s="299">
        <f t="shared" ref="AE50:AF50" si="115">AE22/AE$32</f>
        <v>9.9381561390428255E-4</v>
      </c>
      <c r="AF50" s="301">
        <f t="shared" si="115"/>
        <v>9.2365959442769073E-4</v>
      </c>
      <c r="AG50" s="299">
        <f t="shared" si="28"/>
        <v>9.8917182507439385E-4</v>
      </c>
      <c r="AH50" s="299">
        <f t="shared" ref="AH50:AK50" si="116">AH22/AH$32</f>
        <v>9.5579691171749194E-4</v>
      </c>
      <c r="AI50" s="299">
        <f t="shared" si="116"/>
        <v>1.3919733041259732E-3</v>
      </c>
      <c r="AJ50" s="299">
        <f t="shared" si="116"/>
        <v>9.2064621622701774E-4</v>
      </c>
      <c r="AK50" s="301">
        <f t="shared" si="116"/>
        <v>1.0486619428847896E-3</v>
      </c>
    </row>
    <row r="51" spans="1:37" s="68" customFormat="1" ht="14.1" customHeight="1" x14ac:dyDescent="0.15">
      <c r="B51" s="125" t="s">
        <v>31</v>
      </c>
      <c r="C51" s="126" t="s">
        <v>27</v>
      </c>
      <c r="D51" s="127" t="s">
        <v>27</v>
      </c>
      <c r="E51" s="126" t="s">
        <v>27</v>
      </c>
      <c r="F51" s="126" t="s">
        <v>27</v>
      </c>
      <c r="G51" s="129" t="s">
        <v>27</v>
      </c>
      <c r="H51" s="139">
        <f t="shared" si="31"/>
        <v>2.0076555207951597E-3</v>
      </c>
      <c r="I51" s="139">
        <f t="shared" si="31"/>
        <v>2.3331700964162694E-3</v>
      </c>
      <c r="J51" s="139">
        <f t="shared" si="31"/>
        <v>2.4870665848661638E-3</v>
      </c>
      <c r="K51" s="139">
        <f t="shared" si="23"/>
        <v>2.3126395841918616E-3</v>
      </c>
      <c r="L51" s="141">
        <f t="shared" si="23"/>
        <v>2.2901577887494084E-3</v>
      </c>
      <c r="M51" s="139">
        <f t="shared" si="23"/>
        <v>2.6502473392958324E-3</v>
      </c>
      <c r="N51" s="139">
        <f t="shared" ref="N51" si="117">N23/N$32</f>
        <v>2.2747028699324282E-3</v>
      </c>
      <c r="O51" s="299">
        <f t="shared" si="24"/>
        <v>1.815526684224351E-3</v>
      </c>
      <c r="P51" s="299">
        <f t="shared" si="24"/>
        <v>1.8896969773860687E-3</v>
      </c>
      <c r="Q51" s="301">
        <f t="shared" si="24"/>
        <v>2.1481887841313303E-3</v>
      </c>
      <c r="R51" s="299">
        <f t="shared" si="24"/>
        <v>1.6623952095338086E-3</v>
      </c>
      <c r="S51" s="299">
        <f t="shared" si="24"/>
        <v>1.7438509845148133E-3</v>
      </c>
      <c r="T51" s="299">
        <f t="shared" si="24"/>
        <v>1.6701378873858026E-3</v>
      </c>
      <c r="U51" s="299">
        <f t="shared" ref="U51:Y51" si="118">U23/U$32</f>
        <v>1.7625659966280806E-3</v>
      </c>
      <c r="V51" s="301">
        <f t="shared" si="118"/>
        <v>1.71171247774902E-3</v>
      </c>
      <c r="W51" s="299">
        <f t="shared" si="118"/>
        <v>1.9357955812286211E-3</v>
      </c>
      <c r="X51" s="299">
        <f t="shared" si="118"/>
        <v>1.8254045394094261E-3</v>
      </c>
      <c r="Y51" s="299">
        <f t="shared" si="118"/>
        <v>1.9267343068318237E-3</v>
      </c>
      <c r="Z51" s="299">
        <f t="shared" ref="Z51:AB51" si="119">Z23/Z$32</f>
        <v>2.1160312792402841E-3</v>
      </c>
      <c r="AA51" s="301">
        <f t="shared" si="119"/>
        <v>1.9678596813037111E-3</v>
      </c>
      <c r="AB51" s="299">
        <f t="shared" si="119"/>
        <v>1.7009576794791055E-3</v>
      </c>
      <c r="AC51" s="299">
        <f t="shared" ref="AC51:AD51" si="120">AC23/AC$32</f>
        <v>2.0837429702655198E-3</v>
      </c>
      <c r="AD51" s="299">
        <f t="shared" si="120"/>
        <v>2.0065881957331859E-3</v>
      </c>
      <c r="AE51" s="299">
        <f t="shared" ref="AE51:AF51" si="121">AE23/AE$32</f>
        <v>2.2006096665552087E-3</v>
      </c>
      <c r="AF51" s="301">
        <f t="shared" si="121"/>
        <v>2.0037501818430735E-3</v>
      </c>
      <c r="AG51" s="299">
        <f t="shared" si="28"/>
        <v>1.9222521591987266E-3</v>
      </c>
      <c r="AH51" s="299">
        <f t="shared" ref="AH51:AK51" si="122">AH23/AH$32</f>
        <v>1.91539887165881E-3</v>
      </c>
      <c r="AI51" s="299">
        <f t="shared" si="122"/>
        <v>2.3114047104860836E-3</v>
      </c>
      <c r="AJ51" s="299">
        <f t="shared" si="122"/>
        <v>2.1062931484938981E-3</v>
      </c>
      <c r="AK51" s="301">
        <f t="shared" si="122"/>
        <v>2.0572764744226386E-3</v>
      </c>
    </row>
    <row r="52" spans="1:37" s="68" customFormat="1" ht="14.1" customHeight="1" x14ac:dyDescent="0.15">
      <c r="B52" s="125" t="s">
        <v>32</v>
      </c>
      <c r="C52" s="126" t="s">
        <v>27</v>
      </c>
      <c r="D52" s="127" t="s">
        <v>27</v>
      </c>
      <c r="E52" s="126" t="s">
        <v>27</v>
      </c>
      <c r="F52" s="126" t="s">
        <v>27</v>
      </c>
      <c r="G52" s="129" t="s">
        <v>27</v>
      </c>
      <c r="H52" s="139">
        <f t="shared" ref="H52:M59" si="123">H24/H$32</f>
        <v>2.1323433092898902E-3</v>
      </c>
      <c r="I52" s="139">
        <f t="shared" si="123"/>
        <v>1.1944057695259152E-3</v>
      </c>
      <c r="J52" s="139">
        <f t="shared" si="123"/>
        <v>2.0635110651637304E-3</v>
      </c>
      <c r="K52" s="139">
        <f t="shared" si="123"/>
        <v>1.8462551078676497E-3</v>
      </c>
      <c r="L52" s="141">
        <f t="shared" si="123"/>
        <v>1.8077953944421468E-3</v>
      </c>
      <c r="M52" s="139">
        <f t="shared" si="123"/>
        <v>1.2991362988419178E-3</v>
      </c>
      <c r="N52" s="139">
        <f t="shared" ref="N52:T59" si="124">N24/N$32</f>
        <v>2.0963615393493466E-3</v>
      </c>
      <c r="O52" s="299">
        <f t="shared" si="124"/>
        <v>1.2485284986007361E-3</v>
      </c>
      <c r="P52" s="299">
        <f t="shared" si="124"/>
        <v>1.4257545687771337E-3</v>
      </c>
      <c r="Q52" s="301">
        <f t="shared" si="124"/>
        <v>1.5193149541580186E-3</v>
      </c>
      <c r="R52" s="299">
        <f t="shared" si="124"/>
        <v>1.2687546739677182E-3</v>
      </c>
      <c r="S52" s="299">
        <f t="shared" si="124"/>
        <v>1.1631372636292095E-3</v>
      </c>
      <c r="T52" s="299">
        <f t="shared" si="124"/>
        <v>1.0129516024651518E-3</v>
      </c>
      <c r="U52" s="299">
        <f t="shared" ref="U52:Y52" si="125">U24/U$32</f>
        <v>7.0748958722209718E-4</v>
      </c>
      <c r="V52" s="301">
        <f t="shared" si="125"/>
        <v>1.0262014372873249E-3</v>
      </c>
      <c r="W52" s="299">
        <f t="shared" si="125"/>
        <v>4.4519064380931672E-4</v>
      </c>
      <c r="X52" s="299">
        <f t="shared" si="125"/>
        <v>4.8024113489644868E-4</v>
      </c>
      <c r="Y52" s="299">
        <f t="shared" si="125"/>
        <v>7.3162857334596728E-4</v>
      </c>
      <c r="Z52" s="299">
        <f t="shared" ref="Z52:AB52" si="126">Z24/Z$32</f>
        <v>1.0137107928779069E-3</v>
      </c>
      <c r="AA52" s="301">
        <f t="shared" si="126"/>
        <v>7.0546468903890508E-4</v>
      </c>
      <c r="AB52" s="299">
        <f t="shared" si="126"/>
        <v>1.2599270085537481E-3</v>
      </c>
      <c r="AC52" s="299">
        <f t="shared" ref="AC52:AD52" si="127">AC24/AC$32</f>
        <v>6.9917965544757813E-4</v>
      </c>
      <c r="AD52" s="299">
        <f t="shared" si="127"/>
        <v>5.5660286258660762E-4</v>
      </c>
      <c r="AE52" s="299">
        <f t="shared" ref="AE52:AK59" si="128">AE24/AE$32</f>
        <v>6.1978617330316792E-4</v>
      </c>
      <c r="AF52" s="301">
        <f t="shared" si="128"/>
        <v>7.7969382353793362E-4</v>
      </c>
      <c r="AG52" s="299">
        <f t="shared" si="128"/>
        <v>5.3498467064800811E-4</v>
      </c>
      <c r="AH52" s="299">
        <f t="shared" si="128"/>
        <v>3.2394236446335709E-4</v>
      </c>
      <c r="AI52" s="299">
        <f t="shared" si="128"/>
        <v>6.5311309561849943E-4</v>
      </c>
      <c r="AJ52" s="299">
        <f t="shared" si="128"/>
        <v>4.8271661513296416E-4</v>
      </c>
      <c r="AK52" s="301">
        <f t="shared" ref="AK52" si="129">AK24/AK$32</f>
        <v>4.9070897826221436E-4</v>
      </c>
    </row>
    <row r="53" spans="1:37" s="68" customFormat="1" ht="14.1" customHeight="1" x14ac:dyDescent="0.15">
      <c r="B53" s="125" t="s">
        <v>33</v>
      </c>
      <c r="C53" s="126" t="s">
        <v>27</v>
      </c>
      <c r="D53" s="127" t="s">
        <v>27</v>
      </c>
      <c r="E53" s="126" t="s">
        <v>27</v>
      </c>
      <c r="F53" s="126" t="s">
        <v>27</v>
      </c>
      <c r="G53" s="129" t="s">
        <v>27</v>
      </c>
      <c r="H53" s="139">
        <f t="shared" si="123"/>
        <v>5.6703470681753153E-3</v>
      </c>
      <c r="I53" s="139">
        <f t="shared" si="123"/>
        <v>6.3497625467889415E-3</v>
      </c>
      <c r="J53" s="139">
        <f t="shared" si="123"/>
        <v>5.6864734896171455E-3</v>
      </c>
      <c r="K53" s="139">
        <f t="shared" si="123"/>
        <v>6.0633369573004801E-3</v>
      </c>
      <c r="L53" s="141">
        <f t="shared" si="123"/>
        <v>5.9465707278923497E-3</v>
      </c>
      <c r="M53" s="139">
        <f t="shared" si="123"/>
        <v>7.3353448364397366E-3</v>
      </c>
      <c r="N53" s="139">
        <f t="shared" ref="N53" si="130">N25/N$32</f>
        <v>6.8236603538256134E-3</v>
      </c>
      <c r="O53" s="299">
        <f t="shared" si="124"/>
        <v>7.007878539130187E-3</v>
      </c>
      <c r="P53" s="299">
        <f t="shared" si="124"/>
        <v>7.7191654036336804E-3</v>
      </c>
      <c r="Q53" s="301">
        <f t="shared" si="124"/>
        <v>7.224943879582813E-3</v>
      </c>
      <c r="R53" s="299">
        <f t="shared" si="124"/>
        <v>8.4590271754647374E-3</v>
      </c>
      <c r="S53" s="299">
        <f t="shared" si="124"/>
        <v>8.9071145698510525E-3</v>
      </c>
      <c r="T53" s="299">
        <f t="shared" si="124"/>
        <v>7.8557458202626867E-3</v>
      </c>
      <c r="U53" s="299">
        <f t="shared" ref="U53:Y53" si="131">U25/U$32</f>
        <v>5.2742071579335685E-3</v>
      </c>
      <c r="V53" s="301">
        <f t="shared" si="131"/>
        <v>7.5465100209894265E-3</v>
      </c>
      <c r="W53" s="299">
        <f t="shared" si="131"/>
        <v>3.3367103781690869E-3</v>
      </c>
      <c r="X53" s="299">
        <f t="shared" si="131"/>
        <v>0</v>
      </c>
      <c r="Y53" s="299">
        <f t="shared" si="131"/>
        <v>0</v>
      </c>
      <c r="Z53" s="299">
        <f t="shared" ref="Z53:AB53" si="132">Z25/Z$32</f>
        <v>0</v>
      </c>
      <c r="AA53" s="301">
        <f t="shared" si="132"/>
        <v>8.1085938069874839E-4</v>
      </c>
      <c r="AB53" s="299">
        <f t="shared" si="132"/>
        <v>0</v>
      </c>
      <c r="AC53" s="299">
        <f t="shared" ref="AC53:AD53" si="133">AC25/AC$32</f>
        <v>0</v>
      </c>
      <c r="AD53" s="299">
        <f t="shared" si="133"/>
        <v>0</v>
      </c>
      <c r="AE53" s="299">
        <f t="shared" ref="AE53:AF53" si="134">AE25/AE$32</f>
        <v>0</v>
      </c>
      <c r="AF53" s="301">
        <f t="shared" si="134"/>
        <v>0</v>
      </c>
      <c r="AG53" s="299">
        <f t="shared" si="128"/>
        <v>0</v>
      </c>
      <c r="AH53" s="299">
        <f t="shared" si="128"/>
        <v>0</v>
      </c>
      <c r="AI53" s="299">
        <f t="shared" si="128"/>
        <v>0</v>
      </c>
      <c r="AJ53" s="299">
        <f t="shared" si="128"/>
        <v>0</v>
      </c>
      <c r="AK53" s="301">
        <f t="shared" si="128"/>
        <v>0</v>
      </c>
    </row>
    <row r="54" spans="1:37" s="68" customFormat="1" ht="14.1" customHeight="1" x14ac:dyDescent="0.15">
      <c r="B54" s="125" t="s">
        <v>34</v>
      </c>
      <c r="C54" s="126" t="s">
        <v>27</v>
      </c>
      <c r="D54" s="127" t="s">
        <v>27</v>
      </c>
      <c r="E54" s="126" t="s">
        <v>27</v>
      </c>
      <c r="F54" s="126" t="s">
        <v>27</v>
      </c>
      <c r="G54" s="129" t="s">
        <v>27</v>
      </c>
      <c r="H54" s="139">
        <f t="shared" si="123"/>
        <v>2.5454364788372198E-3</v>
      </c>
      <c r="I54" s="139">
        <f t="shared" si="123"/>
        <v>2.0918022646611019E-3</v>
      </c>
      <c r="J54" s="139">
        <f t="shared" si="123"/>
        <v>2.0814657693529128E-3</v>
      </c>
      <c r="K54" s="139">
        <f t="shared" si="123"/>
        <v>1.8452128595267787E-3</v>
      </c>
      <c r="L54" s="141">
        <f t="shared" si="123"/>
        <v>2.1296918936126257E-3</v>
      </c>
      <c r="M54" s="139">
        <f t="shared" si="123"/>
        <v>2.2594550862861601E-3</v>
      </c>
      <c r="N54" s="139">
        <f t="shared" ref="N54" si="135">N26/N$32</f>
        <v>2.5927850696289708E-3</v>
      </c>
      <c r="O54" s="299">
        <f t="shared" si="124"/>
        <v>2.2652771065721816E-3</v>
      </c>
      <c r="P54" s="299">
        <f t="shared" si="124"/>
        <v>1.9976812667198054E-3</v>
      </c>
      <c r="Q54" s="301">
        <f t="shared" si="124"/>
        <v>2.2762163200079517E-3</v>
      </c>
      <c r="R54" s="299">
        <f t="shared" si="124"/>
        <v>3.0893889915509531E-3</v>
      </c>
      <c r="S54" s="299">
        <f t="shared" si="124"/>
        <v>2.7554534463361227E-3</v>
      </c>
      <c r="T54" s="299">
        <f t="shared" si="124"/>
        <v>2.2815273388824527E-3</v>
      </c>
      <c r="U54" s="299">
        <f t="shared" ref="U54:Y54" si="136">U26/U$32</f>
        <v>2.3855976735509279E-3</v>
      </c>
      <c r="V54" s="301">
        <f t="shared" si="136"/>
        <v>2.6167068818630326E-3</v>
      </c>
      <c r="W54" s="299">
        <f t="shared" si="136"/>
        <v>2.9034242164995639E-3</v>
      </c>
      <c r="X54" s="299">
        <f t="shared" si="136"/>
        <v>1.4135083049857734E-3</v>
      </c>
      <c r="Y54" s="299">
        <f t="shared" si="136"/>
        <v>1.4557956725602876E-3</v>
      </c>
      <c r="Z54" s="299">
        <f t="shared" ref="Z54:AB54" si="137">Z26/Z$32</f>
        <v>1.4001672442846937E-3</v>
      </c>
      <c r="AA54" s="301">
        <f t="shared" si="137"/>
        <v>1.7856973547626161E-3</v>
      </c>
      <c r="AB54" s="299">
        <f t="shared" si="137"/>
        <v>1.8649999035150972E-3</v>
      </c>
      <c r="AC54" s="299">
        <f t="shared" ref="AC54:AD54" si="138">AC26/AC$32</f>
        <v>1.6184489687728135E-3</v>
      </c>
      <c r="AD54" s="299">
        <f t="shared" si="138"/>
        <v>2.024900765623572E-3</v>
      </c>
      <c r="AE54" s="299">
        <f t="shared" ref="AE54:AF54" si="139">AE26/AE$32</f>
        <v>2.0334170550594687E-3</v>
      </c>
      <c r="AF54" s="301">
        <f t="shared" si="139"/>
        <v>1.8887057164742272E-3</v>
      </c>
      <c r="AG54" s="299">
        <f t="shared" si="128"/>
        <v>2.1540528891173289E-3</v>
      </c>
      <c r="AH54" s="299">
        <f t="shared" si="128"/>
        <v>2.3129400975261914E-3</v>
      </c>
      <c r="AI54" s="299">
        <f t="shared" si="128"/>
        <v>2.7248577996572812E-3</v>
      </c>
      <c r="AJ54" s="299">
        <f t="shared" si="128"/>
        <v>2.5048637666636457E-3</v>
      </c>
      <c r="AK54" s="301">
        <f t="shared" si="128"/>
        <v>2.4191780604527384E-3</v>
      </c>
    </row>
    <row r="55" spans="1:37" s="68" customFormat="1" ht="14.1" customHeight="1" x14ac:dyDescent="0.15">
      <c r="B55" s="125" t="s">
        <v>35</v>
      </c>
      <c r="C55" s="126" t="s">
        <v>27</v>
      </c>
      <c r="D55" s="127" t="s">
        <v>27</v>
      </c>
      <c r="E55" s="126" t="s">
        <v>27</v>
      </c>
      <c r="F55" s="126" t="s">
        <v>27</v>
      </c>
      <c r="G55" s="129" t="s">
        <v>27</v>
      </c>
      <c r="H55" s="139">
        <f t="shared" si="123"/>
        <v>3.7489174516902382E-3</v>
      </c>
      <c r="I55" s="139">
        <f t="shared" si="123"/>
        <v>3.3933696077137962E-3</v>
      </c>
      <c r="J55" s="139">
        <f t="shared" si="123"/>
        <v>3.3657589152100414E-3</v>
      </c>
      <c r="K55" s="139">
        <f t="shared" si="123"/>
        <v>3.4571972153241821E-3</v>
      </c>
      <c r="L55" s="141">
        <f t="shared" si="123"/>
        <v>3.4868496884586132E-3</v>
      </c>
      <c r="M55" s="139">
        <f t="shared" si="123"/>
        <v>3.3477606168614469E-3</v>
      </c>
      <c r="N55" s="139">
        <f t="shared" ref="N55" si="140">N27/N$32</f>
        <v>3.5902206814647391E-3</v>
      </c>
      <c r="O55" s="299">
        <f t="shared" si="124"/>
        <v>2.8222226393023178E-3</v>
      </c>
      <c r="P55" s="299">
        <f t="shared" si="124"/>
        <v>3.7848803500005264E-3</v>
      </c>
      <c r="Q55" s="301">
        <f t="shared" si="124"/>
        <v>3.390594329327359E-3</v>
      </c>
      <c r="R55" s="299">
        <f t="shared" si="124"/>
        <v>4.8803115705964833E-3</v>
      </c>
      <c r="S55" s="299">
        <f t="shared" si="124"/>
        <v>3.6024629751333684E-3</v>
      </c>
      <c r="T55" s="299">
        <f t="shared" si="124"/>
        <v>2.5901316863697482E-3</v>
      </c>
      <c r="U55" s="299">
        <f t="shared" ref="U55:Y55" si="141">U27/U$32</f>
        <v>2.4858893997265316E-3</v>
      </c>
      <c r="V55" s="301">
        <f t="shared" si="141"/>
        <v>3.3497117250406981E-3</v>
      </c>
      <c r="W55" s="299">
        <f t="shared" si="141"/>
        <v>2.9844454004211087E-3</v>
      </c>
      <c r="X55" s="299">
        <f t="shared" si="141"/>
        <v>1.960400594450682E-3</v>
      </c>
      <c r="Y55" s="299">
        <f t="shared" si="141"/>
        <v>2.2556699777210305E-3</v>
      </c>
      <c r="Z55" s="299">
        <f t="shared" ref="Z55:AB55" si="142">Z27/Z$32</f>
        <v>2.4763543480841241E-3</v>
      </c>
      <c r="AA55" s="301">
        <f t="shared" si="142"/>
        <v>2.4524604545350702E-3</v>
      </c>
      <c r="AB55" s="299">
        <f t="shared" si="142"/>
        <v>2.7193351972596381E-3</v>
      </c>
      <c r="AC55" s="299">
        <f t="shared" ref="AC55:AD55" si="143">AC27/AC$32</f>
        <v>2.5600369221890681E-3</v>
      </c>
      <c r="AD55" s="299">
        <f t="shared" si="143"/>
        <v>2.9163353223593978E-3</v>
      </c>
      <c r="AE55" s="299">
        <f t="shared" ref="AE55:AF55" si="144">AE27/AE$32</f>
        <v>2.964218013249342E-3</v>
      </c>
      <c r="AF55" s="301">
        <f t="shared" si="144"/>
        <v>2.7940778777032719E-3</v>
      </c>
      <c r="AG55" s="299">
        <f t="shared" si="128"/>
        <v>2.6266242768730745E-3</v>
      </c>
      <c r="AH55" s="299">
        <f t="shared" si="128"/>
        <v>2.4319055836948388E-3</v>
      </c>
      <c r="AI55" s="299">
        <f t="shared" si="128"/>
        <v>4.4799428043971476E-3</v>
      </c>
      <c r="AJ55" s="299">
        <f t="shared" si="128"/>
        <v>4.3439431777664555E-3</v>
      </c>
      <c r="AK55" s="301">
        <f t="shared" si="128"/>
        <v>3.4655762348808146E-3</v>
      </c>
    </row>
    <row r="56" spans="1:37" s="68" customFormat="1" ht="14.1" customHeight="1" x14ac:dyDescent="0.15">
      <c r="B56" s="125" t="s">
        <v>36</v>
      </c>
      <c r="C56" s="126" t="s">
        <v>27</v>
      </c>
      <c r="D56" s="127" t="s">
        <v>27</v>
      </c>
      <c r="E56" s="126" t="s">
        <v>27</v>
      </c>
      <c r="F56" s="126" t="s">
        <v>27</v>
      </c>
      <c r="G56" s="129" t="s">
        <v>27</v>
      </c>
      <c r="H56" s="139">
        <f t="shared" si="123"/>
        <v>3.7433165866816798E-3</v>
      </c>
      <c r="I56" s="139">
        <f t="shared" si="123"/>
        <v>2.8718672138120433E-3</v>
      </c>
      <c r="J56" s="139">
        <f t="shared" si="123"/>
        <v>2.673022314261799E-3</v>
      </c>
      <c r="K56" s="139">
        <f t="shared" si="123"/>
        <v>3.7144378214542923E-3</v>
      </c>
      <c r="L56" s="141">
        <f t="shared" si="123"/>
        <v>3.2512543092235472E-3</v>
      </c>
      <c r="M56" s="139">
        <f t="shared" si="123"/>
        <v>6.6546137391033317E-3</v>
      </c>
      <c r="N56" s="139">
        <f t="shared" ref="N56" si="145">N28/N$32</f>
        <v>7.1166176279587844E-3</v>
      </c>
      <c r="O56" s="299">
        <f t="shared" si="124"/>
        <v>7.0875129385291292E-3</v>
      </c>
      <c r="P56" s="299">
        <f t="shared" si="124"/>
        <v>7.3738814166149349E-3</v>
      </c>
      <c r="Q56" s="301">
        <f t="shared" si="124"/>
        <v>7.0666980203884355E-3</v>
      </c>
      <c r="R56" s="299">
        <f t="shared" si="124"/>
        <v>8.2769350335340358E-3</v>
      </c>
      <c r="S56" s="299">
        <f t="shared" si="124"/>
        <v>7.5757727869899712E-3</v>
      </c>
      <c r="T56" s="299">
        <f t="shared" si="124"/>
        <v>7.0612903466762524E-3</v>
      </c>
      <c r="U56" s="299">
        <f t="shared" ref="U56:Y56" si="146">U28/U$32</f>
        <v>6.0994506312042757E-3</v>
      </c>
      <c r="V56" s="301">
        <f t="shared" si="146"/>
        <v>7.2100072173226816E-3</v>
      </c>
      <c r="W56" s="299">
        <f t="shared" si="146"/>
        <v>8.4791238019581716E-3</v>
      </c>
      <c r="X56" s="299">
        <f t="shared" si="146"/>
        <v>6.0533279532141663E-3</v>
      </c>
      <c r="Y56" s="299">
        <f t="shared" si="146"/>
        <v>5.2238712658495045E-3</v>
      </c>
      <c r="Z56" s="299">
        <f t="shared" ref="Z56:AB56" si="147">Z28/Z$32</f>
        <v>5.1070487917542371E-3</v>
      </c>
      <c r="AA56" s="301">
        <f t="shared" si="147"/>
        <v>6.1021296068247298E-3</v>
      </c>
      <c r="AB56" s="299">
        <f t="shared" si="147"/>
        <v>5.8995737531148795E-3</v>
      </c>
      <c r="AC56" s="299">
        <f t="shared" ref="AC56:AD56" si="148">AC28/AC$32</f>
        <v>5.8112691774739695E-3</v>
      </c>
      <c r="AD56" s="299">
        <f t="shared" si="148"/>
        <v>6.4364568894782334E-3</v>
      </c>
      <c r="AE56" s="299">
        <f t="shared" ref="AE56:AF56" si="149">AE28/AE$32</f>
        <v>4.9684232811620186E-3</v>
      </c>
      <c r="AF56" s="301">
        <f t="shared" si="149"/>
        <v>5.7549005479435754E-3</v>
      </c>
      <c r="AG56" s="299">
        <f t="shared" si="128"/>
        <v>5.5486917112198908E-3</v>
      </c>
      <c r="AH56" s="299">
        <f t="shared" si="128"/>
        <v>6.0622224007520842E-3</v>
      </c>
      <c r="AI56" s="299">
        <f t="shared" si="128"/>
        <v>6.1522763442083111E-3</v>
      </c>
      <c r="AJ56" s="299">
        <f t="shared" si="128"/>
        <v>5.2530492092358674E-3</v>
      </c>
      <c r="AK56" s="301">
        <f t="shared" si="128"/>
        <v>5.7304588064091208E-3</v>
      </c>
    </row>
    <row r="57" spans="1:37" s="68" customFormat="1" ht="14.1" customHeight="1" x14ac:dyDescent="0.15">
      <c r="B57" s="125" t="s">
        <v>37</v>
      </c>
      <c r="C57" s="126" t="s">
        <v>27</v>
      </c>
      <c r="D57" s="127" t="s">
        <v>27</v>
      </c>
      <c r="E57" s="126" t="s">
        <v>27</v>
      </c>
      <c r="F57" s="126" t="s">
        <v>27</v>
      </c>
      <c r="G57" s="129" t="s">
        <v>27</v>
      </c>
      <c r="H57" s="139">
        <f t="shared" si="123"/>
        <v>1.9868187362877951E-3</v>
      </c>
      <c r="I57" s="139">
        <f t="shared" si="123"/>
        <v>1.8300487454261125E-3</v>
      </c>
      <c r="J57" s="139">
        <f t="shared" si="123"/>
        <v>1.4233315286539731E-3</v>
      </c>
      <c r="K57" s="139">
        <f t="shared" si="123"/>
        <v>1.7584819507165442E-3</v>
      </c>
      <c r="L57" s="141">
        <f t="shared" si="123"/>
        <v>1.7451034165822427E-3</v>
      </c>
      <c r="M57" s="139">
        <f t="shared" si="123"/>
        <v>2.1822772147143208E-3</v>
      </c>
      <c r="N57" s="139">
        <f t="shared" ref="N57" si="150">N29/N$32</f>
        <v>2.0424308595351753E-3</v>
      </c>
      <c r="O57" s="299">
        <f t="shared" si="124"/>
        <v>2.4009340692566347E-3</v>
      </c>
      <c r="P57" s="299">
        <f t="shared" si="124"/>
        <v>1.988174661052923E-3</v>
      </c>
      <c r="Q57" s="301">
        <f t="shared" si="124"/>
        <v>2.1514962453567524E-3</v>
      </c>
      <c r="R57" s="299">
        <f t="shared" si="124"/>
        <v>2.275411151185046E-3</v>
      </c>
      <c r="S57" s="299">
        <f t="shared" si="124"/>
        <v>4.2673339512641184E-4</v>
      </c>
      <c r="T57" s="299">
        <f t="shared" si="124"/>
        <v>4.1748770343703754E-4</v>
      </c>
      <c r="U57" s="299">
        <f t="shared" ref="U57:Y57" si="151">U29/U$32</f>
        <v>2.7630304819946047E-4</v>
      </c>
      <c r="V57" s="301">
        <f t="shared" si="151"/>
        <v>8.1958209101936708E-4</v>
      </c>
      <c r="W57" s="299">
        <f t="shared" si="151"/>
        <v>2.6398454132870645E-4</v>
      </c>
      <c r="X57" s="299">
        <f t="shared" si="151"/>
        <v>2.320985314550729E-4</v>
      </c>
      <c r="Y57" s="299">
        <f t="shared" si="151"/>
        <v>2.6646731800234098E-4</v>
      </c>
      <c r="Z57" s="299">
        <f t="shared" ref="Z57:AB57" si="152">Z29/Z$32</f>
        <v>3.8266104611226626E-4</v>
      </c>
      <c r="AA57" s="301">
        <f t="shared" si="152"/>
        <v>2.937914606584309E-4</v>
      </c>
      <c r="AB57" s="299">
        <f t="shared" si="152"/>
        <v>2.0469521773744815E-4</v>
      </c>
      <c r="AC57" s="299">
        <f t="shared" ref="AC57:AD57" si="153">AC29/AC$32</f>
        <v>1.371601057249487E-4</v>
      </c>
      <c r="AD57" s="299">
        <f t="shared" si="153"/>
        <v>1.2692332342781679E-4</v>
      </c>
      <c r="AE57" s="299">
        <f t="shared" ref="AE57:AF57" si="154">AE29/AE$32</f>
        <v>9.8405070932515128E-5</v>
      </c>
      <c r="AF57" s="301">
        <f t="shared" si="154"/>
        <v>1.406167807640646E-4</v>
      </c>
      <c r="AG57" s="299">
        <f t="shared" si="128"/>
        <v>1.0116549476618344E-4</v>
      </c>
      <c r="AH57" s="299">
        <f t="shared" si="128"/>
        <v>1.0179509561161269E-4</v>
      </c>
      <c r="AI57" s="299">
        <f t="shared" si="128"/>
        <v>2.4458429552565038E-3</v>
      </c>
      <c r="AJ57" s="299">
        <f t="shared" si="128"/>
        <v>2.0372116137487061E-3</v>
      </c>
      <c r="AK57" s="301">
        <f t="shared" si="128"/>
        <v>1.1600597848961836E-3</v>
      </c>
    </row>
    <row r="58" spans="1:37" s="68" customFormat="1" ht="14.1" customHeight="1" x14ac:dyDescent="0.15">
      <c r="B58" s="125" t="s">
        <v>104</v>
      </c>
      <c r="C58" s="126" t="s">
        <v>27</v>
      </c>
      <c r="D58" s="127" t="s">
        <v>27</v>
      </c>
      <c r="E58" s="126" t="s">
        <v>27</v>
      </c>
      <c r="F58" s="126" t="s">
        <v>27</v>
      </c>
      <c r="G58" s="129" t="s">
        <v>27</v>
      </c>
      <c r="H58" s="139">
        <f t="shared" si="123"/>
        <v>1.3324183687143827E-3</v>
      </c>
      <c r="I58" s="139">
        <f t="shared" si="123"/>
        <v>7.9723129358429633E-4</v>
      </c>
      <c r="J58" s="139">
        <f t="shared" si="123"/>
        <v>8.1781480655607761E-4</v>
      </c>
      <c r="K58" s="139">
        <f t="shared" si="123"/>
        <v>8.6107862927045685E-4</v>
      </c>
      <c r="L58" s="141">
        <f t="shared" si="123"/>
        <v>9.4500438240718236E-4</v>
      </c>
      <c r="M58" s="139">
        <f t="shared" si="123"/>
        <v>1.1814097860539379E-3</v>
      </c>
      <c r="N58" s="139">
        <f t="shared" ref="N58" si="155">N30/N$32</f>
        <v>7.6000041963825041E-4</v>
      </c>
      <c r="O58" s="299">
        <f t="shared" si="124"/>
        <v>8.1746560671825145E-4</v>
      </c>
      <c r="P58" s="299">
        <f t="shared" si="124"/>
        <v>1.1537677377611987E-3</v>
      </c>
      <c r="Q58" s="301">
        <f t="shared" si="124"/>
        <v>9.7717964613535562E-4</v>
      </c>
      <c r="R58" s="299">
        <f t="shared" si="124"/>
        <v>9.4125297133614092E-4</v>
      </c>
      <c r="S58" s="299">
        <f t="shared" si="124"/>
        <v>3.7612770294069542E-3</v>
      </c>
      <c r="T58" s="299">
        <f t="shared" si="124"/>
        <v>2.9243261291991372E-3</v>
      </c>
      <c r="U58" s="299">
        <f t="shared" ref="U58:Y58" si="156">U30/U$32</f>
        <v>2.5164130516982211E-3</v>
      </c>
      <c r="V58" s="301">
        <f t="shared" si="156"/>
        <v>2.5488681920015415E-3</v>
      </c>
      <c r="W58" s="299">
        <f t="shared" si="156"/>
        <v>3.6895970159067418E-3</v>
      </c>
      <c r="X58" s="299">
        <f t="shared" si="156"/>
        <v>1.6975779813850453E-3</v>
      </c>
      <c r="Y58" s="299">
        <f t="shared" si="156"/>
        <v>2.1147140225814768E-3</v>
      </c>
      <c r="Z58" s="299">
        <f t="shared" ref="Z58:AB58" si="157">Z30/Z$32</f>
        <v>3.0583176176085906E-3</v>
      </c>
      <c r="AA58" s="301">
        <f t="shared" si="157"/>
        <v>2.7042103777950091E-3</v>
      </c>
      <c r="AB58" s="299">
        <f t="shared" si="157"/>
        <v>2.5363088319533705E-3</v>
      </c>
      <c r="AC58" s="299">
        <f t="shared" ref="AC58:AD58" si="158">AC30/AC$32</f>
        <v>2.7783708006948308E-3</v>
      </c>
      <c r="AD58" s="299">
        <f t="shared" si="158"/>
        <v>2.9492427627451517E-3</v>
      </c>
      <c r="AE58" s="299">
        <f t="shared" ref="AE58:AF58" si="159">AE30/AE$32</f>
        <v>2.2908680292269674E-3</v>
      </c>
      <c r="AF58" s="301">
        <f t="shared" si="159"/>
        <v>2.6285598090972457E-3</v>
      </c>
      <c r="AG58" s="299">
        <f t="shared" si="128"/>
        <v>2.9434165531444E-3</v>
      </c>
      <c r="AH58" s="299">
        <f t="shared" si="128"/>
        <v>2.8422453443791925E-3</v>
      </c>
      <c r="AI58" s="299">
        <f t="shared" si="128"/>
        <v>2.1630667479097272E-3</v>
      </c>
      <c r="AJ58" s="299">
        <f t="shared" si="128"/>
        <v>2.1574077930246183E-3</v>
      </c>
      <c r="AK58" s="301">
        <f t="shared" si="128"/>
        <v>2.5244652046739827E-3</v>
      </c>
    </row>
    <row r="59" spans="1:37" s="68" customFormat="1" ht="14.1" customHeight="1" thickBot="1" x14ac:dyDescent="0.2">
      <c r="B59" s="142" t="s">
        <v>38</v>
      </c>
      <c r="C59" s="139">
        <f>C31/C$32</f>
        <v>5.1950672877370221E-2</v>
      </c>
      <c r="D59" s="143">
        <f>D31/D$32</f>
        <v>4.6031188060823902E-2</v>
      </c>
      <c r="E59" s="139">
        <f>E31/E$32</f>
        <v>3.8512545709873017E-2</v>
      </c>
      <c r="F59" s="139">
        <f>F31/F$32</f>
        <v>4.8105254587011016E-2</v>
      </c>
      <c r="G59" s="141">
        <f>G31/G$32</f>
        <v>4.7076213041725441E-2</v>
      </c>
      <c r="H59" s="139">
        <f t="shared" si="123"/>
        <v>2.9879048145133532E-2</v>
      </c>
      <c r="I59" s="139">
        <f t="shared" si="123"/>
        <v>3.0274665228217215E-2</v>
      </c>
      <c r="J59" s="139">
        <f t="shared" si="123"/>
        <v>3.151498364813414E-2</v>
      </c>
      <c r="K59" s="139">
        <f t="shared" si="123"/>
        <v>2.7466136949218241E-2</v>
      </c>
      <c r="L59" s="141">
        <f t="shared" si="123"/>
        <v>2.9744214092584886E-2</v>
      </c>
      <c r="M59" s="139">
        <f t="shared" si="123"/>
        <v>3.2974505353926716E-2</v>
      </c>
      <c r="N59" s="139">
        <f t="shared" ref="N59" si="160">N31/N$32</f>
        <v>2.9951695418425042E-2</v>
      </c>
      <c r="O59" s="299">
        <f t="shared" si="124"/>
        <v>2.7020220226661881E-2</v>
      </c>
      <c r="P59" s="299">
        <f t="shared" si="124"/>
        <v>2.9118220588995096E-2</v>
      </c>
      <c r="Q59" s="301">
        <f t="shared" si="124"/>
        <v>2.9716109156148748E-2</v>
      </c>
      <c r="R59" s="299">
        <f t="shared" si="124"/>
        <v>2.970895835309742E-2</v>
      </c>
      <c r="S59" s="299">
        <f t="shared" si="124"/>
        <v>2.8025669160670202E-2</v>
      </c>
      <c r="T59" s="299">
        <f t="shared" si="124"/>
        <v>2.5658738214705521E-2</v>
      </c>
      <c r="U59" s="299">
        <f t="shared" ref="U59:Y59" si="161">U31/U$32</f>
        <v>2.7375341815372496E-2</v>
      </c>
      <c r="V59" s="301">
        <f t="shared" si="161"/>
        <v>2.7664981937608735E-2</v>
      </c>
      <c r="W59" s="299">
        <f t="shared" si="161"/>
        <v>2.9787780095255963E-2</v>
      </c>
      <c r="X59" s="299">
        <f t="shared" si="161"/>
        <v>2.2875370349025762E-2</v>
      </c>
      <c r="Y59" s="299">
        <f t="shared" si="161"/>
        <v>2.3707427288568447E-2</v>
      </c>
      <c r="Z59" s="299">
        <f t="shared" ref="Z59:AB59" si="162">Z31/Z$32</f>
        <v>2.2742415818518762E-2</v>
      </c>
      <c r="AA59" s="301">
        <f t="shared" si="162"/>
        <v>2.479102662247366E-2</v>
      </c>
      <c r="AB59" s="299">
        <f t="shared" si="162"/>
        <v>5.9930929364533196E-2</v>
      </c>
      <c r="AC59" s="299">
        <f t="shared" ref="AC59:AD59" si="163">AC31/AC$32</f>
        <v>2.2892764837419064E-2</v>
      </c>
      <c r="AD59" s="299">
        <f t="shared" si="163"/>
        <v>2.1800003355261405E-2</v>
      </c>
      <c r="AE59" s="299">
        <f t="shared" ref="AE59:AF59" si="164">AE31/AE$32</f>
        <v>2.1504149708224788E-2</v>
      </c>
      <c r="AF59" s="301">
        <f t="shared" si="164"/>
        <v>3.1259899098949002E-2</v>
      </c>
      <c r="AG59" s="299">
        <f t="shared" si="128"/>
        <v>1.9309063238417488E-2</v>
      </c>
      <c r="AH59" s="299">
        <f t="shared" si="128"/>
        <v>1.9378958285964507E-2</v>
      </c>
      <c r="AI59" s="299">
        <f t="shared" si="128"/>
        <v>2.3653596319541614E-2</v>
      </c>
      <c r="AJ59" s="299">
        <f t="shared" si="128"/>
        <v>1.8864616029590726E-2</v>
      </c>
      <c r="AK59" s="301">
        <f t="shared" si="128"/>
        <v>2.0146572319496799E-2</v>
      </c>
    </row>
    <row r="60" spans="1:37" s="69" customFormat="1" ht="14.1" customHeight="1" thickBot="1" x14ac:dyDescent="0.2">
      <c r="B60" s="87" t="s">
        <v>39</v>
      </c>
      <c r="C60" s="144">
        <f t="shared" ref="C60:M60" si="165">SUM(C36:C59)</f>
        <v>0.99999999999999989</v>
      </c>
      <c r="D60" s="145">
        <f>SUM(D36:D59)</f>
        <v>1</v>
      </c>
      <c r="E60" s="144">
        <f t="shared" si="165"/>
        <v>1.0000000000000002</v>
      </c>
      <c r="F60" s="145">
        <f t="shared" si="165"/>
        <v>0.99999999999999989</v>
      </c>
      <c r="G60" s="144">
        <f t="shared" si="165"/>
        <v>1</v>
      </c>
      <c r="H60" s="144">
        <f t="shared" si="165"/>
        <v>1</v>
      </c>
      <c r="I60" s="144">
        <f t="shared" si="165"/>
        <v>1</v>
      </c>
      <c r="J60" s="144">
        <f t="shared" si="165"/>
        <v>0.99999999999999989</v>
      </c>
      <c r="K60" s="144">
        <f t="shared" si="165"/>
        <v>0.99999999999999989</v>
      </c>
      <c r="L60" s="144">
        <f t="shared" si="165"/>
        <v>1.0000000000000004</v>
      </c>
      <c r="M60" s="144">
        <f t="shared" si="165"/>
        <v>1.0000000000000004</v>
      </c>
      <c r="N60" s="144">
        <f t="shared" ref="N60" si="166">SUM(N36:N59)</f>
        <v>0.99999999999999978</v>
      </c>
      <c r="O60" s="300">
        <f t="shared" ref="O60:Q60" si="167">SUM(O36:O59)</f>
        <v>0.99999999999999978</v>
      </c>
      <c r="P60" s="300">
        <f t="shared" si="167"/>
        <v>1.0000000000000002</v>
      </c>
      <c r="Q60" s="300">
        <f t="shared" si="167"/>
        <v>1.0000000000000002</v>
      </c>
      <c r="R60" s="300">
        <f t="shared" ref="R60" si="168">SUM(R36:R59)</f>
        <v>1</v>
      </c>
      <c r="S60" s="300">
        <f t="shared" ref="S60:W60" si="169">SUM(S36:S59)</f>
        <v>0.99999999999999978</v>
      </c>
      <c r="T60" s="300">
        <f t="shared" si="169"/>
        <v>1</v>
      </c>
      <c r="U60" s="300">
        <f t="shared" si="169"/>
        <v>0.99999999999999989</v>
      </c>
      <c r="V60" s="300">
        <f t="shared" si="169"/>
        <v>1.0000000000000002</v>
      </c>
      <c r="W60" s="300">
        <f t="shared" si="169"/>
        <v>1</v>
      </c>
      <c r="X60" s="300">
        <f t="shared" ref="X60:AB60" si="170">SUM(X36:X59)</f>
        <v>1.0000000000000002</v>
      </c>
      <c r="Y60" s="300">
        <f t="shared" si="170"/>
        <v>1.0000000000000002</v>
      </c>
      <c r="Z60" s="300">
        <f t="shared" si="170"/>
        <v>1</v>
      </c>
      <c r="AA60" s="300">
        <f t="shared" si="170"/>
        <v>1.0000000000000007</v>
      </c>
      <c r="AB60" s="300">
        <f t="shared" si="170"/>
        <v>0.99999999999999989</v>
      </c>
      <c r="AC60" s="300">
        <f t="shared" ref="AC60:AK60" si="171">SUM(AC36:AC59)</f>
        <v>1</v>
      </c>
      <c r="AD60" s="300">
        <f t="shared" si="171"/>
        <v>1</v>
      </c>
      <c r="AE60" s="300">
        <f t="shared" si="171"/>
        <v>1.0000000000000002</v>
      </c>
      <c r="AF60" s="300">
        <f t="shared" ref="AF60" si="172">SUM(AF36:AF59)</f>
        <v>0.99999999999999967</v>
      </c>
      <c r="AG60" s="300">
        <f t="shared" si="171"/>
        <v>1</v>
      </c>
      <c r="AH60" s="300">
        <f t="shared" si="171"/>
        <v>1.0000000000000002</v>
      </c>
      <c r="AI60" s="300">
        <f t="shared" si="171"/>
        <v>1</v>
      </c>
      <c r="AJ60" s="300">
        <f t="shared" si="171"/>
        <v>1.0000000000000004</v>
      </c>
      <c r="AK60" s="300">
        <f t="shared" si="171"/>
        <v>1</v>
      </c>
    </row>
    <row r="61" spans="1:37" ht="19.5" hidden="1" customHeight="1" x14ac:dyDescent="0.2">
      <c r="A61" s="109"/>
      <c r="B61" s="146" t="s">
        <v>109</v>
      </c>
      <c r="C61" s="109"/>
      <c r="D61" s="110"/>
      <c r="E61" s="109"/>
      <c r="F61" s="109"/>
      <c r="G61" s="109"/>
      <c r="H61" s="110"/>
      <c r="I61" s="109"/>
      <c r="J61" s="109"/>
      <c r="K61" s="109"/>
      <c r="L61" s="109"/>
      <c r="M61" s="109"/>
      <c r="N61" s="109"/>
      <c r="O61" s="109"/>
      <c r="P61" s="109"/>
      <c r="Q61" s="109"/>
      <c r="S61" s="109"/>
      <c r="T61" s="109"/>
      <c r="U61" s="109"/>
      <c r="V61" s="109"/>
      <c r="X61" s="109"/>
      <c r="Y61" s="109"/>
      <c r="Z61" s="109"/>
      <c r="AA61" s="109"/>
    </row>
    <row r="62" spans="1:37" ht="15.95" customHeight="1" x14ac:dyDescent="0.2">
      <c r="B62" s="244" t="s">
        <v>41</v>
      </c>
    </row>
    <row r="63" spans="1:37" s="2" customFormat="1" ht="15.95" customHeight="1" x14ac:dyDescent="0.2">
      <c r="B63" s="108" t="s">
        <v>42</v>
      </c>
      <c r="D63" s="245"/>
      <c r="H63" s="245"/>
      <c r="S63" s="67"/>
      <c r="T63" s="67"/>
      <c r="X63" s="67"/>
      <c r="Y63" s="67"/>
    </row>
    <row r="64" spans="1:37" ht="15.95" customHeight="1" x14ac:dyDescent="0.2">
      <c r="B64" s="108" t="s">
        <v>43</v>
      </c>
    </row>
    <row r="65" spans="2:8" ht="15.95" customHeight="1" x14ac:dyDescent="0.2">
      <c r="B65" s="2" t="s">
        <v>165</v>
      </c>
      <c r="D65" s="67"/>
      <c r="H65" s="67"/>
    </row>
    <row r="66" spans="2:8" ht="15.95" customHeight="1" x14ac:dyDescent="0.2">
      <c r="D66" s="67"/>
      <c r="H66" s="67"/>
    </row>
    <row r="67" spans="2:8" ht="15.95" customHeight="1" x14ac:dyDescent="0.2">
      <c r="D67" s="67"/>
      <c r="H67" s="67"/>
    </row>
  </sheetData>
  <sheetProtection algorithmName="SHA-512" hashValue="Rv9mtBpsov99XFLmsrCSokWkJNDHtDiWZut/6NOoSREELffQ4IfANQiXcc1ve/uUYNtrG6qV6rwaIn5yrT0+bA==" saltValue="M4qDe485hJ4ni/prpGelcw==" spinCount="100000" sheet="1" objects="1" scenarios="1"/>
  <phoneticPr fontId="51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AM67"/>
  <sheetViews>
    <sheetView topLeftCell="V1" workbookViewId="0">
      <selection activeCell="AJ2" sqref="AJ2"/>
    </sheetView>
  </sheetViews>
  <sheetFormatPr defaultColWidth="9.140625" defaultRowHeight="15.95" customHeight="1" x14ac:dyDescent="0.2"/>
  <cols>
    <col min="1" max="1" width="4.7109375" style="67" customWidth="1"/>
    <col min="2" max="2" width="30.7109375" style="67" customWidth="1"/>
    <col min="3" max="3" width="13.7109375" style="67" customWidth="1"/>
    <col min="4" max="4" width="16" style="71" customWidth="1"/>
    <col min="5" max="7" width="16" style="67" customWidth="1"/>
    <col min="8" max="8" width="13.140625" style="71" hidden="1" customWidth="1"/>
    <col min="9" max="9" width="11.85546875" style="67" hidden="1" customWidth="1"/>
    <col min="10" max="11" width="13.140625" style="67" hidden="1" customWidth="1"/>
    <col min="12" max="12" width="16" style="67" customWidth="1"/>
    <col min="13" max="16" width="13.140625" style="67" hidden="1" customWidth="1"/>
    <col min="17" max="17" width="16" style="67" customWidth="1"/>
    <col min="18" max="18" width="13.140625" style="67" hidden="1" customWidth="1"/>
    <col min="19" max="20" width="13.140625" style="2" hidden="1" customWidth="1"/>
    <col min="21" max="21" width="13" style="67" hidden="1" customWidth="1"/>
    <col min="22" max="22" width="16" style="67" customWidth="1"/>
    <col min="23" max="24" width="13.140625" style="67" customWidth="1"/>
    <col min="25" max="26" width="13" style="67" customWidth="1"/>
    <col min="27" max="27" width="16" style="67" customWidth="1"/>
    <col min="28" max="31" width="13.140625" style="67" customWidth="1"/>
    <col min="32" max="32" width="16" style="67" customWidth="1"/>
    <col min="33" max="35" width="13.140625" style="67" customWidth="1"/>
    <col min="36" max="36" width="13.140625" style="67" bestFit="1" customWidth="1"/>
    <col min="37" max="37" width="16" style="67" customWidth="1"/>
    <col min="38" max="38" width="17.5703125" style="67" bestFit="1" customWidth="1"/>
    <col min="39" max="39" width="17.5703125" style="67" customWidth="1"/>
    <col min="40" max="16384" width="9.140625" style="67"/>
  </cols>
  <sheetData>
    <row r="1" spans="2:39" ht="16.5" customHeight="1" x14ac:dyDescent="0.2">
      <c r="S1" s="67"/>
      <c r="T1" s="67"/>
      <c r="X1" s="109"/>
    </row>
    <row r="2" spans="2:39" ht="17.25" customHeight="1" x14ac:dyDescent="0.2">
      <c r="B2" s="19" t="s">
        <v>4</v>
      </c>
      <c r="S2" s="67"/>
      <c r="T2" s="67"/>
    </row>
    <row r="3" spans="2:39" ht="21.75" customHeight="1" x14ac:dyDescent="0.2">
      <c r="B3" s="20" t="s">
        <v>44</v>
      </c>
      <c r="C3" s="20"/>
      <c r="S3" s="67"/>
      <c r="T3" s="67"/>
    </row>
    <row r="4" spans="2:39" ht="21.75" customHeight="1" x14ac:dyDescent="0.2">
      <c r="S4" s="67"/>
      <c r="T4" s="67"/>
    </row>
    <row r="5" spans="2:39" ht="21.75" customHeight="1" thickBot="1" x14ac:dyDescent="0.25">
      <c r="B5" s="248"/>
      <c r="S5" s="67"/>
      <c r="T5" s="67"/>
      <c r="X5" s="109"/>
    </row>
    <row r="6" spans="2:39" ht="18" customHeight="1" thickBot="1" x14ac:dyDescent="0.25">
      <c r="B6" s="147" t="s">
        <v>45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</row>
    <row r="7" spans="2:39" ht="18" customHeight="1" thickBot="1" x14ac:dyDescent="0.25">
      <c r="B7" s="86" t="s">
        <v>7</v>
      </c>
      <c r="C7" s="82" t="s">
        <v>8</v>
      </c>
      <c r="D7" s="78" t="s">
        <v>9</v>
      </c>
      <c r="E7" s="78" t="s">
        <v>10</v>
      </c>
      <c r="F7" s="78" t="s">
        <v>11</v>
      </c>
      <c r="G7" s="79" t="s">
        <v>12</v>
      </c>
      <c r="H7" s="83" t="s">
        <v>13</v>
      </c>
      <c r="I7" s="83" t="s">
        <v>14</v>
      </c>
      <c r="J7" s="83" t="s">
        <v>101</v>
      </c>
      <c r="K7" s="83" t="s">
        <v>105</v>
      </c>
      <c r="L7" s="83" t="s">
        <v>108</v>
      </c>
      <c r="M7" s="83" t="s">
        <v>110</v>
      </c>
      <c r="N7" s="263" t="s">
        <v>116</v>
      </c>
      <c r="O7" s="83" t="s">
        <v>117</v>
      </c>
      <c r="P7" s="83" t="s">
        <v>119</v>
      </c>
      <c r="Q7" s="83" t="s">
        <v>121</v>
      </c>
      <c r="R7" s="83" t="s">
        <v>122</v>
      </c>
      <c r="S7" s="83" t="s">
        <v>129</v>
      </c>
      <c r="T7" s="83" t="s">
        <v>128</v>
      </c>
      <c r="U7" s="80" t="s">
        <v>138</v>
      </c>
      <c r="V7" s="80" t="s">
        <v>144</v>
      </c>
      <c r="W7" s="80" t="s">
        <v>145</v>
      </c>
      <c r="X7" s="80" t="s">
        <v>146</v>
      </c>
      <c r="Y7" s="80" t="s">
        <v>147</v>
      </c>
      <c r="Z7" s="80" t="s">
        <v>139</v>
      </c>
      <c r="AA7" s="80" t="s">
        <v>148</v>
      </c>
      <c r="AB7" s="80" t="s">
        <v>149</v>
      </c>
      <c r="AC7" s="80" t="s">
        <v>153</v>
      </c>
      <c r="AD7" s="80" t="s">
        <v>154</v>
      </c>
      <c r="AE7" s="80" t="s">
        <v>156</v>
      </c>
      <c r="AF7" s="444" t="s">
        <v>157</v>
      </c>
      <c r="AG7" s="444" t="s">
        <v>160</v>
      </c>
      <c r="AH7" s="444" t="s">
        <v>162</v>
      </c>
      <c r="AI7" s="444" t="s">
        <v>164</v>
      </c>
      <c r="AJ7" s="444" t="s">
        <v>178</v>
      </c>
      <c r="AK7" s="444" t="s">
        <v>182</v>
      </c>
      <c r="AL7" s="80" t="s">
        <v>181</v>
      </c>
      <c r="AM7" s="80" t="s">
        <v>181</v>
      </c>
    </row>
    <row r="8" spans="2:39" ht="14.1" customHeight="1" x14ac:dyDescent="0.2">
      <c r="B8" s="112" t="s">
        <v>15</v>
      </c>
      <c r="C8" s="113">
        <v>1259921.9300000002</v>
      </c>
      <c r="D8" s="148">
        <v>1196086</v>
      </c>
      <c r="E8" s="149">
        <v>951576.59000000008</v>
      </c>
      <c r="F8" s="149">
        <v>825503</v>
      </c>
      <c r="G8" s="151">
        <v>748501.54</v>
      </c>
      <c r="H8" s="148">
        <v>230833</v>
      </c>
      <c r="I8" s="148">
        <v>221084.36</v>
      </c>
      <c r="J8" s="148">
        <v>229708.15</v>
      </c>
      <c r="K8" s="148">
        <v>249260.4</v>
      </c>
      <c r="L8" s="152">
        <f>SUM(H8:K8)</f>
        <v>930885.91</v>
      </c>
      <c r="M8" s="148">
        <v>245028.03</v>
      </c>
      <c r="N8" s="264">
        <v>277722.52</v>
      </c>
      <c r="O8" s="264">
        <v>240766</v>
      </c>
      <c r="P8" s="264">
        <v>277961.09999999998</v>
      </c>
      <c r="Q8" s="303">
        <f>SUM(M8:P8)</f>
        <v>1041477.65</v>
      </c>
      <c r="R8" s="264">
        <v>284080.31999999995</v>
      </c>
      <c r="S8" s="264">
        <v>233145.06</v>
      </c>
      <c r="T8" s="264">
        <v>258258.06</v>
      </c>
      <c r="U8" s="261">
        <v>175394.60142857145</v>
      </c>
      <c r="V8" s="303">
        <f>SUM(R8:U8)</f>
        <v>950878.04142857133</v>
      </c>
      <c r="W8" s="261">
        <v>167005.19</v>
      </c>
      <c r="X8" s="261">
        <v>87077.349999999991</v>
      </c>
      <c r="Y8" s="261">
        <v>161439.34</v>
      </c>
      <c r="Z8" s="261">
        <v>154287.10999999999</v>
      </c>
      <c r="AA8" s="304">
        <f>SUM(W8:Z8)</f>
        <v>569808.99</v>
      </c>
      <c r="AB8" s="274">
        <v>194338.05</v>
      </c>
      <c r="AC8" s="274">
        <v>260917.42</v>
      </c>
      <c r="AD8" s="274">
        <v>311606.2</v>
      </c>
      <c r="AE8" s="274">
        <v>338587.85000000003</v>
      </c>
      <c r="AF8" s="303">
        <f>SUM(AB8:AE8)</f>
        <v>1105449.52</v>
      </c>
      <c r="AG8" s="261">
        <v>322030.19</v>
      </c>
      <c r="AH8" s="261">
        <v>348499.85</v>
      </c>
      <c r="AI8" s="261">
        <v>370678.19487804879</v>
      </c>
      <c r="AJ8" s="261">
        <v>425086.05853658536</v>
      </c>
      <c r="AK8" s="303">
        <f>SUM(AG8:AJ8)</f>
        <v>1466294.2934146342</v>
      </c>
      <c r="AL8" s="329">
        <f>AJ8-AI8</f>
        <v>54407.863658536575</v>
      </c>
      <c r="AM8" s="464">
        <f t="shared" ref="AM8:AM31" si="0">AL8/AI8</f>
        <v>0.14677923981052213</v>
      </c>
    </row>
    <row r="9" spans="2:39" ht="14.1" customHeight="1" x14ac:dyDescent="0.2">
      <c r="B9" s="119" t="s">
        <v>16</v>
      </c>
      <c r="C9" s="120">
        <v>122361.13</v>
      </c>
      <c r="D9" s="74">
        <v>129767</v>
      </c>
      <c r="E9" s="153">
        <v>105945.43000000001</v>
      </c>
      <c r="F9" s="153">
        <v>85266</v>
      </c>
      <c r="G9" s="155">
        <v>112708.68</v>
      </c>
      <c r="H9" s="74">
        <v>27469</v>
      </c>
      <c r="I9" s="74">
        <v>21409.35</v>
      </c>
      <c r="J9" s="74">
        <v>25656.21</v>
      </c>
      <c r="K9" s="74">
        <v>30752.61</v>
      </c>
      <c r="L9" s="152">
        <f t="shared" ref="L9:L31" si="1">SUM(H9:K9)</f>
        <v>105287.17</v>
      </c>
      <c r="M9" s="74">
        <v>32478.68</v>
      </c>
      <c r="N9" s="261">
        <v>21200.77</v>
      </c>
      <c r="O9" s="261">
        <v>26840</v>
      </c>
      <c r="P9" s="261">
        <v>31622.81</v>
      </c>
      <c r="Q9" s="303">
        <f t="shared" ref="Q9:Q31" si="2">SUM(M9:P9)</f>
        <v>112142.26</v>
      </c>
      <c r="R9" s="261">
        <v>27809.8</v>
      </c>
      <c r="S9" s="261">
        <v>25895.83</v>
      </c>
      <c r="T9" s="261">
        <v>26781.239999999998</v>
      </c>
      <c r="U9" s="261">
        <v>35088.548571428568</v>
      </c>
      <c r="V9" s="303">
        <f t="shared" ref="V9" si="3">SUM(R9:U9)</f>
        <v>115575.41857142857</v>
      </c>
      <c r="W9" s="261">
        <v>29188.229999999996</v>
      </c>
      <c r="X9" s="261">
        <v>4834.63</v>
      </c>
      <c r="Y9" s="261">
        <v>13147.03</v>
      </c>
      <c r="Z9" s="261">
        <v>9106.48</v>
      </c>
      <c r="AA9" s="304">
        <f t="shared" ref="AA9" si="4">SUM(W9:Z9)</f>
        <v>56276.369999999995</v>
      </c>
      <c r="AB9" s="274">
        <v>19735.300000000003</v>
      </c>
      <c r="AC9" s="274">
        <v>33746.339999999997</v>
      </c>
      <c r="AD9" s="274">
        <v>32921.97</v>
      </c>
      <c r="AE9" s="274">
        <v>27857.769999999997</v>
      </c>
      <c r="AF9" s="303">
        <f t="shared" ref="AF9" si="5">SUM(AB9:AE9)</f>
        <v>114261.38</v>
      </c>
      <c r="AG9" s="261">
        <v>22325.46</v>
      </c>
      <c r="AH9" s="261">
        <v>22043.65</v>
      </c>
      <c r="AI9" s="261">
        <v>20473.768536585365</v>
      </c>
      <c r="AJ9" s="261">
        <v>34948.291219512197</v>
      </c>
      <c r="AK9" s="303">
        <f t="shared" ref="AK9" si="6">SUM(AG9:AJ9)</f>
        <v>99791.169756097574</v>
      </c>
      <c r="AL9" s="329">
        <f t="shared" ref="AL9:AL32" si="7">AJ9-AI9</f>
        <v>14474.522682926832</v>
      </c>
      <c r="AM9" s="464">
        <f t="shared" si="0"/>
        <v>0.70697891582889349</v>
      </c>
    </row>
    <row r="10" spans="2:39" ht="14.1" customHeight="1" x14ac:dyDescent="0.2">
      <c r="B10" s="119" t="s">
        <v>17</v>
      </c>
      <c r="C10" s="120">
        <v>75978.340000000011</v>
      </c>
      <c r="D10" s="74">
        <v>81026</v>
      </c>
      <c r="E10" s="153">
        <v>79820.17</v>
      </c>
      <c r="F10" s="153">
        <v>92836</v>
      </c>
      <c r="G10" s="155">
        <v>136908.88</v>
      </c>
      <c r="H10" s="74">
        <v>37152</v>
      </c>
      <c r="I10" s="74">
        <v>22184.32</v>
      </c>
      <c r="J10" s="74">
        <v>30648.41</v>
      </c>
      <c r="K10" s="74">
        <v>36748.93</v>
      </c>
      <c r="L10" s="152">
        <f t="shared" si="1"/>
        <v>126733.66</v>
      </c>
      <c r="M10" s="74">
        <v>33065.729999999996</v>
      </c>
      <c r="N10" s="261">
        <v>41536.720000000001</v>
      </c>
      <c r="O10" s="261">
        <v>32465</v>
      </c>
      <c r="P10" s="261">
        <v>44586.75</v>
      </c>
      <c r="Q10" s="303">
        <f t="shared" si="2"/>
        <v>151654.20000000001</v>
      </c>
      <c r="R10" s="261">
        <v>46080.990000000005</v>
      </c>
      <c r="S10" s="261">
        <v>49111.03</v>
      </c>
      <c r="T10" s="261">
        <v>70772.22</v>
      </c>
      <c r="U10" s="261">
        <v>83640.899999999994</v>
      </c>
      <c r="V10" s="303">
        <f>SUM(R10:U10)</f>
        <v>249605.13999999998</v>
      </c>
      <c r="W10" s="261">
        <v>57007.12000000001</v>
      </c>
      <c r="X10" s="261">
        <v>4638.79</v>
      </c>
      <c r="Y10" s="261">
        <v>9809.869999999999</v>
      </c>
      <c r="Z10" s="261">
        <v>23032.699999999997</v>
      </c>
      <c r="AA10" s="304">
        <f>SUM(W10:Z10)</f>
        <v>94488.48000000001</v>
      </c>
      <c r="AB10" s="274">
        <v>24869.13</v>
      </c>
      <c r="AC10" s="274">
        <v>26961.269999999997</v>
      </c>
      <c r="AD10" s="274">
        <v>43064.509999999995</v>
      </c>
      <c r="AE10" s="274">
        <v>62152.7</v>
      </c>
      <c r="AF10" s="303">
        <f>SUM(AB10:AE10)</f>
        <v>157047.60999999999</v>
      </c>
      <c r="AG10" s="261">
        <v>74619.45</v>
      </c>
      <c r="AH10" s="261">
        <v>59637.119999999995</v>
      </c>
      <c r="AI10" s="261">
        <v>78739.555121951213</v>
      </c>
      <c r="AJ10" s="261">
        <v>72764.22024390244</v>
      </c>
      <c r="AK10" s="303">
        <f>SUM(AG10:AJ10)</f>
        <v>285760.34536585363</v>
      </c>
      <c r="AL10" s="329">
        <f t="shared" si="7"/>
        <v>-5975.3348780487722</v>
      </c>
      <c r="AM10" s="464">
        <f t="shared" si="0"/>
        <v>-7.5887333485618755E-2</v>
      </c>
    </row>
    <row r="11" spans="2:39" ht="14.1" customHeight="1" x14ac:dyDescent="0.2">
      <c r="B11" s="119" t="s">
        <v>18</v>
      </c>
      <c r="C11" s="120">
        <v>41199.06</v>
      </c>
      <c r="D11" s="74">
        <v>50279</v>
      </c>
      <c r="E11" s="153">
        <v>40527.19</v>
      </c>
      <c r="F11" s="153">
        <v>52365</v>
      </c>
      <c r="G11" s="155">
        <v>79712.75</v>
      </c>
      <c r="H11" s="74">
        <v>6744</v>
      </c>
      <c r="I11" s="74">
        <v>3066.29</v>
      </c>
      <c r="J11" s="74">
        <v>11581.84</v>
      </c>
      <c r="K11" s="74">
        <v>6238.52</v>
      </c>
      <c r="L11" s="152">
        <f t="shared" si="1"/>
        <v>27630.65</v>
      </c>
      <c r="M11" s="74">
        <v>5194.01</v>
      </c>
      <c r="N11" s="261">
        <v>3841.3199999999997</v>
      </c>
      <c r="O11" s="261">
        <v>6145</v>
      </c>
      <c r="P11" s="261">
        <v>10189.870000000001</v>
      </c>
      <c r="Q11" s="303">
        <f t="shared" si="2"/>
        <v>25370.2</v>
      </c>
      <c r="R11" s="261">
        <v>7476.0300000000007</v>
      </c>
      <c r="S11" s="261">
        <v>14083.76</v>
      </c>
      <c r="T11" s="261">
        <v>14322.68</v>
      </c>
      <c r="U11" s="261">
        <v>11419.14</v>
      </c>
      <c r="V11" s="303">
        <f t="shared" ref="V11:V31" si="8">SUM(R11:U11)</f>
        <v>47301.61</v>
      </c>
      <c r="W11" s="261">
        <v>9994.41</v>
      </c>
      <c r="X11" s="261">
        <v>0</v>
      </c>
      <c r="Y11" s="261">
        <v>3456.18</v>
      </c>
      <c r="Z11" s="261">
        <v>1569.45</v>
      </c>
      <c r="AA11" s="304">
        <f t="shared" ref="AA11:AA31" si="9">SUM(W11:Z11)</f>
        <v>15020.04</v>
      </c>
      <c r="AB11" s="274">
        <v>4737.91</v>
      </c>
      <c r="AC11" s="274">
        <v>6315.41</v>
      </c>
      <c r="AD11" s="274">
        <v>6756.380000000001</v>
      </c>
      <c r="AE11" s="274">
        <v>5657.9299999999994</v>
      </c>
      <c r="AF11" s="303">
        <f t="shared" ref="AF11:AF31" si="10">SUM(AB11:AE11)</f>
        <v>23467.63</v>
      </c>
      <c r="AG11" s="261">
        <v>18979.599999999999</v>
      </c>
      <c r="AH11" s="261">
        <v>10762.88</v>
      </c>
      <c r="AI11" s="261">
        <v>13580.27</v>
      </c>
      <c r="AJ11" s="261">
        <v>8640.0400000000009</v>
      </c>
      <c r="AK11" s="303">
        <f t="shared" ref="AK11:AK31" si="11">SUM(AG11:AJ11)</f>
        <v>51962.79</v>
      </c>
      <c r="AL11" s="329">
        <f t="shared" si="7"/>
        <v>-4940.2299999999996</v>
      </c>
      <c r="AM11" s="464">
        <f t="shared" si="0"/>
        <v>-0.36377995430135035</v>
      </c>
    </row>
    <row r="12" spans="2:39" ht="14.1" customHeight="1" x14ac:dyDescent="0.2">
      <c r="B12" s="125" t="s">
        <v>19</v>
      </c>
      <c r="C12" s="120">
        <v>32879.599999999999</v>
      </c>
      <c r="D12" s="74">
        <v>36665</v>
      </c>
      <c r="E12" s="153">
        <v>24351.23</v>
      </c>
      <c r="F12" s="153">
        <v>25789</v>
      </c>
      <c r="G12" s="155">
        <v>17128.45</v>
      </c>
      <c r="H12" s="74">
        <v>2795</v>
      </c>
      <c r="I12" s="74">
        <v>3344.72</v>
      </c>
      <c r="J12" s="74">
        <v>4087.84</v>
      </c>
      <c r="K12" s="74">
        <v>4297.4799999999996</v>
      </c>
      <c r="L12" s="152">
        <f t="shared" si="1"/>
        <v>14525.039999999999</v>
      </c>
      <c r="M12" s="74">
        <v>6119.18</v>
      </c>
      <c r="N12" s="261">
        <v>2296.2600000000002</v>
      </c>
      <c r="O12" s="261">
        <v>9029</v>
      </c>
      <c r="P12" s="261">
        <v>7730.47</v>
      </c>
      <c r="Q12" s="303">
        <f t="shared" si="2"/>
        <v>25174.910000000003</v>
      </c>
      <c r="R12" s="261">
        <v>10902.060000000001</v>
      </c>
      <c r="S12" s="261">
        <v>8016.01</v>
      </c>
      <c r="T12" s="261">
        <v>19878.16</v>
      </c>
      <c r="U12" s="261">
        <v>15670.7</v>
      </c>
      <c r="V12" s="303">
        <f t="shared" si="8"/>
        <v>54466.929999999993</v>
      </c>
      <c r="W12" s="261">
        <v>3183.15</v>
      </c>
      <c r="X12" s="261">
        <v>91.42</v>
      </c>
      <c r="Y12" s="261">
        <v>606.69000000000005</v>
      </c>
      <c r="Z12" s="261">
        <v>2871.2</v>
      </c>
      <c r="AA12" s="304">
        <f t="shared" si="9"/>
        <v>6752.46</v>
      </c>
      <c r="AB12" s="274">
        <v>3507</v>
      </c>
      <c r="AC12" s="274">
        <v>6228.2199999999993</v>
      </c>
      <c r="AD12" s="274">
        <v>6084.1299999999992</v>
      </c>
      <c r="AE12" s="274">
        <v>4437.18</v>
      </c>
      <c r="AF12" s="303">
        <f t="shared" si="10"/>
        <v>20256.53</v>
      </c>
      <c r="AG12" s="261">
        <v>3924.61</v>
      </c>
      <c r="AH12" s="261">
        <v>10556.25</v>
      </c>
      <c r="AI12" s="261">
        <v>9429.4700000000012</v>
      </c>
      <c r="AJ12" s="261">
        <v>12805.32</v>
      </c>
      <c r="AK12" s="303">
        <f t="shared" si="11"/>
        <v>36715.65</v>
      </c>
      <c r="AL12" s="329">
        <f t="shared" si="7"/>
        <v>3375.8499999999985</v>
      </c>
      <c r="AM12" s="464">
        <f t="shared" si="0"/>
        <v>0.35801057747678272</v>
      </c>
    </row>
    <row r="13" spans="2:39" ht="14.1" customHeight="1" x14ac:dyDescent="0.2">
      <c r="B13" s="125" t="s">
        <v>20</v>
      </c>
      <c r="C13" s="120">
        <v>73121.850000000006</v>
      </c>
      <c r="D13" s="74">
        <v>97018</v>
      </c>
      <c r="E13" s="153">
        <v>75808.27</v>
      </c>
      <c r="F13" s="153">
        <v>28687</v>
      </c>
      <c r="G13" s="155">
        <v>21959.23</v>
      </c>
      <c r="H13" s="74">
        <v>5676</v>
      </c>
      <c r="I13" s="74">
        <v>19805.05</v>
      </c>
      <c r="J13" s="74">
        <v>7576.71</v>
      </c>
      <c r="K13" s="74">
        <v>12743.72</v>
      </c>
      <c r="L13" s="152">
        <f t="shared" si="1"/>
        <v>45801.48</v>
      </c>
      <c r="M13" s="74">
        <v>20923.72</v>
      </c>
      <c r="N13" s="261">
        <v>9886.9</v>
      </c>
      <c r="O13" s="261">
        <v>20307</v>
      </c>
      <c r="P13" s="261">
        <v>13969.14</v>
      </c>
      <c r="Q13" s="303">
        <f t="shared" si="2"/>
        <v>65086.76</v>
      </c>
      <c r="R13" s="261">
        <v>4660.84</v>
      </c>
      <c r="S13" s="261">
        <v>4542.1500000000005</v>
      </c>
      <c r="T13" s="261">
        <v>6123.54</v>
      </c>
      <c r="U13" s="261">
        <v>8881.09</v>
      </c>
      <c r="V13" s="303">
        <f t="shared" si="8"/>
        <v>24207.620000000003</v>
      </c>
      <c r="W13" s="261">
        <v>4257.13</v>
      </c>
      <c r="X13" s="261">
        <v>2700.1</v>
      </c>
      <c r="Y13" s="261">
        <v>9133.2000000000007</v>
      </c>
      <c r="Z13" s="261">
        <v>17045.34</v>
      </c>
      <c r="AA13" s="304">
        <f t="shared" si="9"/>
        <v>33135.770000000004</v>
      </c>
      <c r="AB13" s="274">
        <v>5957.74</v>
      </c>
      <c r="AC13" s="274">
        <v>11874.73</v>
      </c>
      <c r="AD13" s="274">
        <v>10882.55</v>
      </c>
      <c r="AE13" s="274">
        <v>11109.99</v>
      </c>
      <c r="AF13" s="303">
        <f t="shared" si="10"/>
        <v>39825.01</v>
      </c>
      <c r="AG13" s="261">
        <v>5502.5400000000009</v>
      </c>
      <c r="AH13" s="261">
        <v>6203.4</v>
      </c>
      <c r="AI13" s="261">
        <v>8121.32</v>
      </c>
      <c r="AJ13" s="261">
        <v>3841.96</v>
      </c>
      <c r="AK13" s="303">
        <f t="shared" si="11"/>
        <v>23669.22</v>
      </c>
      <c r="AL13" s="329">
        <f t="shared" si="7"/>
        <v>-4279.3599999999997</v>
      </c>
      <c r="AM13" s="464">
        <f t="shared" si="0"/>
        <v>-0.5269291198967655</v>
      </c>
    </row>
    <row r="14" spans="2:39" ht="14.1" customHeight="1" x14ac:dyDescent="0.2">
      <c r="B14" s="125" t="s">
        <v>21</v>
      </c>
      <c r="C14" s="120">
        <v>11718.720000000001</v>
      </c>
      <c r="D14" s="74">
        <v>14391</v>
      </c>
      <c r="E14" s="153">
        <v>16574.13</v>
      </c>
      <c r="F14" s="153">
        <v>7917</v>
      </c>
      <c r="G14" s="155">
        <v>20872.989999999998</v>
      </c>
      <c r="H14" s="74">
        <v>8908</v>
      </c>
      <c r="I14" s="74">
        <v>3253.61</v>
      </c>
      <c r="J14" s="74">
        <v>5076.96</v>
      </c>
      <c r="K14" s="74">
        <v>12693.18</v>
      </c>
      <c r="L14" s="152">
        <f t="shared" si="1"/>
        <v>29931.75</v>
      </c>
      <c r="M14" s="74">
        <v>3936.2999999999997</v>
      </c>
      <c r="N14" s="261">
        <v>4425.03</v>
      </c>
      <c r="O14" s="261">
        <v>3624</v>
      </c>
      <c r="P14" s="261">
        <v>2805.41</v>
      </c>
      <c r="Q14" s="303">
        <f t="shared" si="2"/>
        <v>14790.74</v>
      </c>
      <c r="R14" s="261">
        <v>3158.3300000000004</v>
      </c>
      <c r="S14" s="261">
        <v>11281.45</v>
      </c>
      <c r="T14" s="261">
        <v>3425.21</v>
      </c>
      <c r="U14" s="261">
        <v>2742.6538095238093</v>
      </c>
      <c r="V14" s="303">
        <f t="shared" si="8"/>
        <v>20607.643809523812</v>
      </c>
      <c r="W14" s="261">
        <v>3197.6400000000003</v>
      </c>
      <c r="X14" s="261">
        <v>592.22</v>
      </c>
      <c r="Y14" s="261">
        <v>1149.3800000000001</v>
      </c>
      <c r="Z14" s="261">
        <v>2174.8999999999996</v>
      </c>
      <c r="AA14" s="304">
        <f t="shared" si="9"/>
        <v>7114.14</v>
      </c>
      <c r="AB14" s="274">
        <v>2004.67</v>
      </c>
      <c r="AC14" s="274">
        <v>1490.96</v>
      </c>
      <c r="AD14" s="274">
        <v>791.91</v>
      </c>
      <c r="AE14" s="274">
        <v>3098.59</v>
      </c>
      <c r="AF14" s="303">
        <f t="shared" si="10"/>
        <v>7386.13</v>
      </c>
      <c r="AG14" s="261">
        <v>1864.6</v>
      </c>
      <c r="AH14" s="261">
        <v>6284.9700000000012</v>
      </c>
      <c r="AI14" s="261">
        <v>2539.733902439024</v>
      </c>
      <c r="AJ14" s="261">
        <v>3679.6529268292643</v>
      </c>
      <c r="AK14" s="303">
        <f t="shared" si="11"/>
        <v>14368.956829268289</v>
      </c>
      <c r="AL14" s="329">
        <f t="shared" si="7"/>
        <v>1139.9190243902403</v>
      </c>
      <c r="AM14" s="464">
        <f t="shared" si="0"/>
        <v>0.44883403859574555</v>
      </c>
    </row>
    <row r="15" spans="2:39" ht="14.1" customHeight="1" x14ac:dyDescent="0.2">
      <c r="B15" s="125" t="s">
        <v>22</v>
      </c>
      <c r="C15" s="120">
        <v>38308.160000000003</v>
      </c>
      <c r="D15" s="74">
        <v>69897</v>
      </c>
      <c r="E15" s="153">
        <v>79862.399999999994</v>
      </c>
      <c r="F15" s="153">
        <v>83189</v>
      </c>
      <c r="G15" s="155">
        <v>48797</v>
      </c>
      <c r="H15" s="74">
        <v>13416</v>
      </c>
      <c r="I15" s="74">
        <v>20915.27</v>
      </c>
      <c r="J15" s="74">
        <v>14862.3</v>
      </c>
      <c r="K15" s="74">
        <v>25256.51</v>
      </c>
      <c r="L15" s="152">
        <f t="shared" si="1"/>
        <v>74450.080000000002</v>
      </c>
      <c r="M15" s="74">
        <v>20260.829999999998</v>
      </c>
      <c r="N15" s="261">
        <v>17741.3</v>
      </c>
      <c r="O15" s="261">
        <v>17354</v>
      </c>
      <c r="P15" s="261">
        <v>20932.38</v>
      </c>
      <c r="Q15" s="303">
        <f t="shared" si="2"/>
        <v>76288.509999999995</v>
      </c>
      <c r="R15" s="261">
        <v>11279.470000000001</v>
      </c>
      <c r="S15" s="261">
        <v>27056.149999999998</v>
      </c>
      <c r="T15" s="261">
        <v>30304.079999999998</v>
      </c>
      <c r="U15" s="261">
        <v>13689.178571428572</v>
      </c>
      <c r="V15" s="303">
        <f t="shared" si="8"/>
        <v>82328.878571428562</v>
      </c>
      <c r="W15" s="261">
        <v>20238.939999999999</v>
      </c>
      <c r="X15" s="261">
        <v>3912.56</v>
      </c>
      <c r="Y15" s="261">
        <v>8744.92</v>
      </c>
      <c r="Z15" s="261">
        <v>6705.96</v>
      </c>
      <c r="AA15" s="304">
        <f t="shared" si="9"/>
        <v>39602.379999999997</v>
      </c>
      <c r="AB15" s="274">
        <v>5915.3899999999994</v>
      </c>
      <c r="AC15" s="274">
        <v>15199.600000000002</v>
      </c>
      <c r="AD15" s="274">
        <v>18043.45</v>
      </c>
      <c r="AE15" s="274">
        <v>13549.470000000001</v>
      </c>
      <c r="AF15" s="303">
        <f t="shared" si="10"/>
        <v>52707.91</v>
      </c>
      <c r="AG15" s="261">
        <v>13301.54</v>
      </c>
      <c r="AH15" s="261">
        <v>19127.939999999999</v>
      </c>
      <c r="AI15" s="261">
        <v>17557.406829268293</v>
      </c>
      <c r="AJ15" s="261">
        <v>12913.460243902435</v>
      </c>
      <c r="AK15" s="303">
        <f t="shared" si="11"/>
        <v>62900.34707317072</v>
      </c>
      <c r="AL15" s="329">
        <f t="shared" si="7"/>
        <v>-4643.9465853658585</v>
      </c>
      <c r="AM15" s="464">
        <f t="shared" si="0"/>
        <v>-0.2645007107555527</v>
      </c>
    </row>
    <row r="16" spans="2:39" ht="14.1" customHeight="1" x14ac:dyDescent="0.2">
      <c r="B16" s="125" t="s">
        <v>23</v>
      </c>
      <c r="C16" s="74">
        <v>0</v>
      </c>
      <c r="D16" s="74">
        <v>0</v>
      </c>
      <c r="E16" s="153">
        <v>0</v>
      </c>
      <c r="F16" s="153">
        <v>0</v>
      </c>
      <c r="G16" s="155">
        <v>0</v>
      </c>
      <c r="H16" s="73">
        <v>0</v>
      </c>
      <c r="I16" s="73">
        <v>0</v>
      </c>
      <c r="J16" s="73">
        <v>0</v>
      </c>
      <c r="K16" s="73">
        <v>0</v>
      </c>
      <c r="L16" s="152">
        <f t="shared" si="1"/>
        <v>0</v>
      </c>
      <c r="M16" s="74">
        <v>0</v>
      </c>
      <c r="N16" s="261">
        <v>0</v>
      </c>
      <c r="O16" s="261">
        <v>0</v>
      </c>
      <c r="P16" s="261">
        <v>0</v>
      </c>
      <c r="Q16" s="303">
        <f t="shared" si="2"/>
        <v>0</v>
      </c>
      <c r="R16" s="261">
        <v>0</v>
      </c>
      <c r="S16" s="261">
        <v>0</v>
      </c>
      <c r="T16" s="261">
        <v>0</v>
      </c>
      <c r="U16" s="261">
        <v>0</v>
      </c>
      <c r="V16" s="303">
        <f t="shared" si="8"/>
        <v>0</v>
      </c>
      <c r="W16" s="261">
        <v>0</v>
      </c>
      <c r="X16" s="261">
        <v>0</v>
      </c>
      <c r="Y16" s="261">
        <v>0</v>
      </c>
      <c r="Z16" s="261">
        <v>0</v>
      </c>
      <c r="AA16" s="303">
        <f t="shared" si="9"/>
        <v>0</v>
      </c>
      <c r="AB16" s="274">
        <v>0</v>
      </c>
      <c r="AC16" s="274">
        <v>0</v>
      </c>
      <c r="AD16" s="274">
        <v>0</v>
      </c>
      <c r="AE16" s="274">
        <v>0</v>
      </c>
      <c r="AF16" s="303">
        <f t="shared" si="10"/>
        <v>0</v>
      </c>
      <c r="AG16" s="261">
        <v>1687.08</v>
      </c>
      <c r="AH16" s="261">
        <v>0</v>
      </c>
      <c r="AI16" s="261">
        <v>0</v>
      </c>
      <c r="AJ16" s="261">
        <v>0</v>
      </c>
      <c r="AK16" s="303">
        <f t="shared" si="11"/>
        <v>1687.08</v>
      </c>
      <c r="AL16" s="329">
        <f t="shared" si="7"/>
        <v>0</v>
      </c>
      <c r="AM16" s="464" t="e">
        <f t="shared" si="0"/>
        <v>#DIV/0!</v>
      </c>
    </row>
    <row r="17" spans="2:39" ht="14.1" customHeight="1" x14ac:dyDescent="0.2">
      <c r="B17" s="125" t="s">
        <v>24</v>
      </c>
      <c r="C17" s="120">
        <v>463742.95999999996</v>
      </c>
      <c r="D17" s="74">
        <v>667883</v>
      </c>
      <c r="E17" s="153">
        <v>547945.43999999994</v>
      </c>
      <c r="F17" s="153">
        <v>448071</v>
      </c>
      <c r="G17" s="155">
        <v>506693.81999999995</v>
      </c>
      <c r="H17" s="73">
        <v>105298</v>
      </c>
      <c r="I17" s="73">
        <v>110998.57</v>
      </c>
      <c r="J17" s="73">
        <v>148668.78</v>
      </c>
      <c r="K17" s="73">
        <v>157810.25</v>
      </c>
      <c r="L17" s="152">
        <f t="shared" si="1"/>
        <v>522775.6</v>
      </c>
      <c r="M17" s="74">
        <v>98614.599999999991</v>
      </c>
      <c r="N17" s="261">
        <v>120751.28</v>
      </c>
      <c r="O17" s="261">
        <v>136301</v>
      </c>
      <c r="P17" s="261">
        <v>152147.88</v>
      </c>
      <c r="Q17" s="303">
        <f t="shared" si="2"/>
        <v>507814.76</v>
      </c>
      <c r="R17" s="261">
        <v>108992.42000000001</v>
      </c>
      <c r="S17" s="261">
        <v>118533.94</v>
      </c>
      <c r="T17" s="261">
        <v>115487.81999999999</v>
      </c>
      <c r="U17" s="261">
        <v>106942.62809523809</v>
      </c>
      <c r="V17" s="303">
        <f t="shared" si="8"/>
        <v>449956.80809523806</v>
      </c>
      <c r="W17" s="261">
        <v>86290.459999999992</v>
      </c>
      <c r="X17" s="261">
        <v>81595.460000000006</v>
      </c>
      <c r="Y17" s="261">
        <v>99091.58</v>
      </c>
      <c r="Z17" s="261">
        <v>208283.26</v>
      </c>
      <c r="AA17" s="304">
        <f t="shared" si="9"/>
        <v>475260.76</v>
      </c>
      <c r="AB17" s="274">
        <v>151172.56</v>
      </c>
      <c r="AC17" s="274">
        <v>124943.95999999999</v>
      </c>
      <c r="AD17" s="274">
        <v>243637.99999999997</v>
      </c>
      <c r="AE17" s="274">
        <v>177326.34</v>
      </c>
      <c r="AF17" s="303">
        <f t="shared" si="10"/>
        <v>697080.86</v>
      </c>
      <c r="AG17" s="261">
        <v>183405.6</v>
      </c>
      <c r="AH17" s="261">
        <v>170971.22999999998</v>
      </c>
      <c r="AI17" s="261">
        <v>158000.49634146344</v>
      </c>
      <c r="AJ17" s="261">
        <v>145538.19170731708</v>
      </c>
      <c r="AK17" s="303">
        <f t="shared" si="11"/>
        <v>657915.5180487805</v>
      </c>
      <c r="AL17" s="329">
        <f t="shared" si="7"/>
        <v>-12462.304634146363</v>
      </c>
      <c r="AM17" s="464">
        <f t="shared" si="0"/>
        <v>-7.887509800737208E-2</v>
      </c>
    </row>
    <row r="18" spans="2:39" ht="14.1" customHeight="1" x14ac:dyDescent="0.2">
      <c r="B18" s="125" t="s">
        <v>25</v>
      </c>
      <c r="C18" s="120">
        <v>2415708.42</v>
      </c>
      <c r="D18" s="74">
        <v>3077253</v>
      </c>
      <c r="E18" s="153">
        <v>3021535.9000000004</v>
      </c>
      <c r="F18" s="153">
        <v>3252040</v>
      </c>
      <c r="G18" s="155">
        <v>3311119.02</v>
      </c>
      <c r="H18" s="74">
        <v>861903</v>
      </c>
      <c r="I18" s="74">
        <v>938460.03</v>
      </c>
      <c r="J18" s="74">
        <v>1029044.9</v>
      </c>
      <c r="K18" s="74">
        <v>1022723.01</v>
      </c>
      <c r="L18" s="152">
        <f t="shared" si="1"/>
        <v>3852130.9400000004</v>
      </c>
      <c r="M18" s="74">
        <v>901495.40999999992</v>
      </c>
      <c r="N18" s="261">
        <v>1018760.93</v>
      </c>
      <c r="O18" s="261">
        <v>1015652</v>
      </c>
      <c r="P18" s="261">
        <v>1002645.31</v>
      </c>
      <c r="Q18" s="303">
        <f t="shared" si="2"/>
        <v>3938553.65</v>
      </c>
      <c r="R18" s="261">
        <v>912357.91999999993</v>
      </c>
      <c r="S18" s="261">
        <v>973212.81</v>
      </c>
      <c r="T18" s="261">
        <v>966859.66</v>
      </c>
      <c r="U18" s="261">
        <v>927513.16333333345</v>
      </c>
      <c r="V18" s="303">
        <f t="shared" si="8"/>
        <v>3779943.5533333337</v>
      </c>
      <c r="W18" s="261">
        <v>787139.47</v>
      </c>
      <c r="X18" s="261">
        <v>710077.82000000007</v>
      </c>
      <c r="Y18" s="261">
        <v>896532.98</v>
      </c>
      <c r="Z18" s="261">
        <v>1001397.03</v>
      </c>
      <c r="AA18" s="304">
        <f t="shared" si="9"/>
        <v>3395147.3</v>
      </c>
      <c r="AB18" s="274">
        <v>1134948.8</v>
      </c>
      <c r="AC18" s="274">
        <v>1226358.1800000002</v>
      </c>
      <c r="AD18" s="274">
        <v>1271690.8999999999</v>
      </c>
      <c r="AE18" s="274">
        <v>1432107.9100000001</v>
      </c>
      <c r="AF18" s="303">
        <f t="shared" si="10"/>
        <v>5065105.790000001</v>
      </c>
      <c r="AG18" s="261">
        <v>1054496.0900000001</v>
      </c>
      <c r="AH18" s="261">
        <v>1304980.3899999999</v>
      </c>
      <c r="AI18" s="261">
        <v>1488487.8256097559</v>
      </c>
      <c r="AJ18" s="261">
        <v>1459870.9339024387</v>
      </c>
      <c r="AK18" s="303">
        <f t="shared" si="11"/>
        <v>5307835.2395121949</v>
      </c>
      <c r="AL18" s="329">
        <f t="shared" si="7"/>
        <v>-28616.891707317205</v>
      </c>
      <c r="AM18" s="464">
        <f t="shared" si="0"/>
        <v>-1.9225479184281778E-2</v>
      </c>
    </row>
    <row r="19" spans="2:39" ht="14.1" customHeight="1" x14ac:dyDescent="0.2">
      <c r="B19" s="125" t="s">
        <v>26</v>
      </c>
      <c r="C19" s="126" t="s">
        <v>27</v>
      </c>
      <c r="D19" s="74">
        <v>687246</v>
      </c>
      <c r="E19" s="153">
        <v>689183.28</v>
      </c>
      <c r="F19" s="153">
        <v>517747</v>
      </c>
      <c r="G19" s="155">
        <v>459812.48</v>
      </c>
      <c r="H19" s="74">
        <v>122252</v>
      </c>
      <c r="I19" s="74">
        <v>152390.51</v>
      </c>
      <c r="J19" s="74">
        <v>124816.5</v>
      </c>
      <c r="K19" s="74">
        <v>114608.85</v>
      </c>
      <c r="L19" s="152">
        <f t="shared" si="1"/>
        <v>514067.86</v>
      </c>
      <c r="M19" s="74">
        <v>99524.160000000003</v>
      </c>
      <c r="N19" s="261">
        <v>113091.54</v>
      </c>
      <c r="O19" s="261">
        <v>150817</v>
      </c>
      <c r="P19" s="261">
        <v>124095.75</v>
      </c>
      <c r="Q19" s="303">
        <f t="shared" si="2"/>
        <v>487528.45</v>
      </c>
      <c r="R19" s="261">
        <v>118840.62</v>
      </c>
      <c r="S19" s="261">
        <v>137877.18000000002</v>
      </c>
      <c r="T19" s="261">
        <v>136705.95000000001</v>
      </c>
      <c r="U19" s="261">
        <v>113743.75809523811</v>
      </c>
      <c r="V19" s="303">
        <f t="shared" si="8"/>
        <v>507167.50809523812</v>
      </c>
      <c r="W19" s="261">
        <v>108641.37999999999</v>
      </c>
      <c r="X19" s="261">
        <v>78968.31</v>
      </c>
      <c r="Y19" s="261">
        <v>95154.549999999988</v>
      </c>
      <c r="Z19" s="261">
        <v>119887.47</v>
      </c>
      <c r="AA19" s="304">
        <f t="shared" si="9"/>
        <v>402651.70999999996</v>
      </c>
      <c r="AB19" s="274">
        <v>162161.17000000001</v>
      </c>
      <c r="AC19" s="274">
        <v>124120.28</v>
      </c>
      <c r="AD19" s="274">
        <v>155838.28</v>
      </c>
      <c r="AE19" s="274">
        <v>154687.94</v>
      </c>
      <c r="AF19" s="303">
        <f t="shared" si="10"/>
        <v>596807.66999999993</v>
      </c>
      <c r="AG19" s="261">
        <v>162591.47999999998</v>
      </c>
      <c r="AH19" s="261">
        <v>139630.44999999998</v>
      </c>
      <c r="AI19" s="261">
        <v>126451.40853658538</v>
      </c>
      <c r="AJ19" s="261">
        <v>145289.35390243903</v>
      </c>
      <c r="AK19" s="303">
        <f t="shared" si="11"/>
        <v>573962.69243902434</v>
      </c>
      <c r="AL19" s="329">
        <f t="shared" si="7"/>
        <v>18837.945365853651</v>
      </c>
      <c r="AM19" s="464">
        <f t="shared" si="0"/>
        <v>0.14897378830227415</v>
      </c>
    </row>
    <row r="20" spans="2:39" ht="14.1" customHeight="1" x14ac:dyDescent="0.2">
      <c r="B20" s="125" t="s">
        <v>28</v>
      </c>
      <c r="C20" s="126" t="s">
        <v>27</v>
      </c>
      <c r="D20" s="74">
        <v>19887</v>
      </c>
      <c r="E20" s="153">
        <v>26075.329999999998</v>
      </c>
      <c r="F20" s="153">
        <v>17578</v>
      </c>
      <c r="G20" s="155">
        <v>9562.86</v>
      </c>
      <c r="H20" s="74">
        <v>446</v>
      </c>
      <c r="I20" s="74">
        <v>6608.6</v>
      </c>
      <c r="J20" s="74">
        <v>2627.77</v>
      </c>
      <c r="K20" s="74">
        <v>7582.92</v>
      </c>
      <c r="L20" s="152">
        <f t="shared" si="1"/>
        <v>17265.29</v>
      </c>
      <c r="M20" s="74">
        <v>5029.08</v>
      </c>
      <c r="N20" s="261">
        <v>1842.65</v>
      </c>
      <c r="O20" s="261">
        <v>5668</v>
      </c>
      <c r="P20" s="261">
        <v>3163.31</v>
      </c>
      <c r="Q20" s="303">
        <f t="shared" si="2"/>
        <v>15703.039999999999</v>
      </c>
      <c r="R20" s="261">
        <v>2663.27</v>
      </c>
      <c r="S20" s="261">
        <v>3518.93</v>
      </c>
      <c r="T20" s="261">
        <v>3030</v>
      </c>
      <c r="U20" s="261">
        <v>4715.76</v>
      </c>
      <c r="V20" s="303">
        <f t="shared" si="8"/>
        <v>13927.960000000001</v>
      </c>
      <c r="W20" s="261">
        <v>0</v>
      </c>
      <c r="X20" s="261">
        <v>4119.1099999999997</v>
      </c>
      <c r="Y20" s="261">
        <v>585.24</v>
      </c>
      <c r="Z20" s="261">
        <v>100</v>
      </c>
      <c r="AA20" s="304">
        <f t="shared" si="9"/>
        <v>4804.3499999999995</v>
      </c>
      <c r="AB20" s="274">
        <v>7592.4900000000007</v>
      </c>
      <c r="AC20" s="274">
        <v>3261.49</v>
      </c>
      <c r="AD20" s="274">
        <v>1523.73</v>
      </c>
      <c r="AE20" s="274">
        <v>498.96</v>
      </c>
      <c r="AF20" s="303">
        <f t="shared" si="10"/>
        <v>12876.669999999998</v>
      </c>
      <c r="AG20" s="261">
        <v>3574.44</v>
      </c>
      <c r="AH20" s="261">
        <v>1927.5300000000002</v>
      </c>
      <c r="AI20" s="261">
        <v>4994.0200000000004</v>
      </c>
      <c r="AJ20" s="261">
        <v>1918.56</v>
      </c>
      <c r="AK20" s="303">
        <f t="shared" si="11"/>
        <v>12414.550000000001</v>
      </c>
      <c r="AL20" s="329">
        <f t="shared" si="7"/>
        <v>-3075.4600000000005</v>
      </c>
      <c r="AM20" s="464">
        <f t="shared" si="0"/>
        <v>-0.61582853092298395</v>
      </c>
    </row>
    <row r="21" spans="2:39" ht="14.1" customHeight="1" x14ac:dyDescent="0.2">
      <c r="B21" s="125" t="s">
        <v>29</v>
      </c>
      <c r="C21" s="126" t="s">
        <v>27</v>
      </c>
      <c r="D21" s="74">
        <v>52558</v>
      </c>
      <c r="E21" s="153">
        <v>27565.279999999999</v>
      </c>
      <c r="F21" s="153">
        <v>18039</v>
      </c>
      <c r="G21" s="155">
        <v>17155.75</v>
      </c>
      <c r="H21" s="74">
        <v>7000</v>
      </c>
      <c r="I21" s="74">
        <v>3384.29</v>
      </c>
      <c r="J21" s="74">
        <v>11870.38</v>
      </c>
      <c r="K21" s="74">
        <v>15761.25</v>
      </c>
      <c r="L21" s="152">
        <f t="shared" si="1"/>
        <v>38015.919999999998</v>
      </c>
      <c r="M21" s="74">
        <v>3348.97</v>
      </c>
      <c r="N21" s="261">
        <v>2867.72</v>
      </c>
      <c r="O21" s="261">
        <v>2141</v>
      </c>
      <c r="P21" s="261">
        <v>4795.6499999999996</v>
      </c>
      <c r="Q21" s="303">
        <f t="shared" si="2"/>
        <v>13153.339999999998</v>
      </c>
      <c r="R21" s="261">
        <v>6826.3700000000008</v>
      </c>
      <c r="S21" s="261">
        <v>7265.73</v>
      </c>
      <c r="T21" s="261">
        <v>6264.64</v>
      </c>
      <c r="U21" s="261">
        <v>5265.3099999999995</v>
      </c>
      <c r="V21" s="303">
        <f t="shared" si="8"/>
        <v>25622.050000000003</v>
      </c>
      <c r="W21" s="261">
        <v>8212.2999999999993</v>
      </c>
      <c r="X21" s="261">
        <v>0</v>
      </c>
      <c r="Y21" s="261">
        <v>3384.57</v>
      </c>
      <c r="Z21" s="261">
        <v>1063.82</v>
      </c>
      <c r="AA21" s="304">
        <f t="shared" si="9"/>
        <v>12660.689999999999</v>
      </c>
      <c r="AB21" s="274">
        <v>13155.77</v>
      </c>
      <c r="AC21" s="274">
        <v>4878.59</v>
      </c>
      <c r="AD21" s="274">
        <v>3855.2200000000003</v>
      </c>
      <c r="AE21" s="274">
        <v>7144.1900000000005</v>
      </c>
      <c r="AF21" s="303">
        <f t="shared" si="10"/>
        <v>29033.770000000004</v>
      </c>
      <c r="AG21" s="261">
        <v>10638.130000000001</v>
      </c>
      <c r="AH21" s="261">
        <v>1960.56</v>
      </c>
      <c r="AI21" s="261">
        <v>15420.02</v>
      </c>
      <c r="AJ21" s="261">
        <v>13370.612195121948</v>
      </c>
      <c r="AK21" s="303">
        <f t="shared" si="11"/>
        <v>41389.322195121946</v>
      </c>
      <c r="AL21" s="329">
        <f t="shared" si="7"/>
        <v>-2049.407804878052</v>
      </c>
      <c r="AM21" s="464">
        <f t="shared" si="0"/>
        <v>-0.13290565154118167</v>
      </c>
    </row>
    <row r="22" spans="2:39" ht="14.1" customHeight="1" x14ac:dyDescent="0.2">
      <c r="B22" s="125" t="s">
        <v>30</v>
      </c>
      <c r="C22" s="126" t="s">
        <v>27</v>
      </c>
      <c r="D22" s="74">
        <v>12376</v>
      </c>
      <c r="E22" s="153">
        <v>17127.010000000002</v>
      </c>
      <c r="F22" s="153">
        <v>9892</v>
      </c>
      <c r="G22" s="155">
        <v>13079.779999999999</v>
      </c>
      <c r="H22" s="74">
        <v>5407</v>
      </c>
      <c r="I22" s="74">
        <v>4816.05</v>
      </c>
      <c r="J22" s="74">
        <v>3751.05</v>
      </c>
      <c r="K22" s="74">
        <v>6391.08</v>
      </c>
      <c r="L22" s="152">
        <f t="shared" si="1"/>
        <v>20365.18</v>
      </c>
      <c r="M22" s="74">
        <v>10764.11</v>
      </c>
      <c r="N22" s="261">
        <v>6789.64</v>
      </c>
      <c r="O22" s="261">
        <v>9798</v>
      </c>
      <c r="P22" s="261">
        <v>5929.95</v>
      </c>
      <c r="Q22" s="303">
        <f t="shared" si="2"/>
        <v>33281.699999999997</v>
      </c>
      <c r="R22" s="261">
        <v>9668.4699999999993</v>
      </c>
      <c r="S22" s="261">
        <v>11676.470000000001</v>
      </c>
      <c r="T22" s="261">
        <v>15046.33</v>
      </c>
      <c r="U22" s="261">
        <v>4463.3261904761912</v>
      </c>
      <c r="V22" s="303">
        <f t="shared" si="8"/>
        <v>40854.596190476193</v>
      </c>
      <c r="W22" s="261">
        <v>9068.59</v>
      </c>
      <c r="X22" s="261">
        <v>4783.5499999999993</v>
      </c>
      <c r="Y22" s="261">
        <v>4595.1299999999992</v>
      </c>
      <c r="Z22" s="261">
        <v>2714.4</v>
      </c>
      <c r="AA22" s="304">
        <f t="shared" si="9"/>
        <v>21161.67</v>
      </c>
      <c r="AB22" s="274">
        <v>578.5</v>
      </c>
      <c r="AC22" s="274">
        <v>242.35999999999999</v>
      </c>
      <c r="AD22" s="274">
        <v>1495.62</v>
      </c>
      <c r="AE22" s="274">
        <v>2009.55</v>
      </c>
      <c r="AF22" s="303">
        <f t="shared" si="10"/>
        <v>4326.03</v>
      </c>
      <c r="AG22" s="261">
        <v>8131.8200000000006</v>
      </c>
      <c r="AH22" s="261">
        <v>1249.5999999999999</v>
      </c>
      <c r="AI22" s="261">
        <v>291</v>
      </c>
      <c r="AJ22" s="261">
        <v>1839.279268292682</v>
      </c>
      <c r="AK22" s="303">
        <f t="shared" si="11"/>
        <v>11511.699268292683</v>
      </c>
      <c r="AL22" s="329">
        <f t="shared" si="7"/>
        <v>1548.279268292682</v>
      </c>
      <c r="AM22" s="464">
        <f t="shared" si="0"/>
        <v>5.3205473137205566</v>
      </c>
    </row>
    <row r="23" spans="2:39" ht="14.1" customHeight="1" x14ac:dyDescent="0.2">
      <c r="B23" s="125" t="s">
        <v>31</v>
      </c>
      <c r="C23" s="126" t="s">
        <v>27</v>
      </c>
      <c r="D23" s="126" t="s">
        <v>27</v>
      </c>
      <c r="E23" s="126" t="s">
        <v>27</v>
      </c>
      <c r="F23" s="126" t="s">
        <v>27</v>
      </c>
      <c r="G23" s="128" t="s">
        <v>27</v>
      </c>
      <c r="H23" s="120">
        <v>2495</v>
      </c>
      <c r="I23" s="120">
        <v>1139.28</v>
      </c>
      <c r="J23" s="120">
        <v>4294.9399999999996</v>
      </c>
      <c r="K23" s="120">
        <v>918.05</v>
      </c>
      <c r="L23" s="152">
        <f t="shared" si="1"/>
        <v>8847.2699999999986</v>
      </c>
      <c r="M23" s="74">
        <v>2019.9099999999999</v>
      </c>
      <c r="N23" s="261">
        <v>1571.27</v>
      </c>
      <c r="O23" s="261">
        <v>2903</v>
      </c>
      <c r="P23" s="261">
        <v>1276.3</v>
      </c>
      <c r="Q23" s="303">
        <f t="shared" si="2"/>
        <v>7770.4800000000005</v>
      </c>
      <c r="R23" s="261">
        <v>3539.51</v>
      </c>
      <c r="S23" s="261">
        <v>1783.5099999999998</v>
      </c>
      <c r="T23" s="261">
        <v>1649.99</v>
      </c>
      <c r="U23" s="261">
        <v>4280.45</v>
      </c>
      <c r="V23" s="303">
        <f t="shared" si="8"/>
        <v>11253.46</v>
      </c>
      <c r="W23" s="261">
        <v>4188.87</v>
      </c>
      <c r="X23" s="261">
        <v>659.22</v>
      </c>
      <c r="Y23" s="261">
        <v>1257.8599999999999</v>
      </c>
      <c r="Z23" s="261">
        <v>2034.9399999999998</v>
      </c>
      <c r="AA23" s="304">
        <f t="shared" si="9"/>
        <v>8140.8899999999994</v>
      </c>
      <c r="AB23" s="274">
        <v>918.07999999999993</v>
      </c>
      <c r="AC23" s="274">
        <v>2631.37</v>
      </c>
      <c r="AD23" s="274">
        <v>672.91</v>
      </c>
      <c r="AE23" s="274">
        <v>313.32</v>
      </c>
      <c r="AF23" s="303">
        <f t="shared" si="10"/>
        <v>4535.6799999999994</v>
      </c>
      <c r="AG23" s="261">
        <v>1250.6399999999999</v>
      </c>
      <c r="AH23" s="261">
        <v>1075.27</v>
      </c>
      <c r="AI23" s="261">
        <v>870.03</v>
      </c>
      <c r="AJ23" s="261">
        <v>2435.6331707317072</v>
      </c>
      <c r="AK23" s="303">
        <f t="shared" si="11"/>
        <v>5631.5731707317063</v>
      </c>
      <c r="AL23" s="329">
        <f t="shared" si="7"/>
        <v>1565.6031707317072</v>
      </c>
      <c r="AM23" s="464">
        <f t="shared" si="0"/>
        <v>1.7994818233069059</v>
      </c>
    </row>
    <row r="24" spans="2:39" ht="14.1" customHeight="1" x14ac:dyDescent="0.2">
      <c r="B24" s="125" t="s">
        <v>32</v>
      </c>
      <c r="C24" s="126" t="s">
        <v>27</v>
      </c>
      <c r="D24" s="126" t="s">
        <v>27</v>
      </c>
      <c r="E24" s="126" t="s">
        <v>27</v>
      </c>
      <c r="F24" s="126" t="s">
        <v>27</v>
      </c>
      <c r="G24" s="128" t="s">
        <v>27</v>
      </c>
      <c r="H24" s="120">
        <v>611</v>
      </c>
      <c r="I24" s="120">
        <v>5505.72</v>
      </c>
      <c r="J24" s="73">
        <v>0</v>
      </c>
      <c r="K24" s="73">
        <v>317.45</v>
      </c>
      <c r="L24" s="152">
        <f t="shared" si="1"/>
        <v>6434.17</v>
      </c>
      <c r="M24" s="74">
        <v>197.8</v>
      </c>
      <c r="N24" s="261">
        <v>378.79</v>
      </c>
      <c r="O24" s="261">
        <v>757</v>
      </c>
      <c r="P24" s="261">
        <v>1186.8</v>
      </c>
      <c r="Q24" s="303">
        <f t="shared" si="2"/>
        <v>2520.3900000000003</v>
      </c>
      <c r="R24" s="261">
        <v>0</v>
      </c>
      <c r="S24" s="261">
        <v>692.3</v>
      </c>
      <c r="T24" s="261">
        <v>1341.08</v>
      </c>
      <c r="U24" s="261">
        <v>2541.7399999999998</v>
      </c>
      <c r="V24" s="303">
        <f t="shared" si="8"/>
        <v>4575.12</v>
      </c>
      <c r="W24" s="261">
        <v>100</v>
      </c>
      <c r="X24" s="261">
        <v>0</v>
      </c>
      <c r="Y24" s="261">
        <v>486</v>
      </c>
      <c r="Z24" s="261">
        <v>0</v>
      </c>
      <c r="AA24" s="304">
        <f t="shared" si="9"/>
        <v>586</v>
      </c>
      <c r="AB24" s="274">
        <v>0</v>
      </c>
      <c r="AC24" s="274">
        <v>476.19</v>
      </c>
      <c r="AD24" s="274">
        <v>0</v>
      </c>
      <c r="AE24" s="274">
        <v>0</v>
      </c>
      <c r="AF24" s="303">
        <f t="shared" si="10"/>
        <v>476.19</v>
      </c>
      <c r="AG24" s="261">
        <v>0</v>
      </c>
      <c r="AH24" s="261">
        <v>1305.6399999999999</v>
      </c>
      <c r="AI24" s="261">
        <v>0</v>
      </c>
      <c r="AJ24" s="261">
        <v>0</v>
      </c>
      <c r="AK24" s="303">
        <f t="shared" si="11"/>
        <v>1305.6399999999999</v>
      </c>
      <c r="AL24" s="329">
        <f t="shared" si="7"/>
        <v>0</v>
      </c>
      <c r="AM24" s="464" t="e">
        <f t="shared" si="0"/>
        <v>#DIV/0!</v>
      </c>
    </row>
    <row r="25" spans="2:39" ht="14.1" customHeight="1" x14ac:dyDescent="0.2">
      <c r="B25" s="125" t="s">
        <v>33</v>
      </c>
      <c r="C25" s="126" t="s">
        <v>27</v>
      </c>
      <c r="D25" s="126" t="s">
        <v>27</v>
      </c>
      <c r="E25" s="126" t="s">
        <v>27</v>
      </c>
      <c r="F25" s="126" t="s">
        <v>27</v>
      </c>
      <c r="G25" s="128" t="s">
        <v>27</v>
      </c>
      <c r="H25" s="73">
        <v>0</v>
      </c>
      <c r="I25" s="73">
        <v>0</v>
      </c>
      <c r="J25" s="73">
        <v>0</v>
      </c>
      <c r="K25" s="73">
        <v>0</v>
      </c>
      <c r="L25" s="152">
        <f t="shared" si="1"/>
        <v>0</v>
      </c>
      <c r="M25" s="74">
        <v>0</v>
      </c>
      <c r="N25" s="261">
        <v>0</v>
      </c>
      <c r="O25" s="261">
        <v>0</v>
      </c>
      <c r="P25" s="261">
        <v>0</v>
      </c>
      <c r="Q25" s="303">
        <f t="shared" si="2"/>
        <v>0</v>
      </c>
      <c r="R25" s="261">
        <v>0</v>
      </c>
      <c r="S25" s="261">
        <v>0</v>
      </c>
      <c r="T25" s="261">
        <v>0</v>
      </c>
      <c r="U25" s="261">
        <v>0</v>
      </c>
      <c r="V25" s="303">
        <f t="shared" si="8"/>
        <v>0</v>
      </c>
      <c r="W25" s="261">
        <v>0</v>
      </c>
      <c r="X25" s="261">
        <v>0</v>
      </c>
      <c r="Y25" s="261">
        <v>0</v>
      </c>
      <c r="Z25" s="261">
        <v>0</v>
      </c>
      <c r="AA25" s="303">
        <f t="shared" si="9"/>
        <v>0</v>
      </c>
      <c r="AB25" s="274">
        <v>0</v>
      </c>
      <c r="AC25" s="274">
        <v>0</v>
      </c>
      <c r="AD25" s="274">
        <v>0</v>
      </c>
      <c r="AE25" s="274">
        <v>0</v>
      </c>
      <c r="AF25" s="303">
        <f t="shared" si="10"/>
        <v>0</v>
      </c>
      <c r="AG25" s="261">
        <v>0</v>
      </c>
      <c r="AH25" s="261">
        <v>0</v>
      </c>
      <c r="AI25" s="261">
        <v>0</v>
      </c>
      <c r="AJ25" s="261">
        <v>0</v>
      </c>
      <c r="AK25" s="303">
        <f t="shared" si="11"/>
        <v>0</v>
      </c>
      <c r="AL25" s="329">
        <f t="shared" si="7"/>
        <v>0</v>
      </c>
      <c r="AM25" s="464" t="e">
        <f t="shared" si="0"/>
        <v>#DIV/0!</v>
      </c>
    </row>
    <row r="26" spans="2:39" ht="14.1" customHeight="1" x14ac:dyDescent="0.2">
      <c r="B26" s="125" t="s">
        <v>34</v>
      </c>
      <c r="C26" s="126" t="s">
        <v>27</v>
      </c>
      <c r="D26" s="126" t="s">
        <v>27</v>
      </c>
      <c r="E26" s="126" t="s">
        <v>27</v>
      </c>
      <c r="F26" s="126" t="s">
        <v>27</v>
      </c>
      <c r="G26" s="128" t="s">
        <v>27</v>
      </c>
      <c r="H26" s="73">
        <v>626</v>
      </c>
      <c r="I26" s="73">
        <v>3399.59</v>
      </c>
      <c r="J26" s="73">
        <v>101.21</v>
      </c>
      <c r="K26" s="73">
        <v>4022.19</v>
      </c>
      <c r="L26" s="152">
        <f t="shared" si="1"/>
        <v>8148.99</v>
      </c>
      <c r="M26" s="74">
        <v>3636.44</v>
      </c>
      <c r="N26" s="261">
        <v>150</v>
      </c>
      <c r="O26" s="261">
        <v>1115</v>
      </c>
      <c r="P26" s="261">
        <v>1165.19</v>
      </c>
      <c r="Q26" s="303">
        <f t="shared" si="2"/>
        <v>6066.630000000001</v>
      </c>
      <c r="R26" s="261">
        <v>533.76</v>
      </c>
      <c r="S26" s="261">
        <v>203.29</v>
      </c>
      <c r="T26" s="261">
        <v>8898.77</v>
      </c>
      <c r="U26" s="261">
        <v>274.89</v>
      </c>
      <c r="V26" s="303">
        <f t="shared" si="8"/>
        <v>9910.7099999999991</v>
      </c>
      <c r="W26" s="261">
        <v>239.7</v>
      </c>
      <c r="X26" s="261">
        <v>0</v>
      </c>
      <c r="Y26" s="261">
        <v>3285.59</v>
      </c>
      <c r="Z26" s="261">
        <v>3110.25</v>
      </c>
      <c r="AA26" s="304">
        <f t="shared" si="9"/>
        <v>6635.54</v>
      </c>
      <c r="AB26" s="274">
        <v>0</v>
      </c>
      <c r="AC26" s="274">
        <v>0</v>
      </c>
      <c r="AD26" s="274">
        <v>2566.7799999999997</v>
      </c>
      <c r="AE26" s="274">
        <v>4348.4799999999996</v>
      </c>
      <c r="AF26" s="303">
        <f t="shared" si="10"/>
        <v>6915.2599999999993</v>
      </c>
      <c r="AG26" s="261">
        <v>684.63</v>
      </c>
      <c r="AH26" s="261">
        <v>0</v>
      </c>
      <c r="AI26" s="261">
        <v>2107.33</v>
      </c>
      <c r="AJ26" s="261">
        <v>7704.74</v>
      </c>
      <c r="AK26" s="303">
        <f t="shared" si="11"/>
        <v>10496.7</v>
      </c>
      <c r="AL26" s="329">
        <f t="shared" si="7"/>
        <v>5597.41</v>
      </c>
      <c r="AM26" s="464">
        <f t="shared" si="0"/>
        <v>2.6561620628947531</v>
      </c>
    </row>
    <row r="27" spans="2:39" ht="14.1" customHeight="1" x14ac:dyDescent="0.2">
      <c r="B27" s="125" t="s">
        <v>35</v>
      </c>
      <c r="C27" s="126" t="s">
        <v>27</v>
      </c>
      <c r="D27" s="126" t="s">
        <v>27</v>
      </c>
      <c r="E27" s="126" t="s">
        <v>27</v>
      </c>
      <c r="F27" s="126" t="s">
        <v>27</v>
      </c>
      <c r="G27" s="128" t="s">
        <v>27</v>
      </c>
      <c r="H27" s="120">
        <v>5601</v>
      </c>
      <c r="I27" s="120">
        <v>404.91</v>
      </c>
      <c r="J27" s="73">
        <v>0</v>
      </c>
      <c r="K27" s="73">
        <v>2411</v>
      </c>
      <c r="L27" s="152">
        <f t="shared" si="1"/>
        <v>8416.91</v>
      </c>
      <c r="M27" s="74">
        <v>3398.85</v>
      </c>
      <c r="N27" s="261">
        <v>0</v>
      </c>
      <c r="O27" s="261">
        <v>2521</v>
      </c>
      <c r="P27" s="261">
        <v>0</v>
      </c>
      <c r="Q27" s="303">
        <f t="shared" si="2"/>
        <v>5919.85</v>
      </c>
      <c r="R27" s="261">
        <v>2279.77</v>
      </c>
      <c r="S27" s="261">
        <v>0</v>
      </c>
      <c r="T27" s="261">
        <v>0</v>
      </c>
      <c r="U27" s="261">
        <v>552.94000000000005</v>
      </c>
      <c r="V27" s="303">
        <f t="shared" si="8"/>
        <v>2832.71</v>
      </c>
      <c r="W27" s="261">
        <v>0</v>
      </c>
      <c r="X27" s="261">
        <v>700.92</v>
      </c>
      <c r="Y27" s="261">
        <v>595.23</v>
      </c>
      <c r="Z27" s="261">
        <v>0</v>
      </c>
      <c r="AA27" s="304">
        <f t="shared" si="9"/>
        <v>1296.1500000000001</v>
      </c>
      <c r="AB27" s="274">
        <v>0</v>
      </c>
      <c r="AC27" s="274">
        <v>50</v>
      </c>
      <c r="AD27" s="274">
        <v>0</v>
      </c>
      <c r="AE27" s="274">
        <v>1673.8200000000002</v>
      </c>
      <c r="AF27" s="303">
        <f t="shared" si="10"/>
        <v>1723.8200000000002</v>
      </c>
      <c r="AG27" s="261">
        <v>0</v>
      </c>
      <c r="AH27" s="261">
        <v>204.68</v>
      </c>
      <c r="AI27" s="261">
        <v>1244.81</v>
      </c>
      <c r="AJ27" s="261">
        <v>1065.26</v>
      </c>
      <c r="AK27" s="303">
        <f t="shared" si="11"/>
        <v>2514.75</v>
      </c>
      <c r="AL27" s="329">
        <f t="shared" si="7"/>
        <v>-179.54999999999995</v>
      </c>
      <c r="AM27" s="464">
        <f t="shared" si="0"/>
        <v>-0.14423887982905018</v>
      </c>
    </row>
    <row r="28" spans="2:39" ht="14.1" customHeight="1" x14ac:dyDescent="0.2">
      <c r="B28" s="125" t="s">
        <v>36</v>
      </c>
      <c r="C28" s="126" t="s">
        <v>27</v>
      </c>
      <c r="D28" s="126" t="s">
        <v>27</v>
      </c>
      <c r="E28" s="126" t="s">
        <v>27</v>
      </c>
      <c r="F28" s="126" t="s">
        <v>27</v>
      </c>
      <c r="G28" s="128" t="s">
        <v>27</v>
      </c>
      <c r="H28" s="73">
        <v>0</v>
      </c>
      <c r="I28" s="73">
        <v>0</v>
      </c>
      <c r="J28" s="73">
        <v>0</v>
      </c>
      <c r="K28" s="73">
        <v>0</v>
      </c>
      <c r="L28" s="152">
        <f t="shared" si="1"/>
        <v>0</v>
      </c>
      <c r="M28" s="74">
        <v>0</v>
      </c>
      <c r="N28" s="261">
        <v>0</v>
      </c>
      <c r="O28" s="261">
        <v>0</v>
      </c>
      <c r="P28" s="261">
        <v>0</v>
      </c>
      <c r="Q28" s="303">
        <f t="shared" si="2"/>
        <v>0</v>
      </c>
      <c r="R28" s="261">
        <v>0</v>
      </c>
      <c r="S28" s="261">
        <v>145.5</v>
      </c>
      <c r="T28" s="261">
        <v>1639.76</v>
      </c>
      <c r="U28" s="261">
        <v>2840.8</v>
      </c>
      <c r="V28" s="303">
        <f t="shared" si="8"/>
        <v>4626.0600000000004</v>
      </c>
      <c r="W28" s="261">
        <v>9668.33</v>
      </c>
      <c r="X28" s="261">
        <v>145.5</v>
      </c>
      <c r="Y28" s="261">
        <v>3260.42</v>
      </c>
      <c r="Z28" s="261">
        <v>1755.7</v>
      </c>
      <c r="AA28" s="304">
        <f t="shared" si="9"/>
        <v>14829.95</v>
      </c>
      <c r="AB28" s="274">
        <v>2716</v>
      </c>
      <c r="AC28" s="274">
        <v>1309.5</v>
      </c>
      <c r="AD28" s="274">
        <v>3065.2</v>
      </c>
      <c r="AE28" s="274">
        <v>5003.41</v>
      </c>
      <c r="AF28" s="303">
        <f t="shared" si="10"/>
        <v>12094.11</v>
      </c>
      <c r="AG28" s="261">
        <v>388</v>
      </c>
      <c r="AH28" s="261">
        <v>1195.32</v>
      </c>
      <c r="AI28" s="261">
        <v>0</v>
      </c>
      <c r="AJ28" s="261">
        <v>0</v>
      </c>
      <c r="AK28" s="303">
        <f t="shared" si="11"/>
        <v>1583.32</v>
      </c>
      <c r="AL28" s="329">
        <f t="shared" si="7"/>
        <v>0</v>
      </c>
      <c r="AM28" s="464" t="e">
        <f t="shared" si="0"/>
        <v>#DIV/0!</v>
      </c>
    </row>
    <row r="29" spans="2:39" ht="14.1" customHeight="1" x14ac:dyDescent="0.2">
      <c r="B29" s="125" t="s">
        <v>37</v>
      </c>
      <c r="C29" s="126" t="s">
        <v>27</v>
      </c>
      <c r="D29" s="126" t="s">
        <v>27</v>
      </c>
      <c r="E29" s="126" t="s">
        <v>27</v>
      </c>
      <c r="F29" s="126" t="s">
        <v>27</v>
      </c>
      <c r="G29" s="128" t="s">
        <v>27</v>
      </c>
      <c r="H29" s="120">
        <v>2311</v>
      </c>
      <c r="I29" s="120">
        <v>2854.83</v>
      </c>
      <c r="J29" s="73">
        <v>0</v>
      </c>
      <c r="K29" s="73">
        <v>500</v>
      </c>
      <c r="L29" s="152">
        <f t="shared" si="1"/>
        <v>5665.83</v>
      </c>
      <c r="M29" s="74">
        <v>6928.75</v>
      </c>
      <c r="N29" s="261">
        <v>2790.79</v>
      </c>
      <c r="O29" s="261">
        <v>1000</v>
      </c>
      <c r="P29" s="261">
        <v>4535.3</v>
      </c>
      <c r="Q29" s="303">
        <f t="shared" si="2"/>
        <v>15254.84</v>
      </c>
      <c r="R29" s="261">
        <v>776</v>
      </c>
      <c r="S29" s="261">
        <v>300</v>
      </c>
      <c r="T29" s="261">
        <v>0</v>
      </c>
      <c r="U29" s="261">
        <v>0</v>
      </c>
      <c r="V29" s="303">
        <f t="shared" si="8"/>
        <v>1076</v>
      </c>
      <c r="W29" s="261">
        <v>300</v>
      </c>
      <c r="X29" s="261">
        <v>0</v>
      </c>
      <c r="Y29" s="261">
        <v>0</v>
      </c>
      <c r="Z29" s="261">
        <v>0</v>
      </c>
      <c r="AA29" s="304">
        <f t="shared" si="9"/>
        <v>300</v>
      </c>
      <c r="AB29" s="274">
        <v>0</v>
      </c>
      <c r="AC29" s="274">
        <v>0</v>
      </c>
      <c r="AD29" s="274">
        <v>0</v>
      </c>
      <c r="AE29" s="274">
        <v>0</v>
      </c>
      <c r="AF29" s="303">
        <f t="shared" si="10"/>
        <v>0</v>
      </c>
      <c r="AG29" s="261">
        <v>0</v>
      </c>
      <c r="AH29" s="261">
        <v>0</v>
      </c>
      <c r="AI29" s="261">
        <v>514.57999999999993</v>
      </c>
      <c r="AJ29" s="261">
        <v>485</v>
      </c>
      <c r="AK29" s="303">
        <f t="shared" si="11"/>
        <v>999.57999999999993</v>
      </c>
      <c r="AL29" s="329">
        <f t="shared" si="7"/>
        <v>-29.579999999999927</v>
      </c>
      <c r="AM29" s="464">
        <f t="shared" si="0"/>
        <v>-5.7483773174239049E-2</v>
      </c>
    </row>
    <row r="30" spans="2:39" ht="14.1" customHeight="1" x14ac:dyDescent="0.2">
      <c r="B30" s="125" t="s">
        <v>104</v>
      </c>
      <c r="C30" s="126" t="s">
        <v>27</v>
      </c>
      <c r="D30" s="126" t="s">
        <v>27</v>
      </c>
      <c r="E30" s="126" t="s">
        <v>27</v>
      </c>
      <c r="F30" s="126" t="s">
        <v>27</v>
      </c>
      <c r="G30" s="128" t="s">
        <v>27</v>
      </c>
      <c r="H30" s="120">
        <v>776</v>
      </c>
      <c r="I30" s="120">
        <v>620.79999999999995</v>
      </c>
      <c r="J30" s="73">
        <v>0</v>
      </c>
      <c r="K30" s="73">
        <v>0</v>
      </c>
      <c r="L30" s="152">
        <f t="shared" si="1"/>
        <v>1396.8</v>
      </c>
      <c r="M30" s="74">
        <v>0</v>
      </c>
      <c r="N30" s="261">
        <v>1066.04</v>
      </c>
      <c r="O30" s="261">
        <v>0</v>
      </c>
      <c r="P30" s="261">
        <v>0</v>
      </c>
      <c r="Q30" s="303">
        <f t="shared" si="2"/>
        <v>1066.04</v>
      </c>
      <c r="R30" s="261">
        <v>38.799999999999997</v>
      </c>
      <c r="S30" s="261">
        <v>34.520000000000003</v>
      </c>
      <c r="T30" s="261">
        <v>1404.45</v>
      </c>
      <c r="U30" s="261">
        <v>575.47</v>
      </c>
      <c r="V30" s="303">
        <f t="shared" si="8"/>
        <v>2053.2399999999998</v>
      </c>
      <c r="W30" s="261">
        <v>2045.75</v>
      </c>
      <c r="X30" s="261">
        <v>1208.0900000000001</v>
      </c>
      <c r="Y30" s="261">
        <v>502.53999999999996</v>
      </c>
      <c r="Z30" s="261">
        <v>2073.7200000000003</v>
      </c>
      <c r="AA30" s="304">
        <f t="shared" si="9"/>
        <v>5830.1</v>
      </c>
      <c r="AB30" s="274">
        <v>765.32999999999993</v>
      </c>
      <c r="AC30" s="274">
        <v>442.15000000000003</v>
      </c>
      <c r="AD30" s="274">
        <v>2232.6400000000003</v>
      </c>
      <c r="AE30" s="274">
        <v>176.88</v>
      </c>
      <c r="AF30" s="303">
        <f t="shared" si="10"/>
        <v>3617.0000000000005</v>
      </c>
      <c r="AG30" s="261">
        <v>1354.18</v>
      </c>
      <c r="AH30" s="261">
        <v>119.43</v>
      </c>
      <c r="AI30" s="261">
        <v>0</v>
      </c>
      <c r="AJ30" s="261">
        <v>0</v>
      </c>
      <c r="AK30" s="303">
        <f t="shared" si="11"/>
        <v>1473.6100000000001</v>
      </c>
      <c r="AL30" s="329">
        <f t="shared" si="7"/>
        <v>0</v>
      </c>
      <c r="AM30" s="464" t="e">
        <f t="shared" si="0"/>
        <v>#DIV/0!</v>
      </c>
    </row>
    <row r="31" spans="2:39" ht="14.1" customHeight="1" thickBot="1" x14ac:dyDescent="0.25">
      <c r="B31" s="125" t="s">
        <v>38</v>
      </c>
      <c r="C31" s="74">
        <v>1347766</v>
      </c>
      <c r="D31" s="74">
        <v>1009527</v>
      </c>
      <c r="E31" s="153">
        <v>782514.23</v>
      </c>
      <c r="F31" s="153">
        <v>608092</v>
      </c>
      <c r="G31" s="155">
        <v>1027952.83</v>
      </c>
      <c r="H31" s="156">
        <v>238458</v>
      </c>
      <c r="I31" s="156">
        <v>342980.69</v>
      </c>
      <c r="J31" s="156">
        <v>436575.87</v>
      </c>
      <c r="K31" s="156">
        <v>391292.59</v>
      </c>
      <c r="L31" s="152">
        <f t="shared" si="1"/>
        <v>1409307.15</v>
      </c>
      <c r="M31" s="156">
        <v>347938.15</v>
      </c>
      <c r="N31" s="262">
        <v>384084.89</v>
      </c>
      <c r="O31" s="262">
        <v>372861</v>
      </c>
      <c r="P31" s="262">
        <v>393038.61</v>
      </c>
      <c r="Q31" s="303">
        <f t="shared" si="2"/>
        <v>1497922.65</v>
      </c>
      <c r="R31" s="262">
        <v>353974.61</v>
      </c>
      <c r="S31" s="262">
        <v>434665.31999999995</v>
      </c>
      <c r="T31" s="262">
        <v>458998.93000000005</v>
      </c>
      <c r="U31" s="261">
        <v>477910.79</v>
      </c>
      <c r="V31" s="303">
        <f t="shared" si="8"/>
        <v>1725549.65</v>
      </c>
      <c r="W31" s="261">
        <v>406674.74</v>
      </c>
      <c r="X31" s="261">
        <v>188053.65000000002</v>
      </c>
      <c r="Y31" s="261">
        <v>337698.3</v>
      </c>
      <c r="Z31" s="261">
        <v>269113.02000000008</v>
      </c>
      <c r="AA31" s="305">
        <f t="shared" si="9"/>
        <v>1201539.71</v>
      </c>
      <c r="AB31" s="274">
        <v>259086.66</v>
      </c>
      <c r="AC31" s="274">
        <v>363657.92</v>
      </c>
      <c r="AD31" s="274">
        <v>355979.26000000007</v>
      </c>
      <c r="AE31" s="274">
        <v>423489.44000000012</v>
      </c>
      <c r="AF31" s="303">
        <f t="shared" si="10"/>
        <v>1402213.2800000003</v>
      </c>
      <c r="AG31" s="261">
        <v>444420.44999999995</v>
      </c>
      <c r="AH31" s="261">
        <v>273988.69</v>
      </c>
      <c r="AI31" s="261">
        <v>285685.81</v>
      </c>
      <c r="AJ31" s="261">
        <v>296259.99390243914</v>
      </c>
      <c r="AK31" s="303">
        <f t="shared" si="11"/>
        <v>1300354.943902439</v>
      </c>
      <c r="AL31" s="329">
        <f t="shared" si="7"/>
        <v>10574.183902439137</v>
      </c>
      <c r="AM31" s="464">
        <f t="shared" si="0"/>
        <v>3.7013332592329799E-2</v>
      </c>
    </row>
    <row r="32" spans="2:39" ht="14.1" customHeight="1" thickBot="1" x14ac:dyDescent="0.25">
      <c r="B32" s="87" t="s">
        <v>39</v>
      </c>
      <c r="C32" s="157">
        <f t="shared" ref="C32:L32" si="12">SUM(C8:C31)</f>
        <v>5882706.1699999999</v>
      </c>
      <c r="D32" s="157">
        <f t="shared" si="12"/>
        <v>7201859</v>
      </c>
      <c r="E32" s="157">
        <f t="shared" si="12"/>
        <v>6486411.8800000008</v>
      </c>
      <c r="F32" s="157">
        <f t="shared" si="12"/>
        <v>6073011</v>
      </c>
      <c r="G32" s="158">
        <f t="shared" si="12"/>
        <v>6531966.0600000005</v>
      </c>
      <c r="H32" s="157">
        <f t="shared" si="12"/>
        <v>1686177</v>
      </c>
      <c r="I32" s="157">
        <f t="shared" si="12"/>
        <v>1888626.84</v>
      </c>
      <c r="J32" s="157">
        <f t="shared" si="12"/>
        <v>2090949.8199999998</v>
      </c>
      <c r="K32" s="157">
        <f t="shared" si="12"/>
        <v>2102329.9899999998</v>
      </c>
      <c r="L32" s="157">
        <f t="shared" si="12"/>
        <v>7768083.6500000004</v>
      </c>
      <c r="M32" s="157">
        <v>1915939.3599999999</v>
      </c>
      <c r="N32" s="157">
        <f t="shared" ref="N32" si="13">SUM(N8:N31)</f>
        <v>2032796.3600000003</v>
      </c>
      <c r="O32" s="307">
        <f t="shared" ref="O32:Q32" si="14">SUM(O8:O31)</f>
        <v>2058064</v>
      </c>
      <c r="P32" s="307">
        <f t="shared" si="14"/>
        <v>2103777.98</v>
      </c>
      <c r="Q32" s="307">
        <f t="shared" si="14"/>
        <v>8044541.0499999989</v>
      </c>
      <c r="R32" s="307">
        <f t="shared" ref="R32" si="15">SUM(R8:R31)</f>
        <v>1915939.3599999999</v>
      </c>
      <c r="S32" s="307">
        <f t="shared" ref="S32:AB32" si="16">SUM(S8:S31)</f>
        <v>2063040.94</v>
      </c>
      <c r="T32" s="307">
        <f t="shared" si="16"/>
        <v>2147192.5699999998</v>
      </c>
      <c r="U32" s="306">
        <f t="shared" si="16"/>
        <v>1998147.8380952382</v>
      </c>
      <c r="V32" s="306">
        <f t="shared" si="16"/>
        <v>8124320.7080952376</v>
      </c>
      <c r="W32" s="306">
        <f t="shared" si="16"/>
        <v>1716641.4000000001</v>
      </c>
      <c r="X32" s="306">
        <f t="shared" si="16"/>
        <v>1174158.7000000002</v>
      </c>
      <c r="Y32" s="306">
        <f t="shared" si="16"/>
        <v>1653916.6</v>
      </c>
      <c r="Z32" s="306">
        <f t="shared" si="16"/>
        <v>1828326.75</v>
      </c>
      <c r="AA32" s="306">
        <f t="shared" si="16"/>
        <v>6373043.4499999993</v>
      </c>
      <c r="AB32" s="306">
        <f t="shared" si="16"/>
        <v>1994160.55</v>
      </c>
      <c r="AC32" s="306">
        <f t="shared" ref="AC32:AD32" si="17">SUM(AC8:AC31)</f>
        <v>2215105.9400000004</v>
      </c>
      <c r="AD32" s="306">
        <f t="shared" si="17"/>
        <v>2472709.6400000006</v>
      </c>
      <c r="AE32" s="306">
        <f t="shared" ref="AE32:AF32" si="18">SUM(AE8:AE31)</f>
        <v>2675231.7199999997</v>
      </c>
      <c r="AF32" s="306">
        <f t="shared" si="18"/>
        <v>9357207.8500000015</v>
      </c>
      <c r="AG32" s="307">
        <f t="shared" ref="AG32" si="19">SUM(AG8:AG31)</f>
        <v>2335170.5299999993</v>
      </c>
      <c r="AH32" s="307">
        <f>SUM(AH8:AH31)</f>
        <v>2381724.85</v>
      </c>
      <c r="AI32" s="307">
        <f t="shared" ref="AI32:AJ32" si="20">SUM(AI8:AI31)</f>
        <v>2605187.0497560976</v>
      </c>
      <c r="AJ32" s="307">
        <f t="shared" si="20"/>
        <v>2650456.5612195125</v>
      </c>
      <c r="AK32" s="306">
        <f t="shared" ref="AK32" si="21">SUM(AK8:AK31)</f>
        <v>9972538.9909756072</v>
      </c>
      <c r="AL32" s="306">
        <f t="shared" si="7"/>
        <v>45269.511463414878</v>
      </c>
      <c r="AM32" s="465">
        <f>AL32/AH32</f>
        <v>1.900702823141593E-2</v>
      </c>
    </row>
    <row r="33" spans="2:38" ht="18.95" customHeight="1" thickBot="1" x14ac:dyDescent="0.25">
      <c r="B33" s="247"/>
      <c r="R33" s="109"/>
      <c r="S33" s="109"/>
      <c r="T33" s="109"/>
      <c r="U33" s="70"/>
      <c r="V33" s="70"/>
      <c r="W33" s="310"/>
      <c r="X33" s="310"/>
      <c r="Y33" s="310"/>
      <c r="Z33" s="70"/>
      <c r="AA33" s="70"/>
      <c r="AB33" s="310"/>
      <c r="AC33" s="310"/>
      <c r="AD33" s="310"/>
      <c r="AE33" s="310"/>
      <c r="AF33" s="310"/>
      <c r="AG33" s="109"/>
      <c r="AH33" s="109"/>
      <c r="AI33" s="109"/>
      <c r="AJ33" s="109"/>
      <c r="AK33" s="310"/>
    </row>
    <row r="34" spans="2:38" ht="15.95" customHeight="1" thickBot="1" x14ac:dyDescent="0.25">
      <c r="B34" s="111" t="s">
        <v>46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</row>
    <row r="35" spans="2:38" ht="15.95" customHeight="1" thickBot="1" x14ac:dyDescent="0.25">
      <c r="B35" s="87" t="s">
        <v>7</v>
      </c>
      <c r="C35" s="82" t="s">
        <v>8</v>
      </c>
      <c r="D35" s="78" t="s">
        <v>9</v>
      </c>
      <c r="E35" s="79" t="s">
        <v>10</v>
      </c>
      <c r="F35" s="78" t="s">
        <v>11</v>
      </c>
      <c r="G35" s="79" t="s">
        <v>12</v>
      </c>
      <c r="H35" s="159" t="s">
        <v>13</v>
      </c>
      <c r="I35" s="159" t="s">
        <v>14</v>
      </c>
      <c r="J35" s="159" t="s">
        <v>101</v>
      </c>
      <c r="K35" s="159" t="s">
        <v>105</v>
      </c>
      <c r="L35" s="159" t="s">
        <v>108</v>
      </c>
      <c r="M35" s="159" t="s">
        <v>110</v>
      </c>
      <c r="N35" s="159" t="s">
        <v>116</v>
      </c>
      <c r="O35" s="302" t="s">
        <v>117</v>
      </c>
      <c r="P35" s="302" t="s">
        <v>119</v>
      </c>
      <c r="Q35" s="302" t="s">
        <v>121</v>
      </c>
      <c r="R35" s="302" t="s">
        <v>122</v>
      </c>
      <c r="S35" s="302" t="s">
        <v>129</v>
      </c>
      <c r="T35" s="302" t="s">
        <v>128</v>
      </c>
      <c r="U35" s="80" t="s">
        <v>138</v>
      </c>
      <c r="V35" s="83" t="s">
        <v>144</v>
      </c>
      <c r="W35" s="83" t="s">
        <v>145</v>
      </c>
      <c r="X35" s="83" t="s">
        <v>146</v>
      </c>
      <c r="Y35" s="83" t="s">
        <v>147</v>
      </c>
      <c r="Z35" s="83" t="s">
        <v>139</v>
      </c>
      <c r="AA35" s="83" t="s">
        <v>148</v>
      </c>
      <c r="AB35" s="83" t="s">
        <v>149</v>
      </c>
      <c r="AC35" s="83" t="s">
        <v>153</v>
      </c>
      <c r="AD35" s="83" t="s">
        <v>154</v>
      </c>
      <c r="AE35" s="83" t="s">
        <v>156</v>
      </c>
      <c r="AF35" s="445" t="s">
        <v>157</v>
      </c>
      <c r="AG35" s="445" t="s">
        <v>160</v>
      </c>
      <c r="AH35" s="445" t="s">
        <v>162</v>
      </c>
      <c r="AI35" s="445" t="s">
        <v>164</v>
      </c>
      <c r="AJ35" s="445" t="s">
        <v>178</v>
      </c>
      <c r="AK35" s="445" t="s">
        <v>182</v>
      </c>
    </row>
    <row r="36" spans="2:38" ht="14.1" customHeight="1" x14ac:dyDescent="0.2">
      <c r="B36" s="160" t="s">
        <v>15</v>
      </c>
      <c r="C36" s="139">
        <f t="shared" ref="C36:M51" si="22">C8/C$32</f>
        <v>0.21417386719486622</v>
      </c>
      <c r="D36" s="139">
        <f t="shared" si="22"/>
        <v>0.16608017457714738</v>
      </c>
      <c r="E36" s="139">
        <f t="shared" si="22"/>
        <v>0.14670307831268956</v>
      </c>
      <c r="F36" s="139">
        <f t="shared" si="22"/>
        <v>0.13592977190392047</v>
      </c>
      <c r="G36" s="140">
        <f t="shared" si="22"/>
        <v>0.11459054335625253</v>
      </c>
      <c r="H36" s="139">
        <f t="shared" si="22"/>
        <v>0.13689725337257003</v>
      </c>
      <c r="I36" s="139">
        <f t="shared" si="22"/>
        <v>0.11706090124187792</v>
      </c>
      <c r="J36" s="139">
        <f t="shared" si="22"/>
        <v>0.1098582796214593</v>
      </c>
      <c r="K36" s="139">
        <f t="shared" si="22"/>
        <v>0.11856387968855452</v>
      </c>
      <c r="L36" s="141">
        <f t="shared" si="22"/>
        <v>0.11983469179042633</v>
      </c>
      <c r="M36" s="139">
        <f t="shared" si="22"/>
        <v>0.12788924071166846</v>
      </c>
      <c r="N36" s="139">
        <f t="shared" ref="N36:AB51" si="23">N8/N$32</f>
        <v>0.13662092547233801</v>
      </c>
      <c r="O36" s="299">
        <f t="shared" si="23"/>
        <v>0.11698664375840596</v>
      </c>
      <c r="P36" s="299">
        <f t="shared" si="23"/>
        <v>0.13212473114677242</v>
      </c>
      <c r="Q36" s="301">
        <f t="shared" si="23"/>
        <v>0.12946389900017977</v>
      </c>
      <c r="R36" s="299">
        <f t="shared" si="23"/>
        <v>0.14827208309974904</v>
      </c>
      <c r="S36" s="299">
        <f t="shared" si="23"/>
        <v>0.11301038941088586</v>
      </c>
      <c r="T36" s="299">
        <f t="shared" si="23"/>
        <v>0.12027708348487813</v>
      </c>
      <c r="U36" s="299">
        <f t="shared" si="23"/>
        <v>8.7778590795248038E-2</v>
      </c>
      <c r="V36" s="301">
        <f t="shared" si="23"/>
        <v>0.11704092878572571</v>
      </c>
      <c r="W36" s="299">
        <f t="shared" si="23"/>
        <v>9.7286008597951779E-2</v>
      </c>
      <c r="X36" s="299">
        <f t="shared" si="23"/>
        <v>7.4161482600265172E-2</v>
      </c>
      <c r="Y36" s="299">
        <f t="shared" si="23"/>
        <v>9.7610326905238146E-2</v>
      </c>
      <c r="Z36" s="299">
        <f t="shared" si="23"/>
        <v>8.4387054994409502E-2</v>
      </c>
      <c r="AA36" s="301">
        <f t="shared" si="23"/>
        <v>8.9409242926156429E-2</v>
      </c>
      <c r="AB36" s="299">
        <f t="shared" si="23"/>
        <v>9.7453562603071239E-2</v>
      </c>
      <c r="AC36" s="299">
        <f t="shared" ref="AC36:AD36" si="24">AC8/AC$32</f>
        <v>0.11779004122935988</v>
      </c>
      <c r="AD36" s="299">
        <f t="shared" si="24"/>
        <v>0.12601811185562409</v>
      </c>
      <c r="AE36" s="299">
        <f t="shared" ref="AE36:AJ36" si="25">AE8/AE$32</f>
        <v>0.12656393368421934</v>
      </c>
      <c r="AF36" s="301">
        <f t="shared" si="25"/>
        <v>0.11813882278996291</v>
      </c>
      <c r="AG36" s="299">
        <f t="shared" si="25"/>
        <v>0.13790435681800081</v>
      </c>
      <c r="AH36" s="299">
        <f t="shared" si="25"/>
        <v>0.14632246457855952</v>
      </c>
      <c r="AI36" s="299">
        <f t="shared" si="25"/>
        <v>0.14228467584035948</v>
      </c>
      <c r="AJ36" s="299">
        <f t="shared" si="25"/>
        <v>0.160382201601145</v>
      </c>
      <c r="AK36" s="301">
        <f t="shared" ref="AK36" si="26">AK8/AK$32</f>
        <v>0.14703319733736009</v>
      </c>
    </row>
    <row r="37" spans="2:38" ht="14.1" customHeight="1" x14ac:dyDescent="0.2">
      <c r="B37" s="119" t="s">
        <v>16</v>
      </c>
      <c r="C37" s="139">
        <f t="shared" si="22"/>
        <v>2.0800143074288548E-2</v>
      </c>
      <c r="D37" s="139">
        <f t="shared" si="22"/>
        <v>1.8018542156962528E-2</v>
      </c>
      <c r="E37" s="139">
        <f t="shared" si="22"/>
        <v>1.6333441656190356E-2</v>
      </c>
      <c r="F37" s="139">
        <f t="shared" si="22"/>
        <v>1.4040152405454229E-2</v>
      </c>
      <c r="G37" s="140">
        <f t="shared" si="22"/>
        <v>1.7254939625329282E-2</v>
      </c>
      <c r="H37" s="139">
        <f t="shared" si="22"/>
        <v>1.6290697833027019E-2</v>
      </c>
      <c r="I37" s="139">
        <f t="shared" si="22"/>
        <v>1.1335934418892404E-2</v>
      </c>
      <c r="J37" s="139">
        <f t="shared" si="22"/>
        <v>1.2270122293035229E-2</v>
      </c>
      <c r="K37" s="139">
        <f t="shared" si="22"/>
        <v>1.4627870099498511E-2</v>
      </c>
      <c r="L37" s="141">
        <f t="shared" si="22"/>
        <v>1.3553815167785943E-2</v>
      </c>
      <c r="M37" s="139">
        <f t="shared" si="22"/>
        <v>1.6951830876317506E-2</v>
      </c>
      <c r="N37" s="139">
        <f t="shared" ref="N37" si="27">N9/N$32</f>
        <v>1.0429362437465206E-2</v>
      </c>
      <c r="O37" s="299">
        <f t="shared" si="23"/>
        <v>1.3041382580910992E-2</v>
      </c>
      <c r="P37" s="299">
        <f t="shared" si="23"/>
        <v>1.5031438821315166E-2</v>
      </c>
      <c r="Q37" s="301">
        <f t="shared" si="23"/>
        <v>1.3940168780666487E-2</v>
      </c>
      <c r="R37" s="299">
        <f t="shared" si="23"/>
        <v>1.4514968782728071E-2</v>
      </c>
      <c r="S37" s="299">
        <f t="shared" si="23"/>
        <v>1.255226180824119E-2</v>
      </c>
      <c r="T37" s="299">
        <f t="shared" si="23"/>
        <v>1.2472677287626792E-2</v>
      </c>
      <c r="U37" s="299">
        <f t="shared" si="23"/>
        <v>1.7560536764325309E-2</v>
      </c>
      <c r="V37" s="301">
        <f t="shared" si="23"/>
        <v>1.4225856256051892E-2</v>
      </c>
      <c r="W37" s="299">
        <f t="shared" si="23"/>
        <v>1.7003102686443419E-2</v>
      </c>
      <c r="X37" s="299">
        <f t="shared" si="23"/>
        <v>4.1175268726450689E-3</v>
      </c>
      <c r="Y37" s="299">
        <f t="shared" si="23"/>
        <v>7.9490283851072051E-3</v>
      </c>
      <c r="Z37" s="299">
        <f t="shared" si="23"/>
        <v>4.9807727201934774E-3</v>
      </c>
      <c r="AA37" s="301">
        <f t="shared" si="23"/>
        <v>8.8303760113231308E-3</v>
      </c>
      <c r="AB37" s="299">
        <f t="shared" si="23"/>
        <v>9.8965451904060604E-3</v>
      </c>
      <c r="AC37" s="299">
        <f t="shared" ref="AC37:AD37" si="28">AC9/AC$32</f>
        <v>1.5234639296755255E-2</v>
      </c>
      <c r="AD37" s="299">
        <f t="shared" si="28"/>
        <v>1.3314126926766862E-2</v>
      </c>
      <c r="AE37" s="299">
        <f t="shared" ref="AE37:AJ37" si="29">AE9/AE$32</f>
        <v>1.0413217588493605E-2</v>
      </c>
      <c r="AF37" s="301">
        <f t="shared" si="29"/>
        <v>1.2211055031763561E-2</v>
      </c>
      <c r="AG37" s="299">
        <f t="shared" si="29"/>
        <v>9.5605266138743226E-3</v>
      </c>
      <c r="AH37" s="299">
        <f t="shared" si="29"/>
        <v>9.2553302284266795E-3</v>
      </c>
      <c r="AI37" s="299">
        <f t="shared" si="29"/>
        <v>7.8588478084528155E-3</v>
      </c>
      <c r="AJ37" s="299">
        <f t="shared" si="29"/>
        <v>1.3185762683630625E-2</v>
      </c>
      <c r="AK37" s="301">
        <f t="shared" ref="AK37" si="30">AK9/AK$32</f>
        <v>1.0006596098185329E-2</v>
      </c>
    </row>
    <row r="38" spans="2:38" ht="14.1" customHeight="1" x14ac:dyDescent="0.2">
      <c r="B38" s="119" t="s">
        <v>17</v>
      </c>
      <c r="C38" s="139">
        <f t="shared" si="22"/>
        <v>1.2915542235895833E-2</v>
      </c>
      <c r="D38" s="139">
        <f t="shared" si="22"/>
        <v>1.125070624126354E-2</v>
      </c>
      <c r="E38" s="139">
        <f t="shared" si="22"/>
        <v>1.2305751080364634E-2</v>
      </c>
      <c r="F38" s="139">
        <f t="shared" si="22"/>
        <v>1.5286651053324289E-2</v>
      </c>
      <c r="G38" s="140">
        <f t="shared" si="22"/>
        <v>2.0959827216248578E-2</v>
      </c>
      <c r="H38" s="139">
        <f t="shared" si="22"/>
        <v>2.2033274086884116E-2</v>
      </c>
      <c r="I38" s="139">
        <f t="shared" si="22"/>
        <v>1.1746269580707642E-2</v>
      </c>
      <c r="J38" s="139">
        <f t="shared" si="22"/>
        <v>1.4657649699120949E-2</v>
      </c>
      <c r="K38" s="139">
        <f t="shared" si="22"/>
        <v>1.7480095976750064E-2</v>
      </c>
      <c r="L38" s="141">
        <f t="shared" si="22"/>
        <v>1.6314662111034297E-2</v>
      </c>
      <c r="M38" s="139">
        <f t="shared" si="22"/>
        <v>1.7258234101939426E-2</v>
      </c>
      <c r="N38" s="139">
        <f t="shared" ref="N38" si="31">N10/N$32</f>
        <v>2.0433291212701696E-2</v>
      </c>
      <c r="O38" s="299">
        <f t="shared" si="23"/>
        <v>1.5774533736560185E-2</v>
      </c>
      <c r="P38" s="299">
        <f t="shared" si="23"/>
        <v>2.1193657517035138E-2</v>
      </c>
      <c r="Q38" s="301">
        <f t="shared" si="23"/>
        <v>1.8851815045433828E-2</v>
      </c>
      <c r="R38" s="299">
        <f t="shared" si="23"/>
        <v>2.4051382294270528E-2</v>
      </c>
      <c r="S38" s="299">
        <f t="shared" si="23"/>
        <v>2.3805165010443274E-2</v>
      </c>
      <c r="T38" s="299">
        <f t="shared" si="23"/>
        <v>3.2960350640557592E-2</v>
      </c>
      <c r="U38" s="299">
        <f t="shared" si="23"/>
        <v>4.185921502171322E-2</v>
      </c>
      <c r="V38" s="301">
        <f t="shared" si="23"/>
        <v>3.0723201233462925E-2</v>
      </c>
      <c r="W38" s="299">
        <f t="shared" si="23"/>
        <v>3.3208519845787245E-2</v>
      </c>
      <c r="X38" s="299">
        <f t="shared" si="23"/>
        <v>3.9507351093169933E-3</v>
      </c>
      <c r="Y38" s="299">
        <f t="shared" si="23"/>
        <v>5.9312966566754327E-3</v>
      </c>
      <c r="Z38" s="299">
        <f t="shared" si="23"/>
        <v>1.2597693492150676E-2</v>
      </c>
      <c r="AA38" s="301">
        <f t="shared" si="23"/>
        <v>1.482627268138271E-2</v>
      </c>
      <c r="AB38" s="299">
        <f t="shared" si="23"/>
        <v>1.2470976822803962E-2</v>
      </c>
      <c r="AC38" s="299">
        <f t="shared" ref="AC38:AD38" si="32">AC10/AC$32</f>
        <v>1.2171548779287727E-2</v>
      </c>
      <c r="AD38" s="299">
        <f t="shared" si="32"/>
        <v>1.7415918676161258E-2</v>
      </c>
      <c r="AE38" s="299">
        <f t="shared" ref="AE38:AJ38" si="33">AE10/AE$32</f>
        <v>2.3232641694305271E-2</v>
      </c>
      <c r="AF38" s="301">
        <f t="shared" si="33"/>
        <v>1.6783597470264588E-2</v>
      </c>
      <c r="AG38" s="299">
        <f t="shared" si="33"/>
        <v>3.195460418901399E-2</v>
      </c>
      <c r="AH38" s="299">
        <f t="shared" si="33"/>
        <v>2.5039466670551805E-2</v>
      </c>
      <c r="AI38" s="299">
        <f t="shared" si="33"/>
        <v>3.0224146526953967E-2</v>
      </c>
      <c r="AJ38" s="299">
        <f t="shared" si="33"/>
        <v>2.7453466436145851E-2</v>
      </c>
      <c r="AK38" s="301">
        <f t="shared" ref="AK38" si="34">AK10/AK$32</f>
        <v>2.8654723298093404E-2</v>
      </c>
    </row>
    <row r="39" spans="2:38" ht="14.1" customHeight="1" x14ac:dyDescent="0.2">
      <c r="B39" s="119" t="s">
        <v>18</v>
      </c>
      <c r="C39" s="139">
        <f t="shared" si="22"/>
        <v>7.0034196523536376E-3</v>
      </c>
      <c r="D39" s="139">
        <f t="shared" si="22"/>
        <v>6.9813918878445132E-3</v>
      </c>
      <c r="E39" s="139">
        <f t="shared" si="22"/>
        <v>6.2480136552783934E-3</v>
      </c>
      <c r="F39" s="139">
        <f t="shared" si="22"/>
        <v>8.6225761817325872E-3</v>
      </c>
      <c r="G39" s="140">
        <f t="shared" si="22"/>
        <v>1.2203485025456484E-2</v>
      </c>
      <c r="H39" s="139">
        <f t="shared" si="22"/>
        <v>3.9995801152548039E-3</v>
      </c>
      <c r="I39" s="139">
        <f t="shared" si="22"/>
        <v>1.62355523868336E-3</v>
      </c>
      <c r="J39" s="139">
        <f t="shared" si="22"/>
        <v>5.5390329740194347E-3</v>
      </c>
      <c r="K39" s="139">
        <f t="shared" si="22"/>
        <v>2.9674313878764584E-3</v>
      </c>
      <c r="L39" s="141">
        <f t="shared" si="22"/>
        <v>3.5569454765075809E-3</v>
      </c>
      <c r="M39" s="139">
        <f t="shared" si="22"/>
        <v>2.7109469685929937E-3</v>
      </c>
      <c r="N39" s="139">
        <f t="shared" ref="N39" si="35">N11/N$32</f>
        <v>1.8896728051992376E-3</v>
      </c>
      <c r="O39" s="299">
        <f t="shared" si="23"/>
        <v>2.9858157958158734E-3</v>
      </c>
      <c r="P39" s="299">
        <f t="shared" si="23"/>
        <v>4.843605217314805E-3</v>
      </c>
      <c r="Q39" s="301">
        <f t="shared" si="23"/>
        <v>3.1537162707374095E-3</v>
      </c>
      <c r="R39" s="299">
        <f t="shared" si="23"/>
        <v>3.902018068045745E-3</v>
      </c>
      <c r="S39" s="299">
        <f t="shared" si="23"/>
        <v>6.8266992316691495E-3</v>
      </c>
      <c r="T39" s="299">
        <f t="shared" si="23"/>
        <v>6.6704217405148718E-3</v>
      </c>
      <c r="U39" s="299">
        <f t="shared" si="23"/>
        <v>5.7148624252374896E-3</v>
      </c>
      <c r="V39" s="301">
        <f t="shared" si="23"/>
        <v>5.8222233832876287E-3</v>
      </c>
      <c r="W39" s="299">
        <f t="shared" si="23"/>
        <v>5.8220720996243003E-3</v>
      </c>
      <c r="X39" s="299">
        <f t="shared" si="23"/>
        <v>0</v>
      </c>
      <c r="Y39" s="299">
        <f t="shared" si="23"/>
        <v>2.0896942445586433E-3</v>
      </c>
      <c r="Z39" s="299">
        <f t="shared" si="23"/>
        <v>8.5840783109474277E-4</v>
      </c>
      <c r="AA39" s="301">
        <f t="shared" si="23"/>
        <v>2.356808033373757E-3</v>
      </c>
      <c r="AB39" s="299">
        <f t="shared" si="23"/>
        <v>2.3758919511270042E-3</v>
      </c>
      <c r="AC39" s="299">
        <f t="shared" ref="AC39:AD39" si="36">AC11/AC$32</f>
        <v>2.8510645409582525E-3</v>
      </c>
      <c r="AD39" s="299">
        <f t="shared" si="36"/>
        <v>2.732379043097029E-3</v>
      </c>
      <c r="AE39" s="299">
        <f t="shared" ref="AE39:AJ39" si="37">AE11/AE$32</f>
        <v>2.1149308142922288E-3</v>
      </c>
      <c r="AF39" s="301">
        <f t="shared" si="37"/>
        <v>2.507973572479743E-3</v>
      </c>
      <c r="AG39" s="299">
        <f t="shared" si="37"/>
        <v>8.1277147669382432E-3</v>
      </c>
      <c r="AH39" s="299">
        <f t="shared" si="37"/>
        <v>4.5189434875317356E-3</v>
      </c>
      <c r="AI39" s="299">
        <f t="shared" si="37"/>
        <v>5.2127811710377609E-3</v>
      </c>
      <c r="AJ39" s="299">
        <f t="shared" si="37"/>
        <v>3.2598308255331666E-3</v>
      </c>
      <c r="AK39" s="301">
        <f t="shared" ref="AK39" si="38">AK11/AK$32</f>
        <v>5.2105877998594331E-3</v>
      </c>
    </row>
    <row r="40" spans="2:38" ht="14.1" customHeight="1" x14ac:dyDescent="0.2">
      <c r="B40" s="125" t="s">
        <v>19</v>
      </c>
      <c r="C40" s="139">
        <f t="shared" si="22"/>
        <v>5.5891963749058029E-3</v>
      </c>
      <c r="D40" s="139">
        <f t="shared" si="22"/>
        <v>5.0910466311545393E-3</v>
      </c>
      <c r="E40" s="139">
        <f t="shared" si="22"/>
        <v>3.7541911384141083E-3</v>
      </c>
      <c r="F40" s="139">
        <f t="shared" si="22"/>
        <v>4.2464932139922029E-3</v>
      </c>
      <c r="G40" s="140">
        <f t="shared" si="22"/>
        <v>2.6222503060586936E-3</v>
      </c>
      <c r="H40" s="139">
        <f t="shared" si="22"/>
        <v>1.6575958514438282E-3</v>
      </c>
      <c r="I40" s="139">
        <f t="shared" si="22"/>
        <v>1.770979808801192E-3</v>
      </c>
      <c r="J40" s="139">
        <f t="shared" si="22"/>
        <v>1.9550158310351036E-3</v>
      </c>
      <c r="K40" s="139">
        <f t="shared" si="22"/>
        <v>2.0441510231226831E-3</v>
      </c>
      <c r="L40" s="141">
        <f t="shared" si="22"/>
        <v>1.8698356833477196E-3</v>
      </c>
      <c r="M40" s="139">
        <f t="shared" si="22"/>
        <v>3.1938275958796527E-3</v>
      </c>
      <c r="N40" s="139">
        <f t="shared" ref="N40" si="39">N12/N$32</f>
        <v>1.1296065091340481E-3</v>
      </c>
      <c r="O40" s="299">
        <f t="shared" si="23"/>
        <v>4.3871327616633888E-3</v>
      </c>
      <c r="P40" s="299">
        <f t="shared" si="23"/>
        <v>3.674565507145388E-3</v>
      </c>
      <c r="Q40" s="301">
        <f t="shared" si="23"/>
        <v>3.1294401810529645E-3</v>
      </c>
      <c r="R40" s="299">
        <f t="shared" si="23"/>
        <v>5.6901905287858393E-3</v>
      </c>
      <c r="S40" s="299">
        <f t="shared" si="23"/>
        <v>3.8855312294481179E-3</v>
      </c>
      <c r="T40" s="299">
        <f t="shared" si="23"/>
        <v>9.2577444043595962E-3</v>
      </c>
      <c r="U40" s="299">
        <f t="shared" si="23"/>
        <v>7.8426128944184183E-3</v>
      </c>
      <c r="V40" s="301">
        <f t="shared" si="23"/>
        <v>6.704182658093253E-3</v>
      </c>
      <c r="W40" s="299">
        <f t="shared" si="23"/>
        <v>1.8542894281822632E-3</v>
      </c>
      <c r="X40" s="299">
        <f t="shared" si="23"/>
        <v>7.7860003081355175E-5</v>
      </c>
      <c r="Y40" s="299">
        <f t="shared" si="23"/>
        <v>3.6682018911957229E-4</v>
      </c>
      <c r="Z40" s="299">
        <f t="shared" si="23"/>
        <v>1.5703976326988597E-3</v>
      </c>
      <c r="AA40" s="301">
        <f t="shared" si="23"/>
        <v>1.0595345933189896E-3</v>
      </c>
      <c r="AB40" s="299">
        <f t="shared" si="23"/>
        <v>1.7586347297864255E-3</v>
      </c>
      <c r="AC40" s="299">
        <f t="shared" ref="AC40:AD40" si="40">AC12/AC$32</f>
        <v>2.8117029924085699E-3</v>
      </c>
      <c r="AD40" s="299">
        <f t="shared" si="40"/>
        <v>2.4605112956165762E-3</v>
      </c>
      <c r="AE40" s="299">
        <f t="shared" ref="AE40:AJ40" si="41">AE12/AE$32</f>
        <v>1.6586152021253698E-3</v>
      </c>
      <c r="AF40" s="301">
        <f t="shared" si="41"/>
        <v>2.1648049636943775E-3</v>
      </c>
      <c r="AG40" s="299">
        <f t="shared" si="41"/>
        <v>1.6806524189905742E-3</v>
      </c>
      <c r="AH40" s="299">
        <f t="shared" si="41"/>
        <v>4.4321870345350759E-3</v>
      </c>
      <c r="AI40" s="299">
        <f t="shared" si="41"/>
        <v>3.6194982624694091E-3</v>
      </c>
      <c r="AJ40" s="299">
        <f t="shared" si="41"/>
        <v>4.8313638440118751E-3</v>
      </c>
      <c r="AK40" s="301">
        <f t="shared" ref="AK40" si="42">AK12/AK$32</f>
        <v>3.6816752517312679E-3</v>
      </c>
    </row>
    <row r="41" spans="2:38" ht="14.1" customHeight="1" x14ac:dyDescent="0.2">
      <c r="B41" s="125" t="s">
        <v>20</v>
      </c>
      <c r="C41" s="139">
        <f t="shared" si="22"/>
        <v>1.2429968094088917E-2</v>
      </c>
      <c r="D41" s="139">
        <f t="shared" si="22"/>
        <v>1.3471244021856024E-2</v>
      </c>
      <c r="E41" s="139">
        <f t="shared" si="22"/>
        <v>1.1687242716384516E-2</v>
      </c>
      <c r="F41" s="139">
        <f t="shared" si="22"/>
        <v>4.7236864876417971E-3</v>
      </c>
      <c r="G41" s="140">
        <f t="shared" si="22"/>
        <v>3.3618101806242389E-3</v>
      </c>
      <c r="H41" s="139">
        <f t="shared" si="22"/>
        <v>3.3661946521628514E-3</v>
      </c>
      <c r="I41" s="139">
        <f t="shared" si="22"/>
        <v>1.0486481278641576E-2</v>
      </c>
      <c r="J41" s="139">
        <f t="shared" si="22"/>
        <v>3.6235733289859632E-3</v>
      </c>
      <c r="K41" s="139">
        <f t="shared" si="22"/>
        <v>6.0617125097473402E-3</v>
      </c>
      <c r="L41" s="141">
        <f t="shared" si="22"/>
        <v>5.896110554885696E-3</v>
      </c>
      <c r="M41" s="139">
        <f t="shared" si="22"/>
        <v>1.0920867558146518E-2</v>
      </c>
      <c r="N41" s="139">
        <f t="shared" ref="N41" si="43">N13/N$32</f>
        <v>4.8636942659617899E-3</v>
      </c>
      <c r="O41" s="299">
        <f t="shared" si="23"/>
        <v>9.8670400920476721E-3</v>
      </c>
      <c r="P41" s="299">
        <f t="shared" si="23"/>
        <v>6.6400257692591684E-3</v>
      </c>
      <c r="Q41" s="301">
        <f t="shared" si="23"/>
        <v>8.0907984178910999E-3</v>
      </c>
      <c r="R41" s="299">
        <f t="shared" si="23"/>
        <v>2.4326657186060419E-3</v>
      </c>
      <c r="S41" s="299">
        <f t="shared" si="23"/>
        <v>2.2016771029274877E-3</v>
      </c>
      <c r="T41" s="299">
        <f t="shared" si="23"/>
        <v>2.8518820740889581E-3</v>
      </c>
      <c r="U41" s="299">
        <f t="shared" si="23"/>
        <v>4.4446611159993151E-3</v>
      </c>
      <c r="V41" s="301">
        <f t="shared" si="23"/>
        <v>2.9796484985974321E-3</v>
      </c>
      <c r="W41" s="299">
        <f t="shared" si="23"/>
        <v>2.4799180539395124E-3</v>
      </c>
      <c r="X41" s="299">
        <f t="shared" si="23"/>
        <v>2.2996039632461945E-3</v>
      </c>
      <c r="Y41" s="299">
        <f t="shared" si="23"/>
        <v>5.5221647814647969E-3</v>
      </c>
      <c r="Z41" s="299">
        <f t="shared" si="23"/>
        <v>9.3229177990203343E-3</v>
      </c>
      <c r="AA41" s="301">
        <f t="shared" si="23"/>
        <v>5.1993635787937406E-3</v>
      </c>
      <c r="AB41" s="299">
        <f t="shared" si="23"/>
        <v>2.9875929498254287E-3</v>
      </c>
      <c r="AC41" s="299">
        <f t="shared" ref="AC41:AD41" si="44">AC13/AC$32</f>
        <v>5.3607955202359297E-3</v>
      </c>
      <c r="AD41" s="299">
        <f t="shared" si="44"/>
        <v>4.401062633459866E-3</v>
      </c>
      <c r="AE41" s="299">
        <f t="shared" ref="AE41:AJ41" si="45">AE13/AE$32</f>
        <v>4.1529075470142828E-3</v>
      </c>
      <c r="AF41" s="301">
        <f t="shared" si="45"/>
        <v>4.256078377055608E-3</v>
      </c>
      <c r="AG41" s="299">
        <f t="shared" si="45"/>
        <v>2.356376088730446E-3</v>
      </c>
      <c r="AH41" s="299">
        <f t="shared" si="45"/>
        <v>2.6045829769127189E-3</v>
      </c>
      <c r="AI41" s="299">
        <f t="shared" si="45"/>
        <v>3.1173654117313122E-3</v>
      </c>
      <c r="AJ41" s="299">
        <f t="shared" si="45"/>
        <v>1.4495464880330882E-3</v>
      </c>
      <c r="AK41" s="301">
        <f t="shared" ref="AK41" si="46">AK13/AK$32</f>
        <v>2.3734397049155541E-3</v>
      </c>
    </row>
    <row r="42" spans="2:38" ht="14.1" customHeight="1" x14ac:dyDescent="0.2">
      <c r="B42" s="125" t="s">
        <v>21</v>
      </c>
      <c r="C42" s="139">
        <f t="shared" si="22"/>
        <v>1.9920627788214012E-3</v>
      </c>
      <c r="D42" s="139">
        <f t="shared" si="22"/>
        <v>1.9982340670651843E-3</v>
      </c>
      <c r="E42" s="139">
        <f t="shared" si="22"/>
        <v>2.5552077645738399E-3</v>
      </c>
      <c r="F42" s="139">
        <f t="shared" si="22"/>
        <v>1.3036366968543281E-3</v>
      </c>
      <c r="G42" s="140">
        <f t="shared" si="22"/>
        <v>3.1955141542789945E-3</v>
      </c>
      <c r="H42" s="139">
        <f t="shared" si="22"/>
        <v>5.2829566528306343E-3</v>
      </c>
      <c r="I42" s="139">
        <f t="shared" si="22"/>
        <v>1.7227384103044941E-3</v>
      </c>
      <c r="J42" s="139">
        <f t="shared" si="22"/>
        <v>2.4280640077723151E-3</v>
      </c>
      <c r="K42" s="139">
        <f t="shared" si="22"/>
        <v>6.0376725159117395E-3</v>
      </c>
      <c r="L42" s="141">
        <f t="shared" si="22"/>
        <v>3.8531704019433414E-3</v>
      </c>
      <c r="M42" s="139">
        <f t="shared" si="22"/>
        <v>2.0545013491449957E-3</v>
      </c>
      <c r="N42" s="139">
        <f t="shared" ref="N42" si="47">N14/N$32</f>
        <v>2.1768191281098118E-3</v>
      </c>
      <c r="O42" s="299">
        <f t="shared" si="23"/>
        <v>1.7608781845462531E-3</v>
      </c>
      <c r="P42" s="299">
        <f t="shared" si="23"/>
        <v>1.3335104876418566E-3</v>
      </c>
      <c r="Q42" s="301">
        <f t="shared" si="23"/>
        <v>1.838605820775817E-3</v>
      </c>
      <c r="R42" s="299">
        <f t="shared" si="23"/>
        <v>1.6484498757831252E-3</v>
      </c>
      <c r="S42" s="299">
        <f t="shared" si="23"/>
        <v>5.4683597311452293E-3</v>
      </c>
      <c r="T42" s="299">
        <f t="shared" si="23"/>
        <v>1.5952039178302486E-3</v>
      </c>
      <c r="U42" s="299">
        <f t="shared" si="23"/>
        <v>1.3725980416635646E-3</v>
      </c>
      <c r="V42" s="301">
        <f t="shared" si="23"/>
        <v>2.5365374595552265E-3</v>
      </c>
      <c r="W42" s="299">
        <f t="shared" si="23"/>
        <v>1.8627303291182421E-3</v>
      </c>
      <c r="X42" s="299">
        <f t="shared" si="23"/>
        <v>5.0437815603631764E-4</v>
      </c>
      <c r="Y42" s="299">
        <f t="shared" si="23"/>
        <v>6.9494435209127234E-4</v>
      </c>
      <c r="Z42" s="299">
        <f t="shared" si="23"/>
        <v>1.1895576105310495E-3</v>
      </c>
      <c r="AA42" s="301">
        <f t="shared" si="23"/>
        <v>1.1162861285686043E-3</v>
      </c>
      <c r="AB42" s="299">
        <f t="shared" si="23"/>
        <v>1.0052701122785727E-3</v>
      </c>
      <c r="AC42" s="299">
        <f t="shared" ref="AC42:AD42" si="48">AC14/AC$32</f>
        <v>6.7308744610201346E-4</v>
      </c>
      <c r="AD42" s="299">
        <f t="shared" si="48"/>
        <v>3.2026000432464839E-4</v>
      </c>
      <c r="AE42" s="299">
        <f t="shared" ref="AE42:AJ42" si="49">AE14/AE$32</f>
        <v>1.1582510691821493E-3</v>
      </c>
      <c r="AF42" s="301">
        <f t="shared" si="49"/>
        <v>7.8935192189836828E-4</v>
      </c>
      <c r="AG42" s="299">
        <f t="shared" si="49"/>
        <v>7.9848558212149091E-4</v>
      </c>
      <c r="AH42" s="299">
        <f t="shared" si="49"/>
        <v>2.6388312655007151E-3</v>
      </c>
      <c r="AI42" s="299">
        <f t="shared" si="49"/>
        <v>9.7487583575881756E-4</v>
      </c>
      <c r="AJ42" s="299">
        <f t="shared" si="49"/>
        <v>1.3883090863168886E-3</v>
      </c>
      <c r="AK42" s="301">
        <f t="shared" ref="AK42" si="50">AK14/AK$32</f>
        <v>1.4408524090275413E-3</v>
      </c>
    </row>
    <row r="43" spans="2:38" ht="14.1" customHeight="1" x14ac:dyDescent="0.2">
      <c r="B43" s="125" t="s">
        <v>22</v>
      </c>
      <c r="C43" s="139">
        <f t="shared" si="22"/>
        <v>6.5119961617936808E-3</v>
      </c>
      <c r="D43" s="139">
        <f t="shared" si="22"/>
        <v>9.7054107835213097E-3</v>
      </c>
      <c r="E43" s="139">
        <f t="shared" si="22"/>
        <v>1.2312261613581033E-2</v>
      </c>
      <c r="F43" s="139">
        <f t="shared" si="22"/>
        <v>1.3698147426375483E-2</v>
      </c>
      <c r="G43" s="140">
        <f t="shared" si="22"/>
        <v>7.470491970070034E-3</v>
      </c>
      <c r="H43" s="139">
        <f t="shared" si="22"/>
        <v>7.9564600869303764E-3</v>
      </c>
      <c r="I43" s="139">
        <f t="shared" si="22"/>
        <v>1.1074326360838967E-2</v>
      </c>
      <c r="J43" s="139">
        <f t="shared" si="22"/>
        <v>7.1079180656760093E-3</v>
      </c>
      <c r="K43" s="139">
        <f t="shared" si="22"/>
        <v>1.2013580227716774E-2</v>
      </c>
      <c r="L43" s="141">
        <f t="shared" si="22"/>
        <v>9.5840986470324633E-3</v>
      </c>
      <c r="M43" s="139">
        <f t="shared" si="22"/>
        <v>1.0574880616263346E-2</v>
      </c>
      <c r="N43" s="139">
        <f t="shared" ref="N43" si="51">N15/N$32</f>
        <v>8.7275343212440595E-3</v>
      </c>
      <c r="O43" s="299">
        <f t="shared" si="23"/>
        <v>8.4321964720241935E-3</v>
      </c>
      <c r="P43" s="299">
        <f t="shared" si="23"/>
        <v>9.949899751303606E-3</v>
      </c>
      <c r="Q43" s="301">
        <f t="shared" si="23"/>
        <v>9.4832644306041547E-3</v>
      </c>
      <c r="R43" s="299">
        <f t="shared" si="23"/>
        <v>5.8871748425273762E-3</v>
      </c>
      <c r="S43" s="299">
        <f t="shared" si="23"/>
        <v>1.3114693690955061E-2</v>
      </c>
      <c r="T43" s="299">
        <f t="shared" si="23"/>
        <v>1.4113349879931823E-2</v>
      </c>
      <c r="U43" s="299">
        <f t="shared" si="23"/>
        <v>6.8509338050171354E-3</v>
      </c>
      <c r="V43" s="301">
        <f t="shared" si="23"/>
        <v>1.013363227886787E-2</v>
      </c>
      <c r="W43" s="299">
        <f t="shared" si="23"/>
        <v>1.1789847314645911E-2</v>
      </c>
      <c r="X43" s="299">
        <f t="shared" si="23"/>
        <v>3.3322241703783308E-3</v>
      </c>
      <c r="Y43" s="299">
        <f t="shared" si="23"/>
        <v>5.2874008278289237E-3</v>
      </c>
      <c r="Z43" s="299">
        <f t="shared" si="23"/>
        <v>3.6678126598541534E-3</v>
      </c>
      <c r="AA43" s="301">
        <f t="shared" si="23"/>
        <v>6.2140451906066959E-3</v>
      </c>
      <c r="AB43" s="299">
        <f t="shared" si="23"/>
        <v>2.9663559436074491E-3</v>
      </c>
      <c r="AC43" s="299">
        <f t="shared" ref="AC43:AD43" si="52">AC15/AC$32</f>
        <v>6.8617937072571796E-3</v>
      </c>
      <c r="AD43" s="299">
        <f t="shared" si="52"/>
        <v>7.2970354901839571E-3</v>
      </c>
      <c r="AE43" s="299">
        <f t="shared" ref="AE43:AJ43" si="53">AE15/AE$32</f>
        <v>5.06478369656891E-3</v>
      </c>
      <c r="AF43" s="301">
        <f t="shared" si="53"/>
        <v>5.6328672874355352E-3</v>
      </c>
      <c r="AG43" s="299">
        <f t="shared" si="53"/>
        <v>5.6961750026881357E-3</v>
      </c>
      <c r="AH43" s="299">
        <f t="shared" si="53"/>
        <v>8.0311292045342677E-3</v>
      </c>
      <c r="AI43" s="299">
        <f t="shared" si="53"/>
        <v>6.7394035414509107E-3</v>
      </c>
      <c r="AJ43" s="299">
        <f t="shared" si="53"/>
        <v>4.8721644537953754E-3</v>
      </c>
      <c r="AK43" s="301">
        <f t="shared" ref="AK43" si="54">AK15/AK$32</f>
        <v>6.3073553415124049E-3</v>
      </c>
    </row>
    <row r="44" spans="2:38" ht="14.1" customHeight="1" x14ac:dyDescent="0.2">
      <c r="B44" s="125" t="s">
        <v>23</v>
      </c>
      <c r="C44" s="139">
        <f t="shared" si="22"/>
        <v>0</v>
      </c>
      <c r="D44" s="139">
        <f t="shared" si="22"/>
        <v>0</v>
      </c>
      <c r="E44" s="139">
        <f t="shared" si="22"/>
        <v>0</v>
      </c>
      <c r="F44" s="139">
        <f t="shared" si="22"/>
        <v>0</v>
      </c>
      <c r="G44" s="140">
        <f t="shared" si="22"/>
        <v>0</v>
      </c>
      <c r="H44" s="139">
        <f t="shared" si="22"/>
        <v>0</v>
      </c>
      <c r="I44" s="139">
        <f t="shared" si="22"/>
        <v>0</v>
      </c>
      <c r="J44" s="139">
        <f t="shared" si="22"/>
        <v>0</v>
      </c>
      <c r="K44" s="139">
        <f t="shared" si="22"/>
        <v>0</v>
      </c>
      <c r="L44" s="141">
        <f t="shared" si="22"/>
        <v>0</v>
      </c>
      <c r="M44" s="139">
        <f t="shared" si="22"/>
        <v>0</v>
      </c>
      <c r="N44" s="139">
        <f t="shared" ref="N44" si="55">N16/N$32</f>
        <v>0</v>
      </c>
      <c r="O44" s="299">
        <f t="shared" si="23"/>
        <v>0</v>
      </c>
      <c r="P44" s="299">
        <f t="shared" si="23"/>
        <v>0</v>
      </c>
      <c r="Q44" s="301">
        <f t="shared" si="23"/>
        <v>0</v>
      </c>
      <c r="R44" s="299">
        <f t="shared" si="23"/>
        <v>0</v>
      </c>
      <c r="S44" s="299">
        <f t="shared" si="23"/>
        <v>0</v>
      </c>
      <c r="T44" s="299">
        <f t="shared" si="23"/>
        <v>0</v>
      </c>
      <c r="U44" s="299">
        <f t="shared" si="23"/>
        <v>0</v>
      </c>
      <c r="V44" s="301">
        <f t="shared" si="23"/>
        <v>0</v>
      </c>
      <c r="W44" s="299">
        <f t="shared" si="23"/>
        <v>0</v>
      </c>
      <c r="X44" s="299">
        <f t="shared" si="23"/>
        <v>0</v>
      </c>
      <c r="Y44" s="299">
        <f t="shared" si="23"/>
        <v>0</v>
      </c>
      <c r="Z44" s="299">
        <f t="shared" si="23"/>
        <v>0</v>
      </c>
      <c r="AA44" s="301">
        <f t="shared" si="23"/>
        <v>0</v>
      </c>
      <c r="AB44" s="299">
        <f t="shared" si="23"/>
        <v>0</v>
      </c>
      <c r="AC44" s="299">
        <f t="shared" ref="AC44:AD44" si="56">AC16/AC$32</f>
        <v>0</v>
      </c>
      <c r="AD44" s="299">
        <f t="shared" si="56"/>
        <v>0</v>
      </c>
      <c r="AE44" s="299">
        <f t="shared" ref="AE44:AJ44" si="57">AE16/AE$32</f>
        <v>0</v>
      </c>
      <c r="AF44" s="301">
        <f t="shared" si="57"/>
        <v>0</v>
      </c>
      <c r="AG44" s="299">
        <f t="shared" si="57"/>
        <v>7.2246543810228735E-4</v>
      </c>
      <c r="AH44" s="299">
        <f t="shared" si="57"/>
        <v>0</v>
      </c>
      <c r="AI44" s="299">
        <f t="shared" si="57"/>
        <v>0</v>
      </c>
      <c r="AJ44" s="299">
        <f t="shared" si="57"/>
        <v>0</v>
      </c>
      <c r="AK44" s="301">
        <f t="shared" ref="AK44" si="58">AK16/AK$32</f>
        <v>1.6917256493323109E-4</v>
      </c>
    </row>
    <row r="45" spans="2:38" ht="14.1" customHeight="1" x14ac:dyDescent="0.2">
      <c r="B45" s="125" t="s">
        <v>24</v>
      </c>
      <c r="C45" s="139">
        <f t="shared" si="22"/>
        <v>7.8831569450969197E-2</v>
      </c>
      <c r="D45" s="139">
        <f t="shared" si="22"/>
        <v>9.2737583448940064E-2</v>
      </c>
      <c r="E45" s="139">
        <f t="shared" si="22"/>
        <v>8.4475893627649165E-2</v>
      </c>
      <c r="F45" s="139">
        <f t="shared" si="22"/>
        <v>7.3780699557435353E-2</v>
      </c>
      <c r="G45" s="140">
        <f t="shared" si="22"/>
        <v>7.7571410406256758E-2</v>
      </c>
      <c r="H45" s="139">
        <f t="shared" si="22"/>
        <v>6.2447773869528524E-2</v>
      </c>
      <c r="I45" s="139">
        <f t="shared" si="22"/>
        <v>5.8772102381008204E-2</v>
      </c>
      <c r="J45" s="139">
        <f t="shared" si="22"/>
        <v>7.1101075012885775E-2</v>
      </c>
      <c r="K45" s="139">
        <f t="shared" si="22"/>
        <v>7.5064452655218036E-2</v>
      </c>
      <c r="L45" s="141">
        <f t="shared" si="22"/>
        <v>6.7297884980937347E-2</v>
      </c>
      <c r="M45" s="139">
        <f t="shared" si="22"/>
        <v>5.1470626920050326E-2</v>
      </c>
      <c r="N45" s="139">
        <f t="shared" ref="N45" si="59">N17/N$32</f>
        <v>5.9401562486072132E-2</v>
      </c>
      <c r="O45" s="299">
        <f t="shared" si="23"/>
        <v>6.6227775229536101E-2</v>
      </c>
      <c r="P45" s="299">
        <f t="shared" si="23"/>
        <v>7.2321262721839114E-2</v>
      </c>
      <c r="Q45" s="301">
        <f t="shared" si="23"/>
        <v>6.3125386127528063E-2</v>
      </c>
      <c r="R45" s="299">
        <f t="shared" si="23"/>
        <v>5.688719709792904E-2</v>
      </c>
      <c r="S45" s="299">
        <f t="shared" si="23"/>
        <v>5.7455932018489177E-2</v>
      </c>
      <c r="T45" s="299">
        <f t="shared" si="23"/>
        <v>5.3785497217885773E-2</v>
      </c>
      <c r="U45" s="299">
        <f t="shared" si="23"/>
        <v>5.3520878713950726E-2</v>
      </c>
      <c r="V45" s="301">
        <f t="shared" si="23"/>
        <v>5.5383929840053213E-2</v>
      </c>
      <c r="W45" s="299">
        <f t="shared" si="23"/>
        <v>5.0267027231196908E-2</v>
      </c>
      <c r="X45" s="299">
        <f t="shared" si="23"/>
        <v>6.9492701455092898E-2</v>
      </c>
      <c r="Y45" s="299">
        <f t="shared" si="23"/>
        <v>5.9913287042405887E-2</v>
      </c>
      <c r="Z45" s="299">
        <f t="shared" si="23"/>
        <v>0.11392015130774628</v>
      </c>
      <c r="AA45" s="301">
        <f t="shared" si="23"/>
        <v>7.457359481834383E-2</v>
      </c>
      <c r="AB45" s="299">
        <f t="shared" si="23"/>
        <v>7.580761739570066E-2</v>
      </c>
      <c r="AC45" s="299">
        <f t="shared" ref="AC45:AD45" si="60">AC17/AC$32</f>
        <v>5.6405410569211861E-2</v>
      </c>
      <c r="AD45" s="299">
        <f t="shared" si="60"/>
        <v>9.8530776140784537E-2</v>
      </c>
      <c r="AE45" s="299">
        <f t="shared" ref="AE45:AJ45" si="61">AE17/AE$32</f>
        <v>6.6284478714240133E-2</v>
      </c>
      <c r="AF45" s="301">
        <f t="shared" si="61"/>
        <v>7.449667370592819E-2</v>
      </c>
      <c r="AG45" s="299">
        <f t="shared" si="61"/>
        <v>7.854055951965104E-2</v>
      </c>
      <c r="AH45" s="299">
        <f t="shared" si="61"/>
        <v>7.1784627010966426E-2</v>
      </c>
      <c r="AI45" s="299">
        <f t="shared" si="61"/>
        <v>6.0648426897506547E-2</v>
      </c>
      <c r="AJ45" s="299">
        <f t="shared" si="61"/>
        <v>5.4910611943910864E-2</v>
      </c>
      <c r="AK45" s="301">
        <f t="shared" ref="AK45" si="62">AK17/AK$32</f>
        <v>6.59727195495695E-2</v>
      </c>
    </row>
    <row r="46" spans="2:38" ht="14.1" customHeight="1" x14ac:dyDescent="0.2">
      <c r="B46" s="125" t="s">
        <v>25</v>
      </c>
      <c r="C46" s="139">
        <f t="shared" si="22"/>
        <v>0.41064577257306734</v>
      </c>
      <c r="D46" s="139">
        <f t="shared" si="22"/>
        <v>0.42728592714742125</v>
      </c>
      <c r="E46" s="139">
        <f t="shared" si="22"/>
        <v>0.4658254757636513</v>
      </c>
      <c r="F46" s="139">
        <f t="shared" si="22"/>
        <v>0.53549054991008582</v>
      </c>
      <c r="G46" s="140">
        <f t="shared" si="22"/>
        <v>0.50691001600213459</v>
      </c>
      <c r="H46" s="139">
        <f t="shared" si="22"/>
        <v>0.51115808126904827</v>
      </c>
      <c r="I46" s="139">
        <f t="shared" si="22"/>
        <v>0.49690071650151918</v>
      </c>
      <c r="J46" s="139">
        <f t="shared" si="22"/>
        <v>0.49214232219116577</v>
      </c>
      <c r="K46" s="139">
        <f t="shared" si="22"/>
        <v>0.48647120807138378</v>
      </c>
      <c r="L46" s="141">
        <f t="shared" si="22"/>
        <v>0.49589205183185692</v>
      </c>
      <c r="M46" s="139">
        <f t="shared" si="22"/>
        <v>0.47052397837893989</v>
      </c>
      <c r="N46" s="139">
        <f t="shared" ref="N46" si="63">N18/N$32</f>
        <v>0.50116231514700271</v>
      </c>
      <c r="O46" s="299">
        <f t="shared" si="23"/>
        <v>0.49349874445109576</v>
      </c>
      <c r="P46" s="299">
        <f t="shared" si="23"/>
        <v>0.47659273912544708</v>
      </c>
      <c r="Q46" s="301">
        <f t="shared" si="23"/>
        <v>0.48959333111986547</v>
      </c>
      <c r="R46" s="299">
        <f t="shared" si="23"/>
        <v>0.47619352629198036</v>
      </c>
      <c r="S46" s="299">
        <f t="shared" si="23"/>
        <v>0.47173703203388689</v>
      </c>
      <c r="T46" s="299">
        <f t="shared" si="23"/>
        <v>0.45029014793954886</v>
      </c>
      <c r="U46" s="299">
        <f t="shared" si="23"/>
        <v>0.46418645590183061</v>
      </c>
      <c r="V46" s="301">
        <f t="shared" si="23"/>
        <v>0.46526272031173282</v>
      </c>
      <c r="W46" s="299">
        <f t="shared" si="23"/>
        <v>0.45853459551890097</v>
      </c>
      <c r="X46" s="299">
        <f t="shared" si="23"/>
        <v>0.6047545531962587</v>
      </c>
      <c r="Y46" s="299">
        <f t="shared" si="23"/>
        <v>0.54206661932046629</v>
      </c>
      <c r="Z46" s="299">
        <f t="shared" si="23"/>
        <v>0.54771228939247318</v>
      </c>
      <c r="AA46" s="301">
        <f t="shared" si="23"/>
        <v>0.53273562727710577</v>
      </c>
      <c r="AB46" s="299">
        <f t="shared" si="23"/>
        <v>0.56913612096077215</v>
      </c>
      <c r="AC46" s="299">
        <f t="shared" ref="AC46:AD46" si="64">AC18/AC$32</f>
        <v>0.5536340984214958</v>
      </c>
      <c r="AD46" s="299">
        <f t="shared" si="64"/>
        <v>0.51429042837395156</v>
      </c>
      <c r="AE46" s="299">
        <f t="shared" ref="AE46:AJ46" si="65">AE18/AE$32</f>
        <v>0.53532107117808858</v>
      </c>
      <c r="AF46" s="301">
        <f t="shared" si="65"/>
        <v>0.54130525592631784</v>
      </c>
      <c r="AG46" s="299">
        <f t="shared" si="65"/>
        <v>0.45157134198674576</v>
      </c>
      <c r="AH46" s="299">
        <f t="shared" si="65"/>
        <v>0.54791400022550873</v>
      </c>
      <c r="AI46" s="299">
        <f t="shared" si="65"/>
        <v>0.57135545248050845</v>
      </c>
      <c r="AJ46" s="299">
        <f t="shared" si="65"/>
        <v>0.55079979625500131</v>
      </c>
      <c r="AK46" s="301">
        <f t="shared" ref="AK46" si="66">AK18/AK$32</f>
        <v>0.53224512276315827</v>
      </c>
      <c r="AL46" s="462"/>
    </row>
    <row r="47" spans="2:38" ht="14.1" customHeight="1" x14ac:dyDescent="0.2">
      <c r="B47" s="125" t="s">
        <v>26</v>
      </c>
      <c r="C47" s="84" t="s">
        <v>27</v>
      </c>
      <c r="D47" s="139">
        <f t="shared" si="22"/>
        <v>9.5426194819976343E-2</v>
      </c>
      <c r="E47" s="139">
        <f t="shared" si="22"/>
        <v>0.10625031107336957</v>
      </c>
      <c r="F47" s="139">
        <f t="shared" si="22"/>
        <v>8.5253756332731814E-2</v>
      </c>
      <c r="G47" s="140">
        <f t="shared" si="22"/>
        <v>7.0394193076992184E-2</v>
      </c>
      <c r="H47" s="139">
        <f t="shared" si="22"/>
        <v>7.2502471567338425E-2</v>
      </c>
      <c r="I47" s="139">
        <f t="shared" si="22"/>
        <v>8.0688522884700714E-2</v>
      </c>
      <c r="J47" s="139">
        <f t="shared" si="22"/>
        <v>5.9693685045009839E-2</v>
      </c>
      <c r="K47" s="139">
        <f t="shared" si="22"/>
        <v>5.4515157251788057E-2</v>
      </c>
      <c r="L47" s="141">
        <f t="shared" si="22"/>
        <v>6.617692125393114E-2</v>
      </c>
      <c r="M47" s="139">
        <f t="shared" si="22"/>
        <v>5.1945360107848094E-2</v>
      </c>
      <c r="N47" s="139">
        <f t="shared" ref="N47" si="67">N19/N$32</f>
        <v>5.5633482145747239E-2</v>
      </c>
      <c r="O47" s="299">
        <f t="shared" si="23"/>
        <v>7.3281005838496768E-2</v>
      </c>
      <c r="P47" s="299">
        <f t="shared" si="23"/>
        <v>5.8987094256020306E-2</v>
      </c>
      <c r="Q47" s="301">
        <f t="shared" si="23"/>
        <v>6.0603637543747764E-2</v>
      </c>
      <c r="R47" s="299">
        <f t="shared" si="23"/>
        <v>6.2027338902834586E-2</v>
      </c>
      <c r="S47" s="299">
        <f t="shared" si="23"/>
        <v>6.6832013522717601E-2</v>
      </c>
      <c r="T47" s="299">
        <f t="shared" si="23"/>
        <v>6.366729836439404E-2</v>
      </c>
      <c r="U47" s="299">
        <f t="shared" si="23"/>
        <v>5.6924595831540629E-2</v>
      </c>
      <c r="V47" s="301">
        <f t="shared" si="23"/>
        <v>6.2425835502762241E-2</v>
      </c>
      <c r="W47" s="299">
        <f t="shared" si="23"/>
        <v>6.3287172265564601E-2</v>
      </c>
      <c r="X47" s="299">
        <f t="shared" si="23"/>
        <v>6.7255227083016955E-2</v>
      </c>
      <c r="Y47" s="299">
        <f t="shared" si="23"/>
        <v>5.7532858670140914E-2</v>
      </c>
      <c r="Z47" s="299">
        <f t="shared" si="23"/>
        <v>6.557223428470868E-2</v>
      </c>
      <c r="AA47" s="301">
        <f t="shared" si="23"/>
        <v>6.3180443246468057E-2</v>
      </c>
      <c r="AB47" s="299">
        <f t="shared" si="23"/>
        <v>8.1318011230339507E-2</v>
      </c>
      <c r="AC47" s="299">
        <f t="shared" ref="AC47:AD47" si="68">AC19/AC$32</f>
        <v>5.6033563794244519E-2</v>
      </c>
      <c r="AD47" s="299">
        <f t="shared" si="68"/>
        <v>6.3023283235147637E-2</v>
      </c>
      <c r="AE47" s="299">
        <f t="shared" ref="AE47:AJ47" si="69">AE19/AE$32</f>
        <v>5.7822258477108673E-2</v>
      </c>
      <c r="AF47" s="301">
        <f t="shared" si="69"/>
        <v>6.378052935951399E-2</v>
      </c>
      <c r="AG47" s="299">
        <f t="shared" si="69"/>
        <v>6.9627240456824377E-2</v>
      </c>
      <c r="AH47" s="299">
        <f t="shared" si="69"/>
        <v>5.8625768631502491E-2</v>
      </c>
      <c r="AI47" s="299">
        <f t="shared" si="69"/>
        <v>4.8538322247695803E-2</v>
      </c>
      <c r="AJ47" s="299">
        <f t="shared" si="69"/>
        <v>5.4816727060634923E-2</v>
      </c>
      <c r="AK47" s="301">
        <f t="shared" ref="AK47" si="70">AK19/AK$32</f>
        <v>5.7554319211829318E-2</v>
      </c>
    </row>
    <row r="48" spans="2:38" ht="14.1" customHeight="1" x14ac:dyDescent="0.2">
      <c r="B48" s="125" t="s">
        <v>28</v>
      </c>
      <c r="C48" s="84" t="s">
        <v>27</v>
      </c>
      <c r="D48" s="139">
        <f t="shared" si="22"/>
        <v>2.761370362846593E-3</v>
      </c>
      <c r="E48" s="139">
        <f t="shared" si="22"/>
        <v>4.0199929456221943E-3</v>
      </c>
      <c r="F48" s="139">
        <f t="shared" si="22"/>
        <v>2.8944456053183504E-3</v>
      </c>
      <c r="G48" s="140">
        <f t="shared" si="22"/>
        <v>1.4640094440417223E-3</v>
      </c>
      <c r="H48" s="139">
        <f t="shared" si="22"/>
        <v>2.6450366717135866E-4</v>
      </c>
      <c r="I48" s="139">
        <f t="shared" si="22"/>
        <v>3.4991560323266399E-3</v>
      </c>
      <c r="J48" s="139">
        <f t="shared" si="22"/>
        <v>1.2567350851107465E-3</v>
      </c>
      <c r="K48" s="139">
        <f t="shared" si="22"/>
        <v>3.6069123477613526E-3</v>
      </c>
      <c r="L48" s="141">
        <f t="shared" si="22"/>
        <v>2.2225932131922912E-3</v>
      </c>
      <c r="M48" s="139">
        <f t="shared" si="22"/>
        <v>2.6248638683428896E-3</v>
      </c>
      <c r="N48" s="139">
        <f t="shared" ref="N48" si="71">N20/N$32</f>
        <v>9.0646069437078276E-4</v>
      </c>
      <c r="O48" s="299">
        <f t="shared" si="23"/>
        <v>2.7540445778168219E-3</v>
      </c>
      <c r="P48" s="299">
        <f t="shared" si="23"/>
        <v>1.5036330021859056E-3</v>
      </c>
      <c r="Q48" s="301">
        <f t="shared" si="23"/>
        <v>1.952011917448044E-3</v>
      </c>
      <c r="R48" s="299">
        <f t="shared" si="23"/>
        <v>1.3900596519923261E-3</v>
      </c>
      <c r="S48" s="299">
        <f t="shared" si="23"/>
        <v>1.7057005179935982E-3</v>
      </c>
      <c r="T48" s="299">
        <f t="shared" si="23"/>
        <v>1.4111449724325379E-3</v>
      </c>
      <c r="U48" s="299">
        <f t="shared" si="23"/>
        <v>2.3600656118094661E-3</v>
      </c>
      <c r="V48" s="301">
        <f t="shared" si="23"/>
        <v>1.7143537903571309E-3</v>
      </c>
      <c r="W48" s="299">
        <f t="shared" si="23"/>
        <v>0</v>
      </c>
      <c r="X48" s="299">
        <f t="shared" si="23"/>
        <v>3.5081373582634095E-3</v>
      </c>
      <c r="Y48" s="299">
        <f t="shared" si="23"/>
        <v>3.5385097410594945E-4</v>
      </c>
      <c r="Z48" s="299">
        <f t="shared" si="23"/>
        <v>5.4694818636767195E-5</v>
      </c>
      <c r="AA48" s="301">
        <f t="shared" si="23"/>
        <v>7.538548948697345E-4</v>
      </c>
      <c r="AB48" s="299">
        <f t="shared" si="23"/>
        <v>3.8073614484049442E-3</v>
      </c>
      <c r="AC48" s="299">
        <f t="shared" ref="AC48:AD48" si="72">AC20/AC$32</f>
        <v>1.4723855600333043E-3</v>
      </c>
      <c r="AD48" s="299">
        <f t="shared" si="72"/>
        <v>6.1621873241857856E-4</v>
      </c>
      <c r="AE48" s="299">
        <f t="shared" ref="AE48:AJ48" si="73">AE20/AE$32</f>
        <v>1.8651094642373634E-4</v>
      </c>
      <c r="AF48" s="301">
        <f t="shared" si="73"/>
        <v>1.3761231134777022E-3</v>
      </c>
      <c r="AG48" s="299">
        <f t="shared" si="73"/>
        <v>1.5306976317485477E-3</v>
      </c>
      <c r="AH48" s="299">
        <f t="shared" si="73"/>
        <v>8.09300033125153E-4</v>
      </c>
      <c r="AI48" s="299">
        <f t="shared" si="73"/>
        <v>1.9169525660230615E-3</v>
      </c>
      <c r="AJ48" s="299">
        <f t="shared" si="73"/>
        <v>7.2386019377629167E-4</v>
      </c>
      <c r="AK48" s="301">
        <f t="shared" ref="AK48" si="74">AK20/AK$32</f>
        <v>1.2448735483746145E-3</v>
      </c>
    </row>
    <row r="49" spans="2:37" ht="14.1" customHeight="1" x14ac:dyDescent="0.2">
      <c r="B49" s="125" t="s">
        <v>29</v>
      </c>
      <c r="C49" s="84" t="s">
        <v>27</v>
      </c>
      <c r="D49" s="139">
        <f t="shared" si="22"/>
        <v>7.2978379610042351E-3</v>
      </c>
      <c r="E49" s="139">
        <f t="shared" si="22"/>
        <v>4.2496962126308876E-3</v>
      </c>
      <c r="F49" s="139">
        <f t="shared" si="22"/>
        <v>2.970355232355087E-3</v>
      </c>
      <c r="G49" s="140">
        <f t="shared" si="22"/>
        <v>2.6264297521472421E-3</v>
      </c>
      <c r="H49" s="139">
        <f t="shared" si="22"/>
        <v>4.1514028479809652E-3</v>
      </c>
      <c r="I49" s="139">
        <f t="shared" si="22"/>
        <v>1.7919315390011081E-3</v>
      </c>
      <c r="J49" s="139">
        <f t="shared" si="22"/>
        <v>5.6770276773069573E-3</v>
      </c>
      <c r="K49" s="139">
        <f t="shared" si="22"/>
        <v>7.4970390352467938E-3</v>
      </c>
      <c r="L49" s="141">
        <f t="shared" si="22"/>
        <v>4.8938607915222435E-3</v>
      </c>
      <c r="M49" s="139">
        <f t="shared" si="22"/>
        <v>1.7479519811107174E-3</v>
      </c>
      <c r="N49" s="139">
        <f t="shared" ref="N49" si="75">N21/N$32</f>
        <v>1.4107266504550409E-3</v>
      </c>
      <c r="O49" s="299">
        <f t="shared" si="23"/>
        <v>1.0402980665324304E-3</v>
      </c>
      <c r="P49" s="299">
        <f t="shared" si="23"/>
        <v>2.2795418744709934E-3</v>
      </c>
      <c r="Q49" s="301">
        <f t="shared" si="23"/>
        <v>1.6350640662092216E-3</v>
      </c>
      <c r="R49" s="299">
        <f t="shared" si="23"/>
        <v>3.5629363551464392E-3</v>
      </c>
      <c r="S49" s="299">
        <f t="shared" si="23"/>
        <v>3.5218544911668113E-3</v>
      </c>
      <c r="T49" s="299">
        <f t="shared" si="23"/>
        <v>2.9175957888118069E-3</v>
      </c>
      <c r="U49" s="299">
        <f t="shared" si="23"/>
        <v>2.6350953115757583E-3</v>
      </c>
      <c r="V49" s="301">
        <f t="shared" si="23"/>
        <v>3.1537467464165555E-3</v>
      </c>
      <c r="W49" s="299">
        <f t="shared" si="23"/>
        <v>4.7839344897542364E-3</v>
      </c>
      <c r="X49" s="299">
        <f t="shared" si="23"/>
        <v>0</v>
      </c>
      <c r="Y49" s="299">
        <f t="shared" si="23"/>
        <v>2.0463970190516259E-3</v>
      </c>
      <c r="Z49" s="299">
        <f t="shared" si="23"/>
        <v>5.8185441962165679E-4</v>
      </c>
      <c r="AA49" s="301">
        <f t="shared" si="23"/>
        <v>1.9866002953424083E-3</v>
      </c>
      <c r="AB49" s="299">
        <f t="shared" si="23"/>
        <v>6.5971468546000469E-3</v>
      </c>
      <c r="AC49" s="299">
        <f t="shared" ref="AC49:AD49" si="76">AC21/AC$32</f>
        <v>2.2024183637916655E-3</v>
      </c>
      <c r="AD49" s="299">
        <f t="shared" si="76"/>
        <v>1.5591074413411512E-3</v>
      </c>
      <c r="AE49" s="299">
        <f t="shared" ref="AE49:AJ49" si="77">AE21/AE$32</f>
        <v>2.6704939039822692E-3</v>
      </c>
      <c r="AF49" s="301">
        <f t="shared" si="77"/>
        <v>3.1028240972546099E-3</v>
      </c>
      <c r="AG49" s="299">
        <f t="shared" si="77"/>
        <v>4.5556116195077214E-3</v>
      </c>
      <c r="AH49" s="299">
        <f t="shared" si="77"/>
        <v>8.2316813380017416E-4</v>
      </c>
      <c r="AI49" s="299">
        <f t="shared" si="77"/>
        <v>5.9189684677127697E-3</v>
      </c>
      <c r="AJ49" s="299">
        <f t="shared" si="77"/>
        <v>5.0446449078833198E-3</v>
      </c>
      <c r="AK49" s="301">
        <f t="shared" ref="AK49" si="78">AK21/AK$32</f>
        <v>4.1503294429408744E-3</v>
      </c>
    </row>
    <row r="50" spans="2:37" ht="14.1" customHeight="1" x14ac:dyDescent="0.2">
      <c r="B50" s="125" t="s">
        <v>30</v>
      </c>
      <c r="C50" s="84" t="s">
        <v>27</v>
      </c>
      <c r="D50" s="139">
        <f t="shared" si="22"/>
        <v>1.7184451958862288E-3</v>
      </c>
      <c r="E50" s="139">
        <f t="shared" si="22"/>
        <v>2.6404444116182148E-3</v>
      </c>
      <c r="F50" s="139">
        <f t="shared" si="22"/>
        <v>1.628846053465077E-3</v>
      </c>
      <c r="G50" s="140">
        <f t="shared" si="22"/>
        <v>2.0024262036658527E-3</v>
      </c>
      <c r="H50" s="139">
        <f t="shared" si="22"/>
        <v>3.20666217129044E-3</v>
      </c>
      <c r="I50" s="139">
        <f t="shared" si="22"/>
        <v>2.5500272991990309E-3</v>
      </c>
      <c r="J50" s="139">
        <f t="shared" si="22"/>
        <v>1.7939454902844109E-3</v>
      </c>
      <c r="K50" s="139">
        <f t="shared" si="22"/>
        <v>3.0399984923394452E-3</v>
      </c>
      <c r="L50" s="141">
        <f t="shared" si="22"/>
        <v>2.6216478757923778E-3</v>
      </c>
      <c r="M50" s="139">
        <f t="shared" si="22"/>
        <v>5.6181892938406992E-3</v>
      </c>
      <c r="N50" s="139">
        <f t="shared" ref="N50" si="79">N22/N$32</f>
        <v>3.340049270847769E-3</v>
      </c>
      <c r="O50" s="299">
        <f t="shared" si="23"/>
        <v>4.7607848929868074E-3</v>
      </c>
      <c r="P50" s="299">
        <f t="shared" si="23"/>
        <v>2.8187147390904815E-3</v>
      </c>
      <c r="Q50" s="301">
        <f t="shared" si="23"/>
        <v>4.1371782172707049E-3</v>
      </c>
      <c r="R50" s="299">
        <f t="shared" si="23"/>
        <v>5.0463340342880164E-3</v>
      </c>
      <c r="S50" s="299">
        <f t="shared" si="23"/>
        <v>5.6598343608246582E-3</v>
      </c>
      <c r="T50" s="299">
        <f t="shared" si="23"/>
        <v>7.0074432122313093E-3</v>
      </c>
      <c r="U50" s="299">
        <f t="shared" si="23"/>
        <v>2.2337317116289642E-3</v>
      </c>
      <c r="V50" s="301">
        <f t="shared" si="23"/>
        <v>5.0286784161250363E-3</v>
      </c>
      <c r="W50" s="299">
        <f t="shared" si="23"/>
        <v>5.2827515403042237E-3</v>
      </c>
      <c r="X50" s="299">
        <f t="shared" si="23"/>
        <v>4.0740233837214665E-3</v>
      </c>
      <c r="Y50" s="299">
        <f t="shared" si="23"/>
        <v>2.7783323536386289E-3</v>
      </c>
      <c r="Z50" s="299">
        <f t="shared" si="23"/>
        <v>1.4846361570764089E-3</v>
      </c>
      <c r="AA50" s="301">
        <f t="shared" si="23"/>
        <v>3.3204967400622385E-3</v>
      </c>
      <c r="AB50" s="299">
        <f t="shared" si="23"/>
        <v>2.9009700347346653E-4</v>
      </c>
      <c r="AC50" s="299">
        <f t="shared" ref="AC50:AD50" si="80">AC22/AC$32</f>
        <v>1.0941237420003485E-4</v>
      </c>
      <c r="AD50" s="299">
        <f t="shared" si="80"/>
        <v>6.0485063664814261E-4</v>
      </c>
      <c r="AE50" s="299">
        <f t="shared" ref="AE50:AJ50" si="81">AE22/AE$32</f>
        <v>7.5116857540848841E-4</v>
      </c>
      <c r="AF50" s="301">
        <f t="shared" si="81"/>
        <v>4.6232060560672477E-4</v>
      </c>
      <c r="AG50" s="299">
        <f t="shared" si="81"/>
        <v>3.4823238369662037E-3</v>
      </c>
      <c r="AH50" s="299">
        <f t="shared" si="81"/>
        <v>5.2466178030598286E-4</v>
      </c>
      <c r="AI50" s="299">
        <f t="shared" si="81"/>
        <v>1.1170023282099608E-4</v>
      </c>
      <c r="AJ50" s="299">
        <f t="shared" si="81"/>
        <v>6.9394809000242717E-4</v>
      </c>
      <c r="AK50" s="301">
        <f t="shared" ref="AK50" si="82">AK22/AK$32</f>
        <v>1.1543398605620794E-3</v>
      </c>
    </row>
    <row r="51" spans="2:37" ht="14.1" customHeight="1" x14ac:dyDescent="0.2">
      <c r="B51" s="125" t="s">
        <v>31</v>
      </c>
      <c r="C51" s="126" t="s">
        <v>27</v>
      </c>
      <c r="D51" s="126" t="s">
        <v>27</v>
      </c>
      <c r="E51" s="127" t="s">
        <v>27</v>
      </c>
      <c r="F51" s="127" t="s">
        <v>27</v>
      </c>
      <c r="G51" s="128" t="s">
        <v>27</v>
      </c>
      <c r="H51" s="139">
        <f t="shared" si="22"/>
        <v>1.4796785865303582E-3</v>
      </c>
      <c r="I51" s="139">
        <f t="shared" si="22"/>
        <v>6.0323192272328393E-4</v>
      </c>
      <c r="J51" s="139">
        <f t="shared" si="22"/>
        <v>2.0540617277941178E-3</v>
      </c>
      <c r="K51" s="139">
        <f t="shared" si="22"/>
        <v>4.3668215949295387E-4</v>
      </c>
      <c r="L51" s="141">
        <f t="shared" si="22"/>
        <v>1.1389256860023641E-3</v>
      </c>
      <c r="M51" s="139">
        <f t="shared" si="22"/>
        <v>1.0542661433710512E-3</v>
      </c>
      <c r="N51" s="139">
        <f t="shared" ref="N51" si="83">N23/N$32</f>
        <v>7.7295986500093875E-4</v>
      </c>
      <c r="O51" s="299">
        <f t="shared" si="23"/>
        <v>1.4105489430843744E-3</v>
      </c>
      <c r="P51" s="299">
        <f t="shared" si="23"/>
        <v>6.0667048145451169E-4</v>
      </c>
      <c r="Q51" s="301">
        <f t="shared" si="23"/>
        <v>9.6593204655223946E-4</v>
      </c>
      <c r="R51" s="299">
        <f t="shared" si="23"/>
        <v>1.8474018927196112E-3</v>
      </c>
      <c r="S51" s="299">
        <f t="shared" si="23"/>
        <v>8.6450538397943755E-4</v>
      </c>
      <c r="T51" s="299">
        <f t="shared" si="23"/>
        <v>7.684406247735852E-4</v>
      </c>
      <c r="U51" s="299">
        <f t="shared" si="23"/>
        <v>2.1422088588201747E-3</v>
      </c>
      <c r="V51" s="301">
        <f t="shared" si="23"/>
        <v>1.3851570370414874E-3</v>
      </c>
      <c r="W51" s="299">
        <f t="shared" si="23"/>
        <v>2.4401543618836172E-3</v>
      </c>
      <c r="X51" s="299">
        <f t="shared" si="23"/>
        <v>5.6144028911934984E-4</v>
      </c>
      <c r="Y51" s="299">
        <f t="shared" si="23"/>
        <v>7.6053411641191569E-4</v>
      </c>
      <c r="Z51" s="299">
        <f t="shared" si="23"/>
        <v>1.1130067423670304E-3</v>
      </c>
      <c r="AA51" s="301">
        <f t="shared" si="23"/>
        <v>1.2773943978053376E-3</v>
      </c>
      <c r="AB51" s="299">
        <f t="shared" si="23"/>
        <v>4.6038419524446007E-4</v>
      </c>
      <c r="AC51" s="299">
        <f t="shared" ref="AC51:AD51" si="84">AC23/AC$32</f>
        <v>1.1879206102440407E-3</v>
      </c>
      <c r="AD51" s="299">
        <f t="shared" si="84"/>
        <v>2.72134661148488E-4</v>
      </c>
      <c r="AE51" s="299">
        <f t="shared" ref="AE51:AJ51" si="85">AE23/AE$32</f>
        <v>1.1711882662635297E-4</v>
      </c>
      <c r="AF51" s="301">
        <f t="shared" si="85"/>
        <v>4.8472579349618687E-4</v>
      </c>
      <c r="AG51" s="299">
        <f t="shared" si="85"/>
        <v>5.3556688213258683E-4</v>
      </c>
      <c r="AH51" s="299">
        <f t="shared" si="85"/>
        <v>4.5146692742446717E-4</v>
      </c>
      <c r="AI51" s="299">
        <f t="shared" si="85"/>
        <v>3.339606651589389E-4</v>
      </c>
      <c r="AJ51" s="299">
        <f t="shared" si="85"/>
        <v>9.1894853376168443E-4</v>
      </c>
      <c r="AK51" s="301">
        <f t="shared" ref="AK51" si="86">AK23/AK$32</f>
        <v>5.6470806239292256E-4</v>
      </c>
    </row>
    <row r="52" spans="2:37" ht="14.1" customHeight="1" x14ac:dyDescent="0.2">
      <c r="B52" s="125" t="s">
        <v>32</v>
      </c>
      <c r="C52" s="126" t="s">
        <v>27</v>
      </c>
      <c r="D52" s="126" t="s">
        <v>27</v>
      </c>
      <c r="E52" s="127" t="s">
        <v>27</v>
      </c>
      <c r="F52" s="127" t="s">
        <v>27</v>
      </c>
      <c r="G52" s="128" t="s">
        <v>27</v>
      </c>
      <c r="H52" s="139">
        <f t="shared" ref="H52:M59" si="87">H24/H$32</f>
        <v>3.6235816287376712E-4</v>
      </c>
      <c r="I52" s="139">
        <f t="shared" si="87"/>
        <v>2.9151973716523057E-3</v>
      </c>
      <c r="J52" s="139">
        <f t="shared" si="87"/>
        <v>0</v>
      </c>
      <c r="K52" s="139">
        <f t="shared" si="87"/>
        <v>1.5099913025547432E-4</v>
      </c>
      <c r="L52" s="141">
        <f t="shared" si="87"/>
        <v>8.282827901833935E-4</v>
      </c>
      <c r="M52" s="139">
        <f t="shared" si="87"/>
        <v>1.0323917558643402E-4</v>
      </c>
      <c r="N52" s="139">
        <f t="shared" ref="N52:AB59" si="88">N24/N$32</f>
        <v>1.8633937341367533E-4</v>
      </c>
      <c r="O52" s="299">
        <f t="shared" si="88"/>
        <v>3.6782140885803358E-4</v>
      </c>
      <c r="P52" s="299">
        <f t="shared" si="88"/>
        <v>5.6412796943525374E-4</v>
      </c>
      <c r="Q52" s="301">
        <f t="shared" si="88"/>
        <v>3.133043867058147E-4</v>
      </c>
      <c r="R52" s="299">
        <f t="shared" si="88"/>
        <v>0</v>
      </c>
      <c r="S52" s="299">
        <f t="shared" si="88"/>
        <v>3.3557259411439501E-4</v>
      </c>
      <c r="T52" s="299">
        <f t="shared" si="88"/>
        <v>6.2457369624746789E-4</v>
      </c>
      <c r="U52" s="299">
        <f t="shared" si="88"/>
        <v>1.2720480194413184E-3</v>
      </c>
      <c r="V52" s="301">
        <f t="shared" si="88"/>
        <v>5.6313877361355985E-4</v>
      </c>
      <c r="W52" s="299">
        <f t="shared" si="88"/>
        <v>5.8253284582324529E-5</v>
      </c>
      <c r="X52" s="299">
        <f t="shared" si="88"/>
        <v>0</v>
      </c>
      <c r="Y52" s="299">
        <f t="shared" si="88"/>
        <v>2.9384794856040505E-4</v>
      </c>
      <c r="Z52" s="299">
        <f t="shared" si="88"/>
        <v>0</v>
      </c>
      <c r="AA52" s="301">
        <f t="shared" si="88"/>
        <v>9.1949788919138794E-5</v>
      </c>
      <c r="AB52" s="299">
        <f t="shared" si="88"/>
        <v>0</v>
      </c>
      <c r="AC52" s="299">
        <f t="shared" ref="AC52:AD52" si="89">AC24/AC$32</f>
        <v>2.1497391677799388E-4</v>
      </c>
      <c r="AD52" s="299">
        <f t="shared" si="89"/>
        <v>0</v>
      </c>
      <c r="AE52" s="299">
        <f t="shared" ref="AE52:AJ52" si="90">AE24/AE$32</f>
        <v>0</v>
      </c>
      <c r="AF52" s="301">
        <f t="shared" si="90"/>
        <v>5.0890180878048991E-5</v>
      </c>
      <c r="AG52" s="299">
        <f t="shared" si="90"/>
        <v>0</v>
      </c>
      <c r="AH52" s="299">
        <f t="shared" si="90"/>
        <v>5.4819094657386632E-4</v>
      </c>
      <c r="AI52" s="299">
        <f t="shared" si="90"/>
        <v>0</v>
      </c>
      <c r="AJ52" s="299">
        <f t="shared" si="90"/>
        <v>0</v>
      </c>
      <c r="AK52" s="301">
        <f t="shared" ref="AK52" si="91">AK24/AK$32</f>
        <v>1.3092352922174636E-4</v>
      </c>
    </row>
    <row r="53" spans="2:37" ht="14.1" customHeight="1" x14ac:dyDescent="0.2">
      <c r="B53" s="125" t="s">
        <v>33</v>
      </c>
      <c r="C53" s="126" t="s">
        <v>27</v>
      </c>
      <c r="D53" s="126" t="s">
        <v>27</v>
      </c>
      <c r="E53" s="127" t="s">
        <v>27</v>
      </c>
      <c r="F53" s="127" t="s">
        <v>27</v>
      </c>
      <c r="G53" s="128" t="s">
        <v>27</v>
      </c>
      <c r="H53" s="139">
        <f t="shared" si="87"/>
        <v>0</v>
      </c>
      <c r="I53" s="139">
        <f t="shared" si="87"/>
        <v>0</v>
      </c>
      <c r="J53" s="139">
        <f t="shared" si="87"/>
        <v>0</v>
      </c>
      <c r="K53" s="139">
        <f t="shared" si="87"/>
        <v>0</v>
      </c>
      <c r="L53" s="141">
        <f t="shared" si="87"/>
        <v>0</v>
      </c>
      <c r="M53" s="139">
        <f t="shared" si="87"/>
        <v>0</v>
      </c>
      <c r="N53" s="139">
        <f t="shared" ref="N53" si="92">N25/N$32</f>
        <v>0</v>
      </c>
      <c r="O53" s="299">
        <f t="shared" si="88"/>
        <v>0</v>
      </c>
      <c r="P53" s="299">
        <f t="shared" si="88"/>
        <v>0</v>
      </c>
      <c r="Q53" s="301">
        <f t="shared" si="88"/>
        <v>0</v>
      </c>
      <c r="R53" s="299">
        <f t="shared" si="88"/>
        <v>0</v>
      </c>
      <c r="S53" s="299">
        <f t="shared" si="88"/>
        <v>0</v>
      </c>
      <c r="T53" s="299">
        <f t="shared" si="88"/>
        <v>0</v>
      </c>
      <c r="U53" s="299">
        <f t="shared" si="88"/>
        <v>0</v>
      </c>
      <c r="V53" s="301">
        <f t="shared" si="88"/>
        <v>0</v>
      </c>
      <c r="W53" s="299">
        <f t="shared" si="88"/>
        <v>0</v>
      </c>
      <c r="X53" s="299">
        <f t="shared" si="88"/>
        <v>0</v>
      </c>
      <c r="Y53" s="299">
        <f t="shared" si="88"/>
        <v>0</v>
      </c>
      <c r="Z53" s="299">
        <f t="shared" si="88"/>
        <v>0</v>
      </c>
      <c r="AA53" s="301">
        <f t="shared" si="88"/>
        <v>0</v>
      </c>
      <c r="AB53" s="299">
        <f t="shared" si="88"/>
        <v>0</v>
      </c>
      <c r="AC53" s="299">
        <f t="shared" ref="AC53:AD53" si="93">AC25/AC$32</f>
        <v>0</v>
      </c>
      <c r="AD53" s="299">
        <f t="shared" si="93"/>
        <v>0</v>
      </c>
      <c r="AE53" s="299">
        <f t="shared" ref="AE53:AJ53" si="94">AE25/AE$32</f>
        <v>0</v>
      </c>
      <c r="AF53" s="301">
        <f t="shared" si="94"/>
        <v>0</v>
      </c>
      <c r="AG53" s="299">
        <f t="shared" si="94"/>
        <v>0</v>
      </c>
      <c r="AH53" s="299">
        <f t="shared" si="94"/>
        <v>0</v>
      </c>
      <c r="AI53" s="299">
        <f t="shared" si="94"/>
        <v>0</v>
      </c>
      <c r="AJ53" s="299">
        <f t="shared" si="94"/>
        <v>0</v>
      </c>
      <c r="AK53" s="301">
        <f t="shared" ref="AK53" si="95">AK25/AK$32</f>
        <v>0</v>
      </c>
    </row>
    <row r="54" spans="2:37" ht="14.1" customHeight="1" x14ac:dyDescent="0.2">
      <c r="B54" s="125" t="s">
        <v>34</v>
      </c>
      <c r="C54" s="126" t="s">
        <v>27</v>
      </c>
      <c r="D54" s="126" t="s">
        <v>27</v>
      </c>
      <c r="E54" s="127" t="s">
        <v>27</v>
      </c>
      <c r="F54" s="127" t="s">
        <v>27</v>
      </c>
      <c r="G54" s="128" t="s">
        <v>27</v>
      </c>
      <c r="H54" s="139">
        <f t="shared" si="87"/>
        <v>3.712540261194406E-4</v>
      </c>
      <c r="I54" s="139">
        <f t="shared" si="87"/>
        <v>1.8000326628843208E-3</v>
      </c>
      <c r="J54" s="139">
        <f t="shared" si="87"/>
        <v>4.8403839743987736E-5</v>
      </c>
      <c r="K54" s="139">
        <f t="shared" si="87"/>
        <v>1.9132058331147151E-3</v>
      </c>
      <c r="L54" s="141">
        <f t="shared" si="87"/>
        <v>1.0490347899381851E-3</v>
      </c>
      <c r="M54" s="139">
        <f t="shared" si="87"/>
        <v>1.8979932642544596E-3</v>
      </c>
      <c r="N54" s="139">
        <f t="shared" ref="N54" si="96">N26/N$32</f>
        <v>7.3789978647934997E-5</v>
      </c>
      <c r="O54" s="299">
        <f t="shared" si="88"/>
        <v>5.4177129574201771E-4</v>
      </c>
      <c r="P54" s="299">
        <f t="shared" si="88"/>
        <v>5.5385597295775485E-4</v>
      </c>
      <c r="Q54" s="301">
        <f t="shared" si="88"/>
        <v>7.541300320669011E-4</v>
      </c>
      <c r="R54" s="299">
        <f t="shared" si="88"/>
        <v>2.7858919292727511E-4</v>
      </c>
      <c r="S54" s="299">
        <f t="shared" si="88"/>
        <v>9.8539004272014111E-5</v>
      </c>
      <c r="T54" s="299">
        <f t="shared" si="88"/>
        <v>4.1443744377338268E-3</v>
      </c>
      <c r="U54" s="299">
        <f t="shared" si="88"/>
        <v>1.3757240318216027E-4</v>
      </c>
      <c r="V54" s="301">
        <f t="shared" si="88"/>
        <v>1.2198816807077503E-3</v>
      </c>
      <c r="W54" s="299">
        <f t="shared" si="88"/>
        <v>1.3963312314383189E-4</v>
      </c>
      <c r="X54" s="299">
        <f t="shared" si="88"/>
        <v>0</v>
      </c>
      <c r="Y54" s="299">
        <f t="shared" si="88"/>
        <v>1.986551196112307E-3</v>
      </c>
      <c r="Z54" s="299">
        <f t="shared" si="88"/>
        <v>1.7011455966500517E-3</v>
      </c>
      <c r="AA54" s="301">
        <f t="shared" si="88"/>
        <v>1.0411885705878877E-3</v>
      </c>
      <c r="AB54" s="299">
        <f t="shared" si="88"/>
        <v>0</v>
      </c>
      <c r="AC54" s="299">
        <f t="shared" ref="AC54:AD54" si="97">AC26/AC$32</f>
        <v>0</v>
      </c>
      <c r="AD54" s="299">
        <f t="shared" si="97"/>
        <v>1.0380434315773522E-3</v>
      </c>
      <c r="AE54" s="299">
        <f t="shared" ref="AE54:AJ54" si="98">AE26/AE$32</f>
        <v>1.6254591957365098E-3</v>
      </c>
      <c r="AF54" s="301">
        <f t="shared" si="98"/>
        <v>7.3903028668963449E-4</v>
      </c>
      <c r="AG54" s="299">
        <f t="shared" si="98"/>
        <v>2.9318201442016321E-4</v>
      </c>
      <c r="AH54" s="299">
        <f t="shared" si="98"/>
        <v>0</v>
      </c>
      <c r="AI54" s="299">
        <f t="shared" si="98"/>
        <v>8.0889777192669991E-4</v>
      </c>
      <c r="AJ54" s="299">
        <f t="shared" si="98"/>
        <v>2.9069482264802485E-3</v>
      </c>
      <c r="AK54" s="301">
        <f t="shared" ref="AK54" si="99">AK26/AK$32</f>
        <v>1.0525604371663746E-3</v>
      </c>
    </row>
    <row r="55" spans="2:37" ht="14.1" customHeight="1" x14ac:dyDescent="0.2">
      <c r="B55" s="125" t="s">
        <v>35</v>
      </c>
      <c r="C55" s="126" t="s">
        <v>27</v>
      </c>
      <c r="D55" s="126" t="s">
        <v>27</v>
      </c>
      <c r="E55" s="127" t="s">
        <v>27</v>
      </c>
      <c r="F55" s="127" t="s">
        <v>27</v>
      </c>
      <c r="G55" s="128" t="s">
        <v>27</v>
      </c>
      <c r="H55" s="139">
        <f t="shared" si="87"/>
        <v>3.3217153359344836E-3</v>
      </c>
      <c r="I55" s="139">
        <f t="shared" si="87"/>
        <v>2.143938608857216E-4</v>
      </c>
      <c r="J55" s="139">
        <f t="shared" si="87"/>
        <v>0</v>
      </c>
      <c r="K55" s="139">
        <f t="shared" si="87"/>
        <v>1.146822816336269E-3</v>
      </c>
      <c r="L55" s="141">
        <f t="shared" si="87"/>
        <v>1.0835246348048788E-3</v>
      </c>
      <c r="M55" s="139">
        <f t="shared" si="87"/>
        <v>1.7739862079977312E-3</v>
      </c>
      <c r="N55" s="139">
        <f t="shared" ref="N55" si="100">N27/N$32</f>
        <v>0</v>
      </c>
      <c r="O55" s="299">
        <f t="shared" si="88"/>
        <v>1.2249376112696204E-3</v>
      </c>
      <c r="P55" s="299">
        <f t="shared" si="88"/>
        <v>0</v>
      </c>
      <c r="Q55" s="301">
        <f t="shared" si="88"/>
        <v>7.3588411858498766E-4</v>
      </c>
      <c r="R55" s="299">
        <f t="shared" si="88"/>
        <v>1.1898967407820257E-3</v>
      </c>
      <c r="S55" s="299">
        <f t="shared" si="88"/>
        <v>0</v>
      </c>
      <c r="T55" s="299">
        <f t="shared" si="88"/>
        <v>0</v>
      </c>
      <c r="U55" s="299">
        <f t="shared" si="88"/>
        <v>2.7672627092853035E-4</v>
      </c>
      <c r="V55" s="301">
        <f t="shared" si="88"/>
        <v>3.4867038141138748E-4</v>
      </c>
      <c r="W55" s="299">
        <f t="shared" si="88"/>
        <v>0</v>
      </c>
      <c r="X55" s="299">
        <f t="shared" si="88"/>
        <v>5.9695507941132651E-4</v>
      </c>
      <c r="Y55" s="299">
        <f t="shared" si="88"/>
        <v>3.5989118193746893E-4</v>
      </c>
      <c r="Z55" s="299">
        <f t="shared" si="88"/>
        <v>0</v>
      </c>
      <c r="AA55" s="301">
        <f t="shared" si="88"/>
        <v>2.0338006639512244E-4</v>
      </c>
      <c r="AB55" s="299">
        <f t="shared" si="88"/>
        <v>0</v>
      </c>
      <c r="AC55" s="299">
        <f t="shared" ref="AC55:AD55" si="101">AC27/AC$32</f>
        <v>2.2572283833973191E-5</v>
      </c>
      <c r="AD55" s="299">
        <f t="shared" si="101"/>
        <v>0</v>
      </c>
      <c r="AE55" s="299">
        <f t="shared" ref="AE55:AJ55" si="102">AE27/AE$32</f>
        <v>6.2567290432695693E-4</v>
      </c>
      <c r="AF55" s="301">
        <f t="shared" si="102"/>
        <v>1.8422375858627527E-4</v>
      </c>
      <c r="AG55" s="299">
        <f t="shared" si="102"/>
        <v>0</v>
      </c>
      <c r="AH55" s="299">
        <f t="shared" si="102"/>
        <v>8.5937718624382658E-5</v>
      </c>
      <c r="AI55" s="299">
        <f t="shared" si="102"/>
        <v>4.7781981724365679E-4</v>
      </c>
      <c r="AJ55" s="299">
        <f t="shared" si="102"/>
        <v>4.0191566071539719E-4</v>
      </c>
      <c r="AK55" s="301">
        <f t="shared" ref="AK55" si="103">AK27/AK$32</f>
        <v>2.5216747733708118E-4</v>
      </c>
    </row>
    <row r="56" spans="2:37" ht="14.1" customHeight="1" x14ac:dyDescent="0.2">
      <c r="B56" s="125" t="s">
        <v>36</v>
      </c>
      <c r="C56" s="126" t="s">
        <v>27</v>
      </c>
      <c r="D56" s="126" t="s">
        <v>27</v>
      </c>
      <c r="E56" s="127" t="s">
        <v>27</v>
      </c>
      <c r="F56" s="127" t="s">
        <v>27</v>
      </c>
      <c r="G56" s="128" t="s">
        <v>27</v>
      </c>
      <c r="H56" s="139">
        <f t="shared" si="87"/>
        <v>0</v>
      </c>
      <c r="I56" s="139">
        <f t="shared" si="87"/>
        <v>0</v>
      </c>
      <c r="J56" s="139">
        <f t="shared" si="87"/>
        <v>0</v>
      </c>
      <c r="K56" s="139">
        <f t="shared" si="87"/>
        <v>0</v>
      </c>
      <c r="L56" s="141">
        <f t="shared" si="87"/>
        <v>0</v>
      </c>
      <c r="M56" s="139">
        <f t="shared" si="87"/>
        <v>0</v>
      </c>
      <c r="N56" s="139">
        <f t="shared" ref="N56" si="104">N28/N$32</f>
        <v>0</v>
      </c>
      <c r="O56" s="299">
        <f t="shared" si="88"/>
        <v>0</v>
      </c>
      <c r="P56" s="299">
        <f t="shared" si="88"/>
        <v>0</v>
      </c>
      <c r="Q56" s="301">
        <f t="shared" si="88"/>
        <v>0</v>
      </c>
      <c r="R56" s="299">
        <f t="shared" si="88"/>
        <v>0</v>
      </c>
      <c r="S56" s="299">
        <f t="shared" si="88"/>
        <v>7.0526957162566053E-5</v>
      </c>
      <c r="T56" s="299">
        <f t="shared" si="88"/>
        <v>7.6367626402507537E-4</v>
      </c>
      <c r="U56" s="299">
        <f t="shared" si="88"/>
        <v>1.4217166246858048E-3</v>
      </c>
      <c r="V56" s="301">
        <f t="shared" si="88"/>
        <v>5.694088362846755E-4</v>
      </c>
      <c r="W56" s="299">
        <f t="shared" si="88"/>
        <v>5.6321197892582565E-3</v>
      </c>
      <c r="X56" s="299">
        <f t="shared" si="88"/>
        <v>1.2391851288927124E-4</v>
      </c>
      <c r="Y56" s="299">
        <f t="shared" si="88"/>
        <v>1.9713327745788391E-3</v>
      </c>
      <c r="Z56" s="299">
        <f t="shared" si="88"/>
        <v>9.602769308057217E-4</v>
      </c>
      <c r="AA56" s="301">
        <f t="shared" si="88"/>
        <v>2.3269808398999701E-3</v>
      </c>
      <c r="AB56" s="299">
        <f t="shared" si="88"/>
        <v>1.3619765971200262E-3</v>
      </c>
      <c r="AC56" s="299">
        <f t="shared" ref="AC56:AD56" si="105">AC28/AC$32</f>
        <v>5.911681136117579E-4</v>
      </c>
      <c r="AD56" s="299">
        <f t="shared" si="105"/>
        <v>1.2396117807022416E-3</v>
      </c>
      <c r="AE56" s="299">
        <f t="shared" ref="AE56:AJ56" si="106">AE28/AE$32</f>
        <v>1.8702716338904655E-3</v>
      </c>
      <c r="AF56" s="301">
        <f t="shared" si="106"/>
        <v>1.2924913279552723E-3</v>
      </c>
      <c r="AG56" s="299">
        <f t="shared" si="106"/>
        <v>1.6615488891083262E-4</v>
      </c>
      <c r="AH56" s="299">
        <f t="shared" si="106"/>
        <v>5.0187157429205139E-4</v>
      </c>
      <c r="AI56" s="299">
        <f t="shared" si="106"/>
        <v>0</v>
      </c>
      <c r="AJ56" s="299">
        <f t="shared" si="106"/>
        <v>0</v>
      </c>
      <c r="AK56" s="301">
        <f t="shared" ref="AK56" si="107">AK28/AK$32</f>
        <v>1.5876799292865987E-4</v>
      </c>
    </row>
    <row r="57" spans="2:37" ht="14.1" customHeight="1" x14ac:dyDescent="0.2">
      <c r="B57" s="125" t="s">
        <v>37</v>
      </c>
      <c r="C57" s="126" t="s">
        <v>27</v>
      </c>
      <c r="D57" s="126" t="s">
        <v>27</v>
      </c>
      <c r="E57" s="127" t="s">
        <v>27</v>
      </c>
      <c r="F57" s="127" t="s">
        <v>27</v>
      </c>
      <c r="G57" s="128" t="s">
        <v>27</v>
      </c>
      <c r="H57" s="139">
        <f t="shared" si="87"/>
        <v>1.37055599738343E-3</v>
      </c>
      <c r="I57" s="139">
        <f t="shared" si="87"/>
        <v>1.5115902938242685E-3</v>
      </c>
      <c r="J57" s="139">
        <f t="shared" si="87"/>
        <v>0</v>
      </c>
      <c r="K57" s="139">
        <f t="shared" si="87"/>
        <v>2.3783135967156139E-4</v>
      </c>
      <c r="L57" s="141">
        <f t="shared" si="87"/>
        <v>7.2937293871700262E-4</v>
      </c>
      <c r="M57" s="139">
        <f t="shared" si="87"/>
        <v>3.6163722843503775E-3</v>
      </c>
      <c r="N57" s="139">
        <f t="shared" ref="N57" si="108">N29/N$32</f>
        <v>1.3728822300724699E-3</v>
      </c>
      <c r="O57" s="299">
        <f t="shared" si="88"/>
        <v>4.8589353878207868E-4</v>
      </c>
      <c r="P57" s="299">
        <f t="shared" si="88"/>
        <v>2.1557883213512864E-3</v>
      </c>
      <c r="Q57" s="301">
        <f t="shared" si="88"/>
        <v>1.8962971169125928E-3</v>
      </c>
      <c r="R57" s="299">
        <f t="shared" si="88"/>
        <v>4.0502325710350251E-4</v>
      </c>
      <c r="S57" s="299">
        <f t="shared" si="88"/>
        <v>1.4541640652075474E-4</v>
      </c>
      <c r="T57" s="299">
        <f t="shared" si="88"/>
        <v>0</v>
      </c>
      <c r="U57" s="299">
        <f t="shared" si="88"/>
        <v>0</v>
      </c>
      <c r="V57" s="301">
        <f t="shared" si="88"/>
        <v>1.324418420518348E-4</v>
      </c>
      <c r="W57" s="299">
        <f t="shared" si="88"/>
        <v>1.7475985374697359E-4</v>
      </c>
      <c r="X57" s="299">
        <f t="shared" si="88"/>
        <v>0</v>
      </c>
      <c r="Y57" s="299">
        <f t="shared" si="88"/>
        <v>0</v>
      </c>
      <c r="Z57" s="299">
        <f t="shared" si="88"/>
        <v>0</v>
      </c>
      <c r="AA57" s="301">
        <f t="shared" si="88"/>
        <v>4.7073270777716108E-5</v>
      </c>
      <c r="AB57" s="299">
        <f t="shared" si="88"/>
        <v>0</v>
      </c>
      <c r="AC57" s="299">
        <f t="shared" ref="AC57:AD57" si="109">AC29/AC$32</f>
        <v>0</v>
      </c>
      <c r="AD57" s="299">
        <f t="shared" si="109"/>
        <v>0</v>
      </c>
      <c r="AE57" s="299">
        <f t="shared" ref="AE57:AJ57" si="110">AE29/AE$32</f>
        <v>0</v>
      </c>
      <c r="AF57" s="301">
        <f t="shared" si="110"/>
        <v>0</v>
      </c>
      <c r="AG57" s="299">
        <f t="shared" si="110"/>
        <v>0</v>
      </c>
      <c r="AH57" s="299">
        <f t="shared" si="110"/>
        <v>0</v>
      </c>
      <c r="AI57" s="299">
        <f t="shared" si="110"/>
        <v>1.9752132579047477E-4</v>
      </c>
      <c r="AJ57" s="299">
        <f t="shared" si="110"/>
        <v>1.8298734153818566E-4</v>
      </c>
      <c r="AK57" s="301">
        <f t="shared" ref="AK57" si="111">AK29/AK$32</f>
        <v>1.0023325061998195E-4</v>
      </c>
    </row>
    <row r="58" spans="2:37" ht="14.1" customHeight="1" x14ac:dyDescent="0.2">
      <c r="B58" s="125" t="s">
        <v>104</v>
      </c>
      <c r="C58" s="126" t="s">
        <v>27</v>
      </c>
      <c r="D58" s="126" t="s">
        <v>27</v>
      </c>
      <c r="E58" s="127" t="s">
        <v>27</v>
      </c>
      <c r="F58" s="127" t="s">
        <v>27</v>
      </c>
      <c r="G58" s="128" t="s">
        <v>27</v>
      </c>
      <c r="H58" s="139">
        <f t="shared" si="87"/>
        <v>4.6021265857617557E-4</v>
      </c>
      <c r="I58" s="139">
        <f t="shared" si="87"/>
        <v>3.2870442527439667E-4</v>
      </c>
      <c r="J58" s="139">
        <f t="shared" si="87"/>
        <v>0</v>
      </c>
      <c r="K58" s="139">
        <f t="shared" si="87"/>
        <v>0</v>
      </c>
      <c r="L58" s="141">
        <f t="shared" si="87"/>
        <v>1.7981268777917962E-4</v>
      </c>
      <c r="M58" s="139">
        <f t="shared" si="87"/>
        <v>0</v>
      </c>
      <c r="N58" s="139">
        <f t="shared" ref="N58" si="112">N30/N$32</f>
        <v>5.2442045891896408E-4</v>
      </c>
      <c r="O58" s="299">
        <f t="shared" si="88"/>
        <v>0</v>
      </c>
      <c r="P58" s="299">
        <f t="shared" si="88"/>
        <v>0</v>
      </c>
      <c r="Q58" s="301">
        <f t="shared" si="88"/>
        <v>1.3251719313434296E-4</v>
      </c>
      <c r="R58" s="299">
        <f t="shared" si="88"/>
        <v>2.0251162855175126E-5</v>
      </c>
      <c r="S58" s="299">
        <f t="shared" si="88"/>
        <v>1.6732581176988183E-5</v>
      </c>
      <c r="T58" s="299">
        <f t="shared" si="88"/>
        <v>6.5408665232108182E-4</v>
      </c>
      <c r="U58" s="299">
        <f t="shared" si="88"/>
        <v>2.8800171290057031E-4</v>
      </c>
      <c r="V58" s="301">
        <f t="shared" si="88"/>
        <v>2.52727590868503E-4</v>
      </c>
      <c r="W58" s="299">
        <f t="shared" si="88"/>
        <v>1.191716569342904E-3</v>
      </c>
      <c r="X58" s="299">
        <f t="shared" si="88"/>
        <v>1.0288983933773178E-3</v>
      </c>
      <c r="Y58" s="299">
        <f t="shared" si="88"/>
        <v>3.0384845281799573E-4</v>
      </c>
      <c r="Z58" s="299">
        <f t="shared" si="88"/>
        <v>1.1342173930343688E-3</v>
      </c>
      <c r="AA58" s="301">
        <f t="shared" si="88"/>
        <v>9.1480625320387561E-4</v>
      </c>
      <c r="AB58" s="299">
        <f t="shared" si="88"/>
        <v>3.8378554825989309E-4</v>
      </c>
      <c r="AC58" s="299">
        <f t="shared" ref="AC58:AD58" si="113">AC30/AC$32</f>
        <v>1.9960670594382495E-4</v>
      </c>
      <c r="AD58" s="299">
        <f t="shared" si="113"/>
        <v>9.029123209144766E-4</v>
      </c>
      <c r="AE58" s="299">
        <f t="shared" ref="AE58:AJ58" si="114">AE30/AE$32</f>
        <v>6.6117637092012355E-5</v>
      </c>
      <c r="AF58" s="301">
        <f t="shared" si="114"/>
        <v>3.8654693344233025E-4</v>
      </c>
      <c r="AG58" s="299">
        <f t="shared" si="114"/>
        <v>5.7990625635379208E-4</v>
      </c>
      <c r="AH58" s="299">
        <f t="shared" si="114"/>
        <v>5.0144331323578375E-5</v>
      </c>
      <c r="AI58" s="299">
        <f t="shared" si="114"/>
        <v>0</v>
      </c>
      <c r="AJ58" s="299">
        <f t="shared" si="114"/>
        <v>0</v>
      </c>
      <c r="AK58" s="301">
        <f t="shared" ref="AK58" si="115">AK30/AK$32</f>
        <v>1.4776678249475941E-4</v>
      </c>
    </row>
    <row r="59" spans="2:37" ht="14.1" customHeight="1" thickBot="1" x14ac:dyDescent="0.25">
      <c r="B59" s="125" t="s">
        <v>38</v>
      </c>
      <c r="C59" s="161">
        <f t="shared" ref="C59:G59" si="116">C31/C$32</f>
        <v>0.22910646240894944</v>
      </c>
      <c r="D59" s="139">
        <f t="shared" si="116"/>
        <v>0.14017589069711028</v>
      </c>
      <c r="E59" s="139">
        <f t="shared" si="116"/>
        <v>0.12063899802798213</v>
      </c>
      <c r="F59" s="139">
        <f t="shared" si="116"/>
        <v>0.10013023193931314</v>
      </c>
      <c r="G59" s="140">
        <f t="shared" si="116"/>
        <v>0.15737265328044278</v>
      </c>
      <c r="H59" s="139">
        <f t="shared" si="87"/>
        <v>0.14141931718912071</v>
      </c>
      <c r="I59" s="139">
        <f t="shared" si="87"/>
        <v>0.18160320648625325</v>
      </c>
      <c r="J59" s="139">
        <f t="shared" si="87"/>
        <v>0.20879308810959415</v>
      </c>
      <c r="K59" s="139">
        <f t="shared" si="87"/>
        <v>0.18612329741821362</v>
      </c>
      <c r="L59" s="141">
        <f t="shared" si="87"/>
        <v>0.18142275669237931</v>
      </c>
      <c r="M59" s="139">
        <f t="shared" si="87"/>
        <v>0.18160185925717401</v>
      </c>
      <c r="N59" s="139">
        <f t="shared" ref="N59" si="117">N31/N$32</f>
        <v>0.1889441055472964</v>
      </c>
      <c r="O59" s="299">
        <f t="shared" si="88"/>
        <v>0.18117075076382463</v>
      </c>
      <c r="P59" s="299">
        <f t="shared" si="88"/>
        <v>0.18682513731795974</v>
      </c>
      <c r="Q59" s="301">
        <f t="shared" si="88"/>
        <v>0.18620361816663242</v>
      </c>
      <c r="R59" s="299">
        <f t="shared" si="88"/>
        <v>0.1847525122089459</v>
      </c>
      <c r="S59" s="299">
        <f t="shared" si="88"/>
        <v>0.2106915629119798</v>
      </c>
      <c r="T59" s="299">
        <f t="shared" si="88"/>
        <v>0.21376700739980675</v>
      </c>
      <c r="U59" s="299">
        <f t="shared" si="88"/>
        <v>0.2391768921640828</v>
      </c>
      <c r="V59" s="301">
        <f t="shared" si="88"/>
        <v>0.21239309869693196</v>
      </c>
      <c r="W59" s="299">
        <f t="shared" si="88"/>
        <v>0.23690139361662835</v>
      </c>
      <c r="X59" s="299">
        <f t="shared" si="88"/>
        <v>0.16016033437387978</v>
      </c>
      <c r="Y59" s="299">
        <f t="shared" si="88"/>
        <v>0.20418097260768769</v>
      </c>
      <c r="Z59" s="299">
        <f t="shared" si="88"/>
        <v>0.14719087821692708</v>
      </c>
      <c r="AA59" s="301">
        <f t="shared" si="88"/>
        <v>0.18853468039669494</v>
      </c>
      <c r="AB59" s="299">
        <f t="shared" si="88"/>
        <v>0.12992266846317865</v>
      </c>
      <c r="AC59" s="299">
        <f t="shared" ref="AC59:AD59" si="118">AC31/AC$32</f>
        <v>0.16417179577424632</v>
      </c>
      <c r="AD59" s="299">
        <f t="shared" si="118"/>
        <v>0.14396322732013128</v>
      </c>
      <c r="AE59" s="299">
        <f t="shared" ref="AE59:AJ59" si="119">AE31/AE$32</f>
        <v>0.15830009671087489</v>
      </c>
      <c r="AF59" s="301">
        <f t="shared" si="119"/>
        <v>0.14985381349629848</v>
      </c>
      <c r="AG59" s="299">
        <f t="shared" si="119"/>
        <v>0.19031605798827894</v>
      </c>
      <c r="AH59" s="299">
        <f t="shared" si="119"/>
        <v>0.11503792724000003</v>
      </c>
      <c r="AI59" s="299">
        <f t="shared" si="119"/>
        <v>0.1096603831293981</v>
      </c>
      <c r="AJ59" s="299">
        <f t="shared" si="119"/>
        <v>0.11177696636768336</v>
      </c>
      <c r="AK59" s="301">
        <f t="shared" ref="AK59" si="120">AK31/AK$32</f>
        <v>0.13039356828578577</v>
      </c>
    </row>
    <row r="60" spans="2:37" ht="14.1" customHeight="1" thickBot="1" x14ac:dyDescent="0.25">
      <c r="B60" s="87" t="s">
        <v>39</v>
      </c>
      <c r="C60" s="144">
        <f>SUM(C36:C59)</f>
        <v>1</v>
      </c>
      <c r="D60" s="144">
        <f>SUM(D36:D59)</f>
        <v>1</v>
      </c>
      <c r="E60" s="144">
        <f>SUM(E36:E59)</f>
        <v>1</v>
      </c>
      <c r="F60" s="144">
        <f>SUM(F36:F59)</f>
        <v>1</v>
      </c>
      <c r="G60" s="144">
        <f t="shared" ref="G60:H60" si="121">SUM(G36:G59)</f>
        <v>1</v>
      </c>
      <c r="H60" s="144">
        <f t="shared" si="121"/>
        <v>1</v>
      </c>
      <c r="I60" s="144">
        <f t="shared" ref="I60:N60" si="122">SUM(I36:I59)</f>
        <v>1.0000000000000002</v>
      </c>
      <c r="J60" s="144">
        <f t="shared" si="122"/>
        <v>1</v>
      </c>
      <c r="K60" s="144">
        <f t="shared" si="122"/>
        <v>1.0000000000000002</v>
      </c>
      <c r="L60" s="144">
        <f t="shared" si="122"/>
        <v>1</v>
      </c>
      <c r="M60" s="144">
        <f t="shared" si="122"/>
        <v>0.96553301666081959</v>
      </c>
      <c r="N60" s="144">
        <f t="shared" si="122"/>
        <v>1</v>
      </c>
      <c r="O60" s="300">
        <f t="shared" ref="O60:Q60" si="123">SUM(O36:O59)</f>
        <v>0.99999999999999978</v>
      </c>
      <c r="P60" s="300">
        <f t="shared" si="123"/>
        <v>1</v>
      </c>
      <c r="Q60" s="300">
        <f t="shared" si="123"/>
        <v>1</v>
      </c>
      <c r="R60" s="300">
        <f t="shared" ref="R60" si="124">SUM(R36:R59)</f>
        <v>1</v>
      </c>
      <c r="S60" s="300">
        <f t="shared" ref="S60:AB60" si="125">SUM(S36:S59)</f>
        <v>1</v>
      </c>
      <c r="T60" s="300">
        <f t="shared" si="125"/>
        <v>1</v>
      </c>
      <c r="U60" s="300">
        <f t="shared" si="125"/>
        <v>1.0000000000000002</v>
      </c>
      <c r="V60" s="300">
        <f t="shared" si="125"/>
        <v>1.0000000000000002</v>
      </c>
      <c r="W60" s="300">
        <f t="shared" si="125"/>
        <v>0.99999999999999967</v>
      </c>
      <c r="X60" s="300">
        <f t="shared" si="125"/>
        <v>0.99999999999999978</v>
      </c>
      <c r="Y60" s="300">
        <f t="shared" si="125"/>
        <v>1</v>
      </c>
      <c r="Z60" s="300">
        <f t="shared" si="125"/>
        <v>1</v>
      </c>
      <c r="AA60" s="300">
        <f t="shared" si="125"/>
        <v>1</v>
      </c>
      <c r="AB60" s="300">
        <f t="shared" si="125"/>
        <v>1</v>
      </c>
      <c r="AC60" s="300">
        <f t="shared" ref="AC60:AD60" si="126">SUM(AC36:AC59)</f>
        <v>0.99999999999999989</v>
      </c>
      <c r="AD60" s="300">
        <f t="shared" si="126"/>
        <v>0.99999999999999956</v>
      </c>
      <c r="AE60" s="300">
        <f t="shared" ref="AE60:AF60" si="127">SUM(AE36:AE59)</f>
        <v>1</v>
      </c>
      <c r="AF60" s="300">
        <f t="shared" si="127"/>
        <v>0.99999999999999978</v>
      </c>
      <c r="AG60" s="300">
        <f t="shared" ref="AG60:AJ60" si="128">SUM(AG36:AG59)</f>
        <v>1.0000000000000002</v>
      </c>
      <c r="AH60" s="300">
        <f t="shared" si="128"/>
        <v>0.99999999999999989</v>
      </c>
      <c r="AI60" s="300">
        <f t="shared" si="128"/>
        <v>1</v>
      </c>
      <c r="AJ60" s="300">
        <f t="shared" si="128"/>
        <v>1</v>
      </c>
      <c r="AK60" s="300">
        <f t="shared" ref="AK60" si="129">SUM(AK36:AK59)</f>
        <v>1.0000000000000004</v>
      </c>
    </row>
    <row r="61" spans="2:37" ht="15.95" customHeight="1" x14ac:dyDescent="0.2">
      <c r="B61" s="244" t="s">
        <v>41</v>
      </c>
      <c r="S61" s="67"/>
      <c r="T61" s="67"/>
      <c r="V61" s="109"/>
      <c r="X61" s="109"/>
    </row>
    <row r="62" spans="2:37" s="2" customFormat="1" ht="15.95" customHeight="1" x14ac:dyDescent="0.2">
      <c r="B62" s="108" t="s">
        <v>42</v>
      </c>
      <c r="D62" s="245"/>
      <c r="H62" s="245"/>
      <c r="V62" s="67"/>
      <c r="W62" s="67"/>
      <c r="X62" s="67"/>
      <c r="Y62" s="67"/>
      <c r="Z62" s="67"/>
      <c r="AA62" s="67"/>
      <c r="AB62" s="67"/>
      <c r="AC62" s="67"/>
    </row>
    <row r="63" spans="2:37" ht="15.95" customHeight="1" x14ac:dyDescent="0.2">
      <c r="B63" s="108" t="s">
        <v>43</v>
      </c>
      <c r="U63" s="2"/>
      <c r="V63" s="2"/>
      <c r="W63" s="2"/>
      <c r="Z63" s="2"/>
      <c r="AA63" s="2"/>
      <c r="AB63" s="2"/>
      <c r="AC63" s="2"/>
    </row>
    <row r="64" spans="2:37" ht="15.95" customHeight="1" x14ac:dyDescent="0.2">
      <c r="B64" s="2" t="s">
        <v>165</v>
      </c>
    </row>
    <row r="65" spans="4:8" ht="15.95" customHeight="1" x14ac:dyDescent="0.2">
      <c r="D65" s="67"/>
      <c r="H65" s="67"/>
    </row>
    <row r="66" spans="4:8" ht="15.95" customHeight="1" x14ac:dyDescent="0.2">
      <c r="D66" s="67"/>
      <c r="H66" s="67"/>
    </row>
    <row r="67" spans="4:8" ht="15.95" customHeight="1" x14ac:dyDescent="0.2">
      <c r="D67" s="67"/>
      <c r="H67" s="67"/>
    </row>
  </sheetData>
  <sheetProtection algorithmName="SHA-512" hashValue="tiSmzkrlUVSuwj/Jmy/hOu/LPXceYY9gSdqBUsfOFCUCvg9KjWnFKPjE1eLygKFz1kl5cNJ25eKQu6dIptCYAg==" saltValue="aCQFMEHalrrWW9x+CwVzRg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K68"/>
  <sheetViews>
    <sheetView topLeftCell="Q1" workbookViewId="0">
      <selection activeCell="AJ2" sqref="AJ2"/>
    </sheetView>
  </sheetViews>
  <sheetFormatPr defaultRowHeight="15.95" customHeight="1" x14ac:dyDescent="0.2"/>
  <cols>
    <col min="1" max="1" width="4.7109375" style="67" customWidth="1"/>
    <col min="2" max="2" width="30.7109375" style="67" customWidth="1"/>
    <col min="3" max="3" width="15.85546875" style="67" customWidth="1"/>
    <col min="4" max="4" width="16.5703125" style="67" customWidth="1"/>
    <col min="5" max="7" width="15.7109375" style="67" customWidth="1"/>
    <col min="8" max="8" width="14.7109375" style="67" hidden="1" customWidth="1"/>
    <col min="9" max="9" width="14.28515625" style="67" hidden="1" customWidth="1"/>
    <col min="10" max="11" width="14.7109375" style="67" hidden="1" customWidth="1"/>
    <col min="12" max="12" width="15.7109375" style="67" customWidth="1"/>
    <col min="13" max="15" width="14.7109375" style="67" hidden="1" customWidth="1"/>
    <col min="16" max="16" width="16.85546875" style="67" hidden="1" customWidth="1"/>
    <col min="17" max="17" width="15.7109375" style="67" customWidth="1"/>
    <col min="18" max="20" width="14.7109375" style="67" hidden="1" customWidth="1"/>
    <col min="21" max="21" width="16.85546875" style="67" hidden="1" customWidth="1"/>
    <col min="22" max="22" width="15.7109375" style="67" customWidth="1"/>
    <col min="23" max="25" width="14.7109375" style="67" customWidth="1"/>
    <col min="26" max="26" width="14.28515625" style="67" bestFit="1" customWidth="1"/>
    <col min="27" max="27" width="15.7109375" style="67" customWidth="1"/>
    <col min="28" max="31" width="14.7109375" style="67" customWidth="1"/>
    <col min="32" max="32" width="15.42578125" style="67" bestFit="1" customWidth="1"/>
    <col min="33" max="36" width="14.7109375" style="67" customWidth="1"/>
    <col min="37" max="37" width="15.42578125" style="67" bestFit="1" customWidth="1"/>
    <col min="38" max="263" width="9.140625" style="67"/>
    <col min="264" max="264" width="4.7109375" style="67" customWidth="1"/>
    <col min="265" max="265" width="30.7109375" style="67" customWidth="1"/>
    <col min="266" max="266" width="15.85546875" style="67" customWidth="1"/>
    <col min="267" max="267" width="16.5703125" style="67" customWidth="1"/>
    <col min="268" max="269" width="15.7109375" style="67" customWidth="1"/>
    <col min="270" max="273" width="14.7109375" style="67" customWidth="1"/>
    <col min="274" max="274" width="15.7109375" style="67" customWidth="1"/>
    <col min="275" max="275" width="14.7109375" style="67" customWidth="1"/>
    <col min="276" max="276" width="14.28515625" style="67" customWidth="1"/>
    <col min="277" max="278" width="14.7109375" style="67" customWidth="1"/>
    <col min="279" max="279" width="15.7109375" style="67" customWidth="1"/>
    <col min="280" max="519" width="9.140625" style="67"/>
    <col min="520" max="520" width="4.7109375" style="67" customWidth="1"/>
    <col min="521" max="521" width="30.7109375" style="67" customWidth="1"/>
    <col min="522" max="522" width="15.85546875" style="67" customWidth="1"/>
    <col min="523" max="523" width="16.5703125" style="67" customWidth="1"/>
    <col min="524" max="525" width="15.7109375" style="67" customWidth="1"/>
    <col min="526" max="529" width="14.7109375" style="67" customWidth="1"/>
    <col min="530" max="530" width="15.7109375" style="67" customWidth="1"/>
    <col min="531" max="531" width="14.7109375" style="67" customWidth="1"/>
    <col min="532" max="532" width="14.28515625" style="67" customWidth="1"/>
    <col min="533" max="534" width="14.7109375" style="67" customWidth="1"/>
    <col min="535" max="535" width="15.7109375" style="67" customWidth="1"/>
    <col min="536" max="775" width="9.140625" style="67"/>
    <col min="776" max="776" width="4.7109375" style="67" customWidth="1"/>
    <col min="777" max="777" width="30.7109375" style="67" customWidth="1"/>
    <col min="778" max="778" width="15.85546875" style="67" customWidth="1"/>
    <col min="779" max="779" width="16.5703125" style="67" customWidth="1"/>
    <col min="780" max="781" width="15.7109375" style="67" customWidth="1"/>
    <col min="782" max="785" width="14.7109375" style="67" customWidth="1"/>
    <col min="786" max="786" width="15.7109375" style="67" customWidth="1"/>
    <col min="787" max="787" width="14.7109375" style="67" customWidth="1"/>
    <col min="788" max="788" width="14.28515625" style="67" customWidth="1"/>
    <col min="789" max="790" width="14.7109375" style="67" customWidth="1"/>
    <col min="791" max="791" width="15.7109375" style="67" customWidth="1"/>
    <col min="792" max="1031" width="9.140625" style="67"/>
    <col min="1032" max="1032" width="4.7109375" style="67" customWidth="1"/>
    <col min="1033" max="1033" width="30.7109375" style="67" customWidth="1"/>
    <col min="1034" max="1034" width="15.85546875" style="67" customWidth="1"/>
    <col min="1035" max="1035" width="16.5703125" style="67" customWidth="1"/>
    <col min="1036" max="1037" width="15.7109375" style="67" customWidth="1"/>
    <col min="1038" max="1041" width="14.7109375" style="67" customWidth="1"/>
    <col min="1042" max="1042" width="15.7109375" style="67" customWidth="1"/>
    <col min="1043" max="1043" width="14.7109375" style="67" customWidth="1"/>
    <col min="1044" max="1044" width="14.28515625" style="67" customWidth="1"/>
    <col min="1045" max="1046" width="14.7109375" style="67" customWidth="1"/>
    <col min="1047" max="1047" width="15.7109375" style="67" customWidth="1"/>
    <col min="1048" max="1287" width="9.140625" style="67"/>
    <col min="1288" max="1288" width="4.7109375" style="67" customWidth="1"/>
    <col min="1289" max="1289" width="30.7109375" style="67" customWidth="1"/>
    <col min="1290" max="1290" width="15.85546875" style="67" customWidth="1"/>
    <col min="1291" max="1291" width="16.5703125" style="67" customWidth="1"/>
    <col min="1292" max="1293" width="15.7109375" style="67" customWidth="1"/>
    <col min="1294" max="1297" width="14.7109375" style="67" customWidth="1"/>
    <col min="1298" max="1298" width="15.7109375" style="67" customWidth="1"/>
    <col min="1299" max="1299" width="14.7109375" style="67" customWidth="1"/>
    <col min="1300" max="1300" width="14.28515625" style="67" customWidth="1"/>
    <col min="1301" max="1302" width="14.7109375" style="67" customWidth="1"/>
    <col min="1303" max="1303" width="15.7109375" style="67" customWidth="1"/>
    <col min="1304" max="1543" width="9.140625" style="67"/>
    <col min="1544" max="1544" width="4.7109375" style="67" customWidth="1"/>
    <col min="1545" max="1545" width="30.7109375" style="67" customWidth="1"/>
    <col min="1546" max="1546" width="15.85546875" style="67" customWidth="1"/>
    <col min="1547" max="1547" width="16.5703125" style="67" customWidth="1"/>
    <col min="1548" max="1549" width="15.7109375" style="67" customWidth="1"/>
    <col min="1550" max="1553" width="14.7109375" style="67" customWidth="1"/>
    <col min="1554" max="1554" width="15.7109375" style="67" customWidth="1"/>
    <col min="1555" max="1555" width="14.7109375" style="67" customWidth="1"/>
    <col min="1556" max="1556" width="14.28515625" style="67" customWidth="1"/>
    <col min="1557" max="1558" width="14.7109375" style="67" customWidth="1"/>
    <col min="1559" max="1559" width="15.7109375" style="67" customWidth="1"/>
    <col min="1560" max="1799" width="9.140625" style="67"/>
    <col min="1800" max="1800" width="4.7109375" style="67" customWidth="1"/>
    <col min="1801" max="1801" width="30.7109375" style="67" customWidth="1"/>
    <col min="1802" max="1802" width="15.85546875" style="67" customWidth="1"/>
    <col min="1803" max="1803" width="16.5703125" style="67" customWidth="1"/>
    <col min="1804" max="1805" width="15.7109375" style="67" customWidth="1"/>
    <col min="1806" max="1809" width="14.7109375" style="67" customWidth="1"/>
    <col min="1810" max="1810" width="15.7109375" style="67" customWidth="1"/>
    <col min="1811" max="1811" width="14.7109375" style="67" customWidth="1"/>
    <col min="1812" max="1812" width="14.28515625" style="67" customWidth="1"/>
    <col min="1813" max="1814" width="14.7109375" style="67" customWidth="1"/>
    <col min="1815" max="1815" width="15.7109375" style="67" customWidth="1"/>
    <col min="1816" max="2055" width="9.140625" style="67"/>
    <col min="2056" max="2056" width="4.7109375" style="67" customWidth="1"/>
    <col min="2057" max="2057" width="30.7109375" style="67" customWidth="1"/>
    <col min="2058" max="2058" width="15.85546875" style="67" customWidth="1"/>
    <col min="2059" max="2059" width="16.5703125" style="67" customWidth="1"/>
    <col min="2060" max="2061" width="15.7109375" style="67" customWidth="1"/>
    <col min="2062" max="2065" width="14.7109375" style="67" customWidth="1"/>
    <col min="2066" max="2066" width="15.7109375" style="67" customWidth="1"/>
    <col min="2067" max="2067" width="14.7109375" style="67" customWidth="1"/>
    <col min="2068" max="2068" width="14.28515625" style="67" customWidth="1"/>
    <col min="2069" max="2070" width="14.7109375" style="67" customWidth="1"/>
    <col min="2071" max="2071" width="15.7109375" style="67" customWidth="1"/>
    <col min="2072" max="2311" width="9.140625" style="67"/>
    <col min="2312" max="2312" width="4.7109375" style="67" customWidth="1"/>
    <col min="2313" max="2313" width="30.7109375" style="67" customWidth="1"/>
    <col min="2314" max="2314" width="15.85546875" style="67" customWidth="1"/>
    <col min="2315" max="2315" width="16.5703125" style="67" customWidth="1"/>
    <col min="2316" max="2317" width="15.7109375" style="67" customWidth="1"/>
    <col min="2318" max="2321" width="14.7109375" style="67" customWidth="1"/>
    <col min="2322" max="2322" width="15.7109375" style="67" customWidth="1"/>
    <col min="2323" max="2323" width="14.7109375" style="67" customWidth="1"/>
    <col min="2324" max="2324" width="14.28515625" style="67" customWidth="1"/>
    <col min="2325" max="2326" width="14.7109375" style="67" customWidth="1"/>
    <col min="2327" max="2327" width="15.7109375" style="67" customWidth="1"/>
    <col min="2328" max="2567" width="9.140625" style="67"/>
    <col min="2568" max="2568" width="4.7109375" style="67" customWidth="1"/>
    <col min="2569" max="2569" width="30.7109375" style="67" customWidth="1"/>
    <col min="2570" max="2570" width="15.85546875" style="67" customWidth="1"/>
    <col min="2571" max="2571" width="16.5703125" style="67" customWidth="1"/>
    <col min="2572" max="2573" width="15.7109375" style="67" customWidth="1"/>
    <col min="2574" max="2577" width="14.7109375" style="67" customWidth="1"/>
    <col min="2578" max="2578" width="15.7109375" style="67" customWidth="1"/>
    <col min="2579" max="2579" width="14.7109375" style="67" customWidth="1"/>
    <col min="2580" max="2580" width="14.28515625" style="67" customWidth="1"/>
    <col min="2581" max="2582" width="14.7109375" style="67" customWidth="1"/>
    <col min="2583" max="2583" width="15.7109375" style="67" customWidth="1"/>
    <col min="2584" max="2823" width="9.140625" style="67"/>
    <col min="2824" max="2824" width="4.7109375" style="67" customWidth="1"/>
    <col min="2825" max="2825" width="30.7109375" style="67" customWidth="1"/>
    <col min="2826" max="2826" width="15.85546875" style="67" customWidth="1"/>
    <col min="2827" max="2827" width="16.5703125" style="67" customWidth="1"/>
    <col min="2828" max="2829" width="15.7109375" style="67" customWidth="1"/>
    <col min="2830" max="2833" width="14.7109375" style="67" customWidth="1"/>
    <col min="2834" max="2834" width="15.7109375" style="67" customWidth="1"/>
    <col min="2835" max="2835" width="14.7109375" style="67" customWidth="1"/>
    <col min="2836" max="2836" width="14.28515625" style="67" customWidth="1"/>
    <col min="2837" max="2838" width="14.7109375" style="67" customWidth="1"/>
    <col min="2839" max="2839" width="15.7109375" style="67" customWidth="1"/>
    <col min="2840" max="3079" width="9.140625" style="67"/>
    <col min="3080" max="3080" width="4.7109375" style="67" customWidth="1"/>
    <col min="3081" max="3081" width="30.7109375" style="67" customWidth="1"/>
    <col min="3082" max="3082" width="15.85546875" style="67" customWidth="1"/>
    <col min="3083" max="3083" width="16.5703125" style="67" customWidth="1"/>
    <col min="3084" max="3085" width="15.7109375" style="67" customWidth="1"/>
    <col min="3086" max="3089" width="14.7109375" style="67" customWidth="1"/>
    <col min="3090" max="3090" width="15.7109375" style="67" customWidth="1"/>
    <col min="3091" max="3091" width="14.7109375" style="67" customWidth="1"/>
    <col min="3092" max="3092" width="14.28515625" style="67" customWidth="1"/>
    <col min="3093" max="3094" width="14.7109375" style="67" customWidth="1"/>
    <col min="3095" max="3095" width="15.7109375" style="67" customWidth="1"/>
    <col min="3096" max="3335" width="9.140625" style="67"/>
    <col min="3336" max="3336" width="4.7109375" style="67" customWidth="1"/>
    <col min="3337" max="3337" width="30.7109375" style="67" customWidth="1"/>
    <col min="3338" max="3338" width="15.85546875" style="67" customWidth="1"/>
    <col min="3339" max="3339" width="16.5703125" style="67" customWidth="1"/>
    <col min="3340" max="3341" width="15.7109375" style="67" customWidth="1"/>
    <col min="3342" max="3345" width="14.7109375" style="67" customWidth="1"/>
    <col min="3346" max="3346" width="15.7109375" style="67" customWidth="1"/>
    <col min="3347" max="3347" width="14.7109375" style="67" customWidth="1"/>
    <col min="3348" max="3348" width="14.28515625" style="67" customWidth="1"/>
    <col min="3349" max="3350" width="14.7109375" style="67" customWidth="1"/>
    <col min="3351" max="3351" width="15.7109375" style="67" customWidth="1"/>
    <col min="3352" max="3591" width="9.140625" style="67"/>
    <col min="3592" max="3592" width="4.7109375" style="67" customWidth="1"/>
    <col min="3593" max="3593" width="30.7109375" style="67" customWidth="1"/>
    <col min="3594" max="3594" width="15.85546875" style="67" customWidth="1"/>
    <col min="3595" max="3595" width="16.5703125" style="67" customWidth="1"/>
    <col min="3596" max="3597" width="15.7109375" style="67" customWidth="1"/>
    <col min="3598" max="3601" width="14.7109375" style="67" customWidth="1"/>
    <col min="3602" max="3602" width="15.7109375" style="67" customWidth="1"/>
    <col min="3603" max="3603" width="14.7109375" style="67" customWidth="1"/>
    <col min="3604" max="3604" width="14.28515625" style="67" customWidth="1"/>
    <col min="3605" max="3606" width="14.7109375" style="67" customWidth="1"/>
    <col min="3607" max="3607" width="15.7109375" style="67" customWidth="1"/>
    <col min="3608" max="3847" width="9.140625" style="67"/>
    <col min="3848" max="3848" width="4.7109375" style="67" customWidth="1"/>
    <col min="3849" max="3849" width="30.7109375" style="67" customWidth="1"/>
    <col min="3850" max="3850" width="15.85546875" style="67" customWidth="1"/>
    <col min="3851" max="3851" width="16.5703125" style="67" customWidth="1"/>
    <col min="3852" max="3853" width="15.7109375" style="67" customWidth="1"/>
    <col min="3854" max="3857" width="14.7109375" style="67" customWidth="1"/>
    <col min="3858" max="3858" width="15.7109375" style="67" customWidth="1"/>
    <col min="3859" max="3859" width="14.7109375" style="67" customWidth="1"/>
    <col min="3860" max="3860" width="14.28515625" style="67" customWidth="1"/>
    <col min="3861" max="3862" width="14.7109375" style="67" customWidth="1"/>
    <col min="3863" max="3863" width="15.7109375" style="67" customWidth="1"/>
    <col min="3864" max="4103" width="9.140625" style="67"/>
    <col min="4104" max="4104" width="4.7109375" style="67" customWidth="1"/>
    <col min="4105" max="4105" width="30.7109375" style="67" customWidth="1"/>
    <col min="4106" max="4106" width="15.85546875" style="67" customWidth="1"/>
    <col min="4107" max="4107" width="16.5703125" style="67" customWidth="1"/>
    <col min="4108" max="4109" width="15.7109375" style="67" customWidth="1"/>
    <col min="4110" max="4113" width="14.7109375" style="67" customWidth="1"/>
    <col min="4114" max="4114" width="15.7109375" style="67" customWidth="1"/>
    <col min="4115" max="4115" width="14.7109375" style="67" customWidth="1"/>
    <col min="4116" max="4116" width="14.28515625" style="67" customWidth="1"/>
    <col min="4117" max="4118" width="14.7109375" style="67" customWidth="1"/>
    <col min="4119" max="4119" width="15.7109375" style="67" customWidth="1"/>
    <col min="4120" max="4359" width="9.140625" style="67"/>
    <col min="4360" max="4360" width="4.7109375" style="67" customWidth="1"/>
    <col min="4361" max="4361" width="30.7109375" style="67" customWidth="1"/>
    <col min="4362" max="4362" width="15.85546875" style="67" customWidth="1"/>
    <col min="4363" max="4363" width="16.5703125" style="67" customWidth="1"/>
    <col min="4364" max="4365" width="15.7109375" style="67" customWidth="1"/>
    <col min="4366" max="4369" width="14.7109375" style="67" customWidth="1"/>
    <col min="4370" max="4370" width="15.7109375" style="67" customWidth="1"/>
    <col min="4371" max="4371" width="14.7109375" style="67" customWidth="1"/>
    <col min="4372" max="4372" width="14.28515625" style="67" customWidth="1"/>
    <col min="4373" max="4374" width="14.7109375" style="67" customWidth="1"/>
    <col min="4375" max="4375" width="15.7109375" style="67" customWidth="1"/>
    <col min="4376" max="4615" width="9.140625" style="67"/>
    <col min="4616" max="4616" width="4.7109375" style="67" customWidth="1"/>
    <col min="4617" max="4617" width="30.7109375" style="67" customWidth="1"/>
    <col min="4618" max="4618" width="15.85546875" style="67" customWidth="1"/>
    <col min="4619" max="4619" width="16.5703125" style="67" customWidth="1"/>
    <col min="4620" max="4621" width="15.7109375" style="67" customWidth="1"/>
    <col min="4622" max="4625" width="14.7109375" style="67" customWidth="1"/>
    <col min="4626" max="4626" width="15.7109375" style="67" customWidth="1"/>
    <col min="4627" max="4627" width="14.7109375" style="67" customWidth="1"/>
    <col min="4628" max="4628" width="14.28515625" style="67" customWidth="1"/>
    <col min="4629" max="4630" width="14.7109375" style="67" customWidth="1"/>
    <col min="4631" max="4631" width="15.7109375" style="67" customWidth="1"/>
    <col min="4632" max="4871" width="9.140625" style="67"/>
    <col min="4872" max="4872" width="4.7109375" style="67" customWidth="1"/>
    <col min="4873" max="4873" width="30.7109375" style="67" customWidth="1"/>
    <col min="4874" max="4874" width="15.85546875" style="67" customWidth="1"/>
    <col min="4875" max="4875" width="16.5703125" style="67" customWidth="1"/>
    <col min="4876" max="4877" width="15.7109375" style="67" customWidth="1"/>
    <col min="4878" max="4881" width="14.7109375" style="67" customWidth="1"/>
    <col min="4882" max="4882" width="15.7109375" style="67" customWidth="1"/>
    <col min="4883" max="4883" width="14.7109375" style="67" customWidth="1"/>
    <col min="4884" max="4884" width="14.28515625" style="67" customWidth="1"/>
    <col min="4885" max="4886" width="14.7109375" style="67" customWidth="1"/>
    <col min="4887" max="4887" width="15.7109375" style="67" customWidth="1"/>
    <col min="4888" max="5127" width="9.140625" style="67"/>
    <col min="5128" max="5128" width="4.7109375" style="67" customWidth="1"/>
    <col min="5129" max="5129" width="30.7109375" style="67" customWidth="1"/>
    <col min="5130" max="5130" width="15.85546875" style="67" customWidth="1"/>
    <col min="5131" max="5131" width="16.5703125" style="67" customWidth="1"/>
    <col min="5132" max="5133" width="15.7109375" style="67" customWidth="1"/>
    <col min="5134" max="5137" width="14.7109375" style="67" customWidth="1"/>
    <col min="5138" max="5138" width="15.7109375" style="67" customWidth="1"/>
    <col min="5139" max="5139" width="14.7109375" style="67" customWidth="1"/>
    <col min="5140" max="5140" width="14.28515625" style="67" customWidth="1"/>
    <col min="5141" max="5142" width="14.7109375" style="67" customWidth="1"/>
    <col min="5143" max="5143" width="15.7109375" style="67" customWidth="1"/>
    <col min="5144" max="5383" width="9.140625" style="67"/>
    <col min="5384" max="5384" width="4.7109375" style="67" customWidth="1"/>
    <col min="5385" max="5385" width="30.7109375" style="67" customWidth="1"/>
    <col min="5386" max="5386" width="15.85546875" style="67" customWidth="1"/>
    <col min="5387" max="5387" width="16.5703125" style="67" customWidth="1"/>
    <col min="5388" max="5389" width="15.7109375" style="67" customWidth="1"/>
    <col min="5390" max="5393" width="14.7109375" style="67" customWidth="1"/>
    <col min="5394" max="5394" width="15.7109375" style="67" customWidth="1"/>
    <col min="5395" max="5395" width="14.7109375" style="67" customWidth="1"/>
    <col min="5396" max="5396" width="14.28515625" style="67" customWidth="1"/>
    <col min="5397" max="5398" width="14.7109375" style="67" customWidth="1"/>
    <col min="5399" max="5399" width="15.7109375" style="67" customWidth="1"/>
    <col min="5400" max="5639" width="9.140625" style="67"/>
    <col min="5640" max="5640" width="4.7109375" style="67" customWidth="1"/>
    <col min="5641" max="5641" width="30.7109375" style="67" customWidth="1"/>
    <col min="5642" max="5642" width="15.85546875" style="67" customWidth="1"/>
    <col min="5643" max="5643" width="16.5703125" style="67" customWidth="1"/>
    <col min="5644" max="5645" width="15.7109375" style="67" customWidth="1"/>
    <col min="5646" max="5649" width="14.7109375" style="67" customWidth="1"/>
    <col min="5650" max="5650" width="15.7109375" style="67" customWidth="1"/>
    <col min="5651" max="5651" width="14.7109375" style="67" customWidth="1"/>
    <col min="5652" max="5652" width="14.28515625" style="67" customWidth="1"/>
    <col min="5653" max="5654" width="14.7109375" style="67" customWidth="1"/>
    <col min="5655" max="5655" width="15.7109375" style="67" customWidth="1"/>
    <col min="5656" max="5895" width="9.140625" style="67"/>
    <col min="5896" max="5896" width="4.7109375" style="67" customWidth="1"/>
    <col min="5897" max="5897" width="30.7109375" style="67" customWidth="1"/>
    <col min="5898" max="5898" width="15.85546875" style="67" customWidth="1"/>
    <col min="5899" max="5899" width="16.5703125" style="67" customWidth="1"/>
    <col min="5900" max="5901" width="15.7109375" style="67" customWidth="1"/>
    <col min="5902" max="5905" width="14.7109375" style="67" customWidth="1"/>
    <col min="5906" max="5906" width="15.7109375" style="67" customWidth="1"/>
    <col min="5907" max="5907" width="14.7109375" style="67" customWidth="1"/>
    <col min="5908" max="5908" width="14.28515625" style="67" customWidth="1"/>
    <col min="5909" max="5910" width="14.7109375" style="67" customWidth="1"/>
    <col min="5911" max="5911" width="15.7109375" style="67" customWidth="1"/>
    <col min="5912" max="6151" width="9.140625" style="67"/>
    <col min="6152" max="6152" width="4.7109375" style="67" customWidth="1"/>
    <col min="6153" max="6153" width="30.7109375" style="67" customWidth="1"/>
    <col min="6154" max="6154" width="15.85546875" style="67" customWidth="1"/>
    <col min="6155" max="6155" width="16.5703125" style="67" customWidth="1"/>
    <col min="6156" max="6157" width="15.7109375" style="67" customWidth="1"/>
    <col min="6158" max="6161" width="14.7109375" style="67" customWidth="1"/>
    <col min="6162" max="6162" width="15.7109375" style="67" customWidth="1"/>
    <col min="6163" max="6163" width="14.7109375" style="67" customWidth="1"/>
    <col min="6164" max="6164" width="14.28515625" style="67" customWidth="1"/>
    <col min="6165" max="6166" width="14.7109375" style="67" customWidth="1"/>
    <col min="6167" max="6167" width="15.7109375" style="67" customWidth="1"/>
    <col min="6168" max="6407" width="9.140625" style="67"/>
    <col min="6408" max="6408" width="4.7109375" style="67" customWidth="1"/>
    <col min="6409" max="6409" width="30.7109375" style="67" customWidth="1"/>
    <col min="6410" max="6410" width="15.85546875" style="67" customWidth="1"/>
    <col min="6411" max="6411" width="16.5703125" style="67" customWidth="1"/>
    <col min="6412" max="6413" width="15.7109375" style="67" customWidth="1"/>
    <col min="6414" max="6417" width="14.7109375" style="67" customWidth="1"/>
    <col min="6418" max="6418" width="15.7109375" style="67" customWidth="1"/>
    <col min="6419" max="6419" width="14.7109375" style="67" customWidth="1"/>
    <col min="6420" max="6420" width="14.28515625" style="67" customWidth="1"/>
    <col min="6421" max="6422" width="14.7109375" style="67" customWidth="1"/>
    <col min="6423" max="6423" width="15.7109375" style="67" customWidth="1"/>
    <col min="6424" max="6663" width="9.140625" style="67"/>
    <col min="6664" max="6664" width="4.7109375" style="67" customWidth="1"/>
    <col min="6665" max="6665" width="30.7109375" style="67" customWidth="1"/>
    <col min="6666" max="6666" width="15.85546875" style="67" customWidth="1"/>
    <col min="6667" max="6667" width="16.5703125" style="67" customWidth="1"/>
    <col min="6668" max="6669" width="15.7109375" style="67" customWidth="1"/>
    <col min="6670" max="6673" width="14.7109375" style="67" customWidth="1"/>
    <col min="6674" max="6674" width="15.7109375" style="67" customWidth="1"/>
    <col min="6675" max="6675" width="14.7109375" style="67" customWidth="1"/>
    <col min="6676" max="6676" width="14.28515625" style="67" customWidth="1"/>
    <col min="6677" max="6678" width="14.7109375" style="67" customWidth="1"/>
    <col min="6679" max="6679" width="15.7109375" style="67" customWidth="1"/>
    <col min="6680" max="6919" width="9.140625" style="67"/>
    <col min="6920" max="6920" width="4.7109375" style="67" customWidth="1"/>
    <col min="6921" max="6921" width="30.7109375" style="67" customWidth="1"/>
    <col min="6922" max="6922" width="15.85546875" style="67" customWidth="1"/>
    <col min="6923" max="6923" width="16.5703125" style="67" customWidth="1"/>
    <col min="6924" max="6925" width="15.7109375" style="67" customWidth="1"/>
    <col min="6926" max="6929" width="14.7109375" style="67" customWidth="1"/>
    <col min="6930" max="6930" width="15.7109375" style="67" customWidth="1"/>
    <col min="6931" max="6931" width="14.7109375" style="67" customWidth="1"/>
    <col min="6932" max="6932" width="14.28515625" style="67" customWidth="1"/>
    <col min="6933" max="6934" width="14.7109375" style="67" customWidth="1"/>
    <col min="6935" max="6935" width="15.7109375" style="67" customWidth="1"/>
    <col min="6936" max="7175" width="9.140625" style="67"/>
    <col min="7176" max="7176" width="4.7109375" style="67" customWidth="1"/>
    <col min="7177" max="7177" width="30.7109375" style="67" customWidth="1"/>
    <col min="7178" max="7178" width="15.85546875" style="67" customWidth="1"/>
    <col min="7179" max="7179" width="16.5703125" style="67" customWidth="1"/>
    <col min="7180" max="7181" width="15.7109375" style="67" customWidth="1"/>
    <col min="7182" max="7185" width="14.7109375" style="67" customWidth="1"/>
    <col min="7186" max="7186" width="15.7109375" style="67" customWidth="1"/>
    <col min="7187" max="7187" width="14.7109375" style="67" customWidth="1"/>
    <col min="7188" max="7188" width="14.28515625" style="67" customWidth="1"/>
    <col min="7189" max="7190" width="14.7109375" style="67" customWidth="1"/>
    <col min="7191" max="7191" width="15.7109375" style="67" customWidth="1"/>
    <col min="7192" max="7431" width="9.140625" style="67"/>
    <col min="7432" max="7432" width="4.7109375" style="67" customWidth="1"/>
    <col min="7433" max="7433" width="30.7109375" style="67" customWidth="1"/>
    <col min="7434" max="7434" width="15.85546875" style="67" customWidth="1"/>
    <col min="7435" max="7435" width="16.5703125" style="67" customWidth="1"/>
    <col min="7436" max="7437" width="15.7109375" style="67" customWidth="1"/>
    <col min="7438" max="7441" width="14.7109375" style="67" customWidth="1"/>
    <col min="7442" max="7442" width="15.7109375" style="67" customWidth="1"/>
    <col min="7443" max="7443" width="14.7109375" style="67" customWidth="1"/>
    <col min="7444" max="7444" width="14.28515625" style="67" customWidth="1"/>
    <col min="7445" max="7446" width="14.7109375" style="67" customWidth="1"/>
    <col min="7447" max="7447" width="15.7109375" style="67" customWidth="1"/>
    <col min="7448" max="7687" width="9.140625" style="67"/>
    <col min="7688" max="7688" width="4.7109375" style="67" customWidth="1"/>
    <col min="7689" max="7689" width="30.7109375" style="67" customWidth="1"/>
    <col min="7690" max="7690" width="15.85546875" style="67" customWidth="1"/>
    <col min="7691" max="7691" width="16.5703125" style="67" customWidth="1"/>
    <col min="7692" max="7693" width="15.7109375" style="67" customWidth="1"/>
    <col min="7694" max="7697" width="14.7109375" style="67" customWidth="1"/>
    <col min="7698" max="7698" width="15.7109375" style="67" customWidth="1"/>
    <col min="7699" max="7699" width="14.7109375" style="67" customWidth="1"/>
    <col min="7700" max="7700" width="14.28515625" style="67" customWidth="1"/>
    <col min="7701" max="7702" width="14.7109375" style="67" customWidth="1"/>
    <col min="7703" max="7703" width="15.7109375" style="67" customWidth="1"/>
    <col min="7704" max="7943" width="9.140625" style="67"/>
    <col min="7944" max="7944" width="4.7109375" style="67" customWidth="1"/>
    <col min="7945" max="7945" width="30.7109375" style="67" customWidth="1"/>
    <col min="7946" max="7946" width="15.85546875" style="67" customWidth="1"/>
    <col min="7947" max="7947" width="16.5703125" style="67" customWidth="1"/>
    <col min="7948" max="7949" width="15.7109375" style="67" customWidth="1"/>
    <col min="7950" max="7953" width="14.7109375" style="67" customWidth="1"/>
    <col min="7954" max="7954" width="15.7109375" style="67" customWidth="1"/>
    <col min="7955" max="7955" width="14.7109375" style="67" customWidth="1"/>
    <col min="7956" max="7956" width="14.28515625" style="67" customWidth="1"/>
    <col min="7957" max="7958" width="14.7109375" style="67" customWidth="1"/>
    <col min="7959" max="7959" width="15.7109375" style="67" customWidth="1"/>
    <col min="7960" max="8199" width="9.140625" style="67"/>
    <col min="8200" max="8200" width="4.7109375" style="67" customWidth="1"/>
    <col min="8201" max="8201" width="30.7109375" style="67" customWidth="1"/>
    <col min="8202" max="8202" width="15.85546875" style="67" customWidth="1"/>
    <col min="8203" max="8203" width="16.5703125" style="67" customWidth="1"/>
    <col min="8204" max="8205" width="15.7109375" style="67" customWidth="1"/>
    <col min="8206" max="8209" width="14.7109375" style="67" customWidth="1"/>
    <col min="8210" max="8210" width="15.7109375" style="67" customWidth="1"/>
    <col min="8211" max="8211" width="14.7109375" style="67" customWidth="1"/>
    <col min="8212" max="8212" width="14.28515625" style="67" customWidth="1"/>
    <col min="8213" max="8214" width="14.7109375" style="67" customWidth="1"/>
    <col min="8215" max="8215" width="15.7109375" style="67" customWidth="1"/>
    <col min="8216" max="8455" width="9.140625" style="67"/>
    <col min="8456" max="8456" width="4.7109375" style="67" customWidth="1"/>
    <col min="8457" max="8457" width="30.7109375" style="67" customWidth="1"/>
    <col min="8458" max="8458" width="15.85546875" style="67" customWidth="1"/>
    <col min="8459" max="8459" width="16.5703125" style="67" customWidth="1"/>
    <col min="8460" max="8461" width="15.7109375" style="67" customWidth="1"/>
    <col min="8462" max="8465" width="14.7109375" style="67" customWidth="1"/>
    <col min="8466" max="8466" width="15.7109375" style="67" customWidth="1"/>
    <col min="8467" max="8467" width="14.7109375" style="67" customWidth="1"/>
    <col min="8468" max="8468" width="14.28515625" style="67" customWidth="1"/>
    <col min="8469" max="8470" width="14.7109375" style="67" customWidth="1"/>
    <col min="8471" max="8471" width="15.7109375" style="67" customWidth="1"/>
    <col min="8472" max="8711" width="9.140625" style="67"/>
    <col min="8712" max="8712" width="4.7109375" style="67" customWidth="1"/>
    <col min="8713" max="8713" width="30.7109375" style="67" customWidth="1"/>
    <col min="8714" max="8714" width="15.85546875" style="67" customWidth="1"/>
    <col min="8715" max="8715" width="16.5703125" style="67" customWidth="1"/>
    <col min="8716" max="8717" width="15.7109375" style="67" customWidth="1"/>
    <col min="8718" max="8721" width="14.7109375" style="67" customWidth="1"/>
    <col min="8722" max="8722" width="15.7109375" style="67" customWidth="1"/>
    <col min="8723" max="8723" width="14.7109375" style="67" customWidth="1"/>
    <col min="8724" max="8724" width="14.28515625" style="67" customWidth="1"/>
    <col min="8725" max="8726" width="14.7109375" style="67" customWidth="1"/>
    <col min="8727" max="8727" width="15.7109375" style="67" customWidth="1"/>
    <col min="8728" max="8967" width="9.140625" style="67"/>
    <col min="8968" max="8968" width="4.7109375" style="67" customWidth="1"/>
    <col min="8969" max="8969" width="30.7109375" style="67" customWidth="1"/>
    <col min="8970" max="8970" width="15.85546875" style="67" customWidth="1"/>
    <col min="8971" max="8971" width="16.5703125" style="67" customWidth="1"/>
    <col min="8972" max="8973" width="15.7109375" style="67" customWidth="1"/>
    <col min="8974" max="8977" width="14.7109375" style="67" customWidth="1"/>
    <col min="8978" max="8978" width="15.7109375" style="67" customWidth="1"/>
    <col min="8979" max="8979" width="14.7109375" style="67" customWidth="1"/>
    <col min="8980" max="8980" width="14.28515625" style="67" customWidth="1"/>
    <col min="8981" max="8982" width="14.7109375" style="67" customWidth="1"/>
    <col min="8983" max="8983" width="15.7109375" style="67" customWidth="1"/>
    <col min="8984" max="9223" width="9.140625" style="67"/>
    <col min="9224" max="9224" width="4.7109375" style="67" customWidth="1"/>
    <col min="9225" max="9225" width="30.7109375" style="67" customWidth="1"/>
    <col min="9226" max="9226" width="15.85546875" style="67" customWidth="1"/>
    <col min="9227" max="9227" width="16.5703125" style="67" customWidth="1"/>
    <col min="9228" max="9229" width="15.7109375" style="67" customWidth="1"/>
    <col min="9230" max="9233" width="14.7109375" style="67" customWidth="1"/>
    <col min="9234" max="9234" width="15.7109375" style="67" customWidth="1"/>
    <col min="9235" max="9235" width="14.7109375" style="67" customWidth="1"/>
    <col min="9236" max="9236" width="14.28515625" style="67" customWidth="1"/>
    <col min="9237" max="9238" width="14.7109375" style="67" customWidth="1"/>
    <col min="9239" max="9239" width="15.7109375" style="67" customWidth="1"/>
    <col min="9240" max="9479" width="9.140625" style="67"/>
    <col min="9480" max="9480" width="4.7109375" style="67" customWidth="1"/>
    <col min="9481" max="9481" width="30.7109375" style="67" customWidth="1"/>
    <col min="9482" max="9482" width="15.85546875" style="67" customWidth="1"/>
    <col min="9483" max="9483" width="16.5703125" style="67" customWidth="1"/>
    <col min="9484" max="9485" width="15.7109375" style="67" customWidth="1"/>
    <col min="9486" max="9489" width="14.7109375" style="67" customWidth="1"/>
    <col min="9490" max="9490" width="15.7109375" style="67" customWidth="1"/>
    <col min="9491" max="9491" width="14.7109375" style="67" customWidth="1"/>
    <col min="9492" max="9492" width="14.28515625" style="67" customWidth="1"/>
    <col min="9493" max="9494" width="14.7109375" style="67" customWidth="1"/>
    <col min="9495" max="9495" width="15.7109375" style="67" customWidth="1"/>
    <col min="9496" max="9735" width="9.140625" style="67"/>
    <col min="9736" max="9736" width="4.7109375" style="67" customWidth="1"/>
    <col min="9737" max="9737" width="30.7109375" style="67" customWidth="1"/>
    <col min="9738" max="9738" width="15.85546875" style="67" customWidth="1"/>
    <col min="9739" max="9739" width="16.5703125" style="67" customWidth="1"/>
    <col min="9740" max="9741" width="15.7109375" style="67" customWidth="1"/>
    <col min="9742" max="9745" width="14.7109375" style="67" customWidth="1"/>
    <col min="9746" max="9746" width="15.7109375" style="67" customWidth="1"/>
    <col min="9747" max="9747" width="14.7109375" style="67" customWidth="1"/>
    <col min="9748" max="9748" width="14.28515625" style="67" customWidth="1"/>
    <col min="9749" max="9750" width="14.7109375" style="67" customWidth="1"/>
    <col min="9751" max="9751" width="15.7109375" style="67" customWidth="1"/>
    <col min="9752" max="9991" width="9.140625" style="67"/>
    <col min="9992" max="9992" width="4.7109375" style="67" customWidth="1"/>
    <col min="9993" max="9993" width="30.7109375" style="67" customWidth="1"/>
    <col min="9994" max="9994" width="15.85546875" style="67" customWidth="1"/>
    <col min="9995" max="9995" width="16.5703125" style="67" customWidth="1"/>
    <col min="9996" max="9997" width="15.7109375" style="67" customWidth="1"/>
    <col min="9998" max="10001" width="14.7109375" style="67" customWidth="1"/>
    <col min="10002" max="10002" width="15.7109375" style="67" customWidth="1"/>
    <col min="10003" max="10003" width="14.7109375" style="67" customWidth="1"/>
    <col min="10004" max="10004" width="14.28515625" style="67" customWidth="1"/>
    <col min="10005" max="10006" width="14.7109375" style="67" customWidth="1"/>
    <col min="10007" max="10007" width="15.7109375" style="67" customWidth="1"/>
    <col min="10008" max="10247" width="9.140625" style="67"/>
    <col min="10248" max="10248" width="4.7109375" style="67" customWidth="1"/>
    <col min="10249" max="10249" width="30.7109375" style="67" customWidth="1"/>
    <col min="10250" max="10250" width="15.85546875" style="67" customWidth="1"/>
    <col min="10251" max="10251" width="16.5703125" style="67" customWidth="1"/>
    <col min="10252" max="10253" width="15.7109375" style="67" customWidth="1"/>
    <col min="10254" max="10257" width="14.7109375" style="67" customWidth="1"/>
    <col min="10258" max="10258" width="15.7109375" style="67" customWidth="1"/>
    <col min="10259" max="10259" width="14.7109375" style="67" customWidth="1"/>
    <col min="10260" max="10260" width="14.28515625" style="67" customWidth="1"/>
    <col min="10261" max="10262" width="14.7109375" style="67" customWidth="1"/>
    <col min="10263" max="10263" width="15.7109375" style="67" customWidth="1"/>
    <col min="10264" max="10503" width="9.140625" style="67"/>
    <col min="10504" max="10504" width="4.7109375" style="67" customWidth="1"/>
    <col min="10505" max="10505" width="30.7109375" style="67" customWidth="1"/>
    <col min="10506" max="10506" width="15.85546875" style="67" customWidth="1"/>
    <col min="10507" max="10507" width="16.5703125" style="67" customWidth="1"/>
    <col min="10508" max="10509" width="15.7109375" style="67" customWidth="1"/>
    <col min="10510" max="10513" width="14.7109375" style="67" customWidth="1"/>
    <col min="10514" max="10514" width="15.7109375" style="67" customWidth="1"/>
    <col min="10515" max="10515" width="14.7109375" style="67" customWidth="1"/>
    <col min="10516" max="10516" width="14.28515625" style="67" customWidth="1"/>
    <col min="10517" max="10518" width="14.7109375" style="67" customWidth="1"/>
    <col min="10519" max="10519" width="15.7109375" style="67" customWidth="1"/>
    <col min="10520" max="10759" width="9.140625" style="67"/>
    <col min="10760" max="10760" width="4.7109375" style="67" customWidth="1"/>
    <col min="10761" max="10761" width="30.7109375" style="67" customWidth="1"/>
    <col min="10762" max="10762" width="15.85546875" style="67" customWidth="1"/>
    <col min="10763" max="10763" width="16.5703125" style="67" customWidth="1"/>
    <col min="10764" max="10765" width="15.7109375" style="67" customWidth="1"/>
    <col min="10766" max="10769" width="14.7109375" style="67" customWidth="1"/>
    <col min="10770" max="10770" width="15.7109375" style="67" customWidth="1"/>
    <col min="10771" max="10771" width="14.7109375" style="67" customWidth="1"/>
    <col min="10772" max="10772" width="14.28515625" style="67" customWidth="1"/>
    <col min="10773" max="10774" width="14.7109375" style="67" customWidth="1"/>
    <col min="10775" max="10775" width="15.7109375" style="67" customWidth="1"/>
    <col min="10776" max="11015" width="9.140625" style="67"/>
    <col min="11016" max="11016" width="4.7109375" style="67" customWidth="1"/>
    <col min="11017" max="11017" width="30.7109375" style="67" customWidth="1"/>
    <col min="11018" max="11018" width="15.85546875" style="67" customWidth="1"/>
    <col min="11019" max="11019" width="16.5703125" style="67" customWidth="1"/>
    <col min="11020" max="11021" width="15.7109375" style="67" customWidth="1"/>
    <col min="11022" max="11025" width="14.7109375" style="67" customWidth="1"/>
    <col min="11026" max="11026" width="15.7109375" style="67" customWidth="1"/>
    <col min="11027" max="11027" width="14.7109375" style="67" customWidth="1"/>
    <col min="11028" max="11028" width="14.28515625" style="67" customWidth="1"/>
    <col min="11029" max="11030" width="14.7109375" style="67" customWidth="1"/>
    <col min="11031" max="11031" width="15.7109375" style="67" customWidth="1"/>
    <col min="11032" max="11271" width="9.140625" style="67"/>
    <col min="11272" max="11272" width="4.7109375" style="67" customWidth="1"/>
    <col min="11273" max="11273" width="30.7109375" style="67" customWidth="1"/>
    <col min="11274" max="11274" width="15.85546875" style="67" customWidth="1"/>
    <col min="11275" max="11275" width="16.5703125" style="67" customWidth="1"/>
    <col min="11276" max="11277" width="15.7109375" style="67" customWidth="1"/>
    <col min="11278" max="11281" width="14.7109375" style="67" customWidth="1"/>
    <col min="11282" max="11282" width="15.7109375" style="67" customWidth="1"/>
    <col min="11283" max="11283" width="14.7109375" style="67" customWidth="1"/>
    <col min="11284" max="11284" width="14.28515625" style="67" customWidth="1"/>
    <col min="11285" max="11286" width="14.7109375" style="67" customWidth="1"/>
    <col min="11287" max="11287" width="15.7109375" style="67" customWidth="1"/>
    <col min="11288" max="11527" width="9.140625" style="67"/>
    <col min="11528" max="11528" width="4.7109375" style="67" customWidth="1"/>
    <col min="11529" max="11529" width="30.7109375" style="67" customWidth="1"/>
    <col min="11530" max="11530" width="15.85546875" style="67" customWidth="1"/>
    <col min="11531" max="11531" width="16.5703125" style="67" customWidth="1"/>
    <col min="11532" max="11533" width="15.7109375" style="67" customWidth="1"/>
    <col min="11534" max="11537" width="14.7109375" style="67" customWidth="1"/>
    <col min="11538" max="11538" width="15.7109375" style="67" customWidth="1"/>
    <col min="11539" max="11539" width="14.7109375" style="67" customWidth="1"/>
    <col min="11540" max="11540" width="14.28515625" style="67" customWidth="1"/>
    <col min="11541" max="11542" width="14.7109375" style="67" customWidth="1"/>
    <col min="11543" max="11543" width="15.7109375" style="67" customWidth="1"/>
    <col min="11544" max="11783" width="9.140625" style="67"/>
    <col min="11784" max="11784" width="4.7109375" style="67" customWidth="1"/>
    <col min="11785" max="11785" width="30.7109375" style="67" customWidth="1"/>
    <col min="11786" max="11786" width="15.85546875" style="67" customWidth="1"/>
    <col min="11787" max="11787" width="16.5703125" style="67" customWidth="1"/>
    <col min="11788" max="11789" width="15.7109375" style="67" customWidth="1"/>
    <col min="11790" max="11793" width="14.7109375" style="67" customWidth="1"/>
    <col min="11794" max="11794" width="15.7109375" style="67" customWidth="1"/>
    <col min="11795" max="11795" width="14.7109375" style="67" customWidth="1"/>
    <col min="11796" max="11796" width="14.28515625" style="67" customWidth="1"/>
    <col min="11797" max="11798" width="14.7109375" style="67" customWidth="1"/>
    <col min="11799" max="11799" width="15.7109375" style="67" customWidth="1"/>
    <col min="11800" max="12039" width="9.140625" style="67"/>
    <col min="12040" max="12040" width="4.7109375" style="67" customWidth="1"/>
    <col min="12041" max="12041" width="30.7109375" style="67" customWidth="1"/>
    <col min="12042" max="12042" width="15.85546875" style="67" customWidth="1"/>
    <col min="12043" max="12043" width="16.5703125" style="67" customWidth="1"/>
    <col min="12044" max="12045" width="15.7109375" style="67" customWidth="1"/>
    <col min="12046" max="12049" width="14.7109375" style="67" customWidth="1"/>
    <col min="12050" max="12050" width="15.7109375" style="67" customWidth="1"/>
    <col min="12051" max="12051" width="14.7109375" style="67" customWidth="1"/>
    <col min="12052" max="12052" width="14.28515625" style="67" customWidth="1"/>
    <col min="12053" max="12054" width="14.7109375" style="67" customWidth="1"/>
    <col min="12055" max="12055" width="15.7109375" style="67" customWidth="1"/>
    <col min="12056" max="12295" width="9.140625" style="67"/>
    <col min="12296" max="12296" width="4.7109375" style="67" customWidth="1"/>
    <col min="12297" max="12297" width="30.7109375" style="67" customWidth="1"/>
    <col min="12298" max="12298" width="15.85546875" style="67" customWidth="1"/>
    <col min="12299" max="12299" width="16.5703125" style="67" customWidth="1"/>
    <col min="12300" max="12301" width="15.7109375" style="67" customWidth="1"/>
    <col min="12302" max="12305" width="14.7109375" style="67" customWidth="1"/>
    <col min="12306" max="12306" width="15.7109375" style="67" customWidth="1"/>
    <col min="12307" max="12307" width="14.7109375" style="67" customWidth="1"/>
    <col min="12308" max="12308" width="14.28515625" style="67" customWidth="1"/>
    <col min="12309" max="12310" width="14.7109375" style="67" customWidth="1"/>
    <col min="12311" max="12311" width="15.7109375" style="67" customWidth="1"/>
    <col min="12312" max="12551" width="9.140625" style="67"/>
    <col min="12552" max="12552" width="4.7109375" style="67" customWidth="1"/>
    <col min="12553" max="12553" width="30.7109375" style="67" customWidth="1"/>
    <col min="12554" max="12554" width="15.85546875" style="67" customWidth="1"/>
    <col min="12555" max="12555" width="16.5703125" style="67" customWidth="1"/>
    <col min="12556" max="12557" width="15.7109375" style="67" customWidth="1"/>
    <col min="12558" max="12561" width="14.7109375" style="67" customWidth="1"/>
    <col min="12562" max="12562" width="15.7109375" style="67" customWidth="1"/>
    <col min="12563" max="12563" width="14.7109375" style="67" customWidth="1"/>
    <col min="12564" max="12564" width="14.28515625" style="67" customWidth="1"/>
    <col min="12565" max="12566" width="14.7109375" style="67" customWidth="1"/>
    <col min="12567" max="12567" width="15.7109375" style="67" customWidth="1"/>
    <col min="12568" max="12807" width="9.140625" style="67"/>
    <col min="12808" max="12808" width="4.7109375" style="67" customWidth="1"/>
    <col min="12809" max="12809" width="30.7109375" style="67" customWidth="1"/>
    <col min="12810" max="12810" width="15.85546875" style="67" customWidth="1"/>
    <col min="12811" max="12811" width="16.5703125" style="67" customWidth="1"/>
    <col min="12812" max="12813" width="15.7109375" style="67" customWidth="1"/>
    <col min="12814" max="12817" width="14.7109375" style="67" customWidth="1"/>
    <col min="12818" max="12818" width="15.7109375" style="67" customWidth="1"/>
    <col min="12819" max="12819" width="14.7109375" style="67" customWidth="1"/>
    <col min="12820" max="12820" width="14.28515625" style="67" customWidth="1"/>
    <col min="12821" max="12822" width="14.7109375" style="67" customWidth="1"/>
    <col min="12823" max="12823" width="15.7109375" style="67" customWidth="1"/>
    <col min="12824" max="13063" width="9.140625" style="67"/>
    <col min="13064" max="13064" width="4.7109375" style="67" customWidth="1"/>
    <col min="13065" max="13065" width="30.7109375" style="67" customWidth="1"/>
    <col min="13066" max="13066" width="15.85546875" style="67" customWidth="1"/>
    <col min="13067" max="13067" width="16.5703125" style="67" customWidth="1"/>
    <col min="13068" max="13069" width="15.7109375" style="67" customWidth="1"/>
    <col min="13070" max="13073" width="14.7109375" style="67" customWidth="1"/>
    <col min="13074" max="13074" width="15.7109375" style="67" customWidth="1"/>
    <col min="13075" max="13075" width="14.7109375" style="67" customWidth="1"/>
    <col min="13076" max="13076" width="14.28515625" style="67" customWidth="1"/>
    <col min="13077" max="13078" width="14.7109375" style="67" customWidth="1"/>
    <col min="13079" max="13079" width="15.7109375" style="67" customWidth="1"/>
    <col min="13080" max="13319" width="9.140625" style="67"/>
    <col min="13320" max="13320" width="4.7109375" style="67" customWidth="1"/>
    <col min="13321" max="13321" width="30.7109375" style="67" customWidth="1"/>
    <col min="13322" max="13322" width="15.85546875" style="67" customWidth="1"/>
    <col min="13323" max="13323" width="16.5703125" style="67" customWidth="1"/>
    <col min="13324" max="13325" width="15.7109375" style="67" customWidth="1"/>
    <col min="13326" max="13329" width="14.7109375" style="67" customWidth="1"/>
    <col min="13330" max="13330" width="15.7109375" style="67" customWidth="1"/>
    <col min="13331" max="13331" width="14.7109375" style="67" customWidth="1"/>
    <col min="13332" max="13332" width="14.28515625" style="67" customWidth="1"/>
    <col min="13333" max="13334" width="14.7109375" style="67" customWidth="1"/>
    <col min="13335" max="13335" width="15.7109375" style="67" customWidth="1"/>
    <col min="13336" max="13575" width="9.140625" style="67"/>
    <col min="13576" max="13576" width="4.7109375" style="67" customWidth="1"/>
    <col min="13577" max="13577" width="30.7109375" style="67" customWidth="1"/>
    <col min="13578" max="13578" width="15.85546875" style="67" customWidth="1"/>
    <col min="13579" max="13579" width="16.5703125" style="67" customWidth="1"/>
    <col min="13580" max="13581" width="15.7109375" style="67" customWidth="1"/>
    <col min="13582" max="13585" width="14.7109375" style="67" customWidth="1"/>
    <col min="13586" max="13586" width="15.7109375" style="67" customWidth="1"/>
    <col min="13587" max="13587" width="14.7109375" style="67" customWidth="1"/>
    <col min="13588" max="13588" width="14.28515625" style="67" customWidth="1"/>
    <col min="13589" max="13590" width="14.7109375" style="67" customWidth="1"/>
    <col min="13591" max="13591" width="15.7109375" style="67" customWidth="1"/>
    <col min="13592" max="13831" width="9.140625" style="67"/>
    <col min="13832" max="13832" width="4.7109375" style="67" customWidth="1"/>
    <col min="13833" max="13833" width="30.7109375" style="67" customWidth="1"/>
    <col min="13834" max="13834" width="15.85546875" style="67" customWidth="1"/>
    <col min="13835" max="13835" width="16.5703125" style="67" customWidth="1"/>
    <col min="13836" max="13837" width="15.7109375" style="67" customWidth="1"/>
    <col min="13838" max="13841" width="14.7109375" style="67" customWidth="1"/>
    <col min="13842" max="13842" width="15.7109375" style="67" customWidth="1"/>
    <col min="13843" max="13843" width="14.7109375" style="67" customWidth="1"/>
    <col min="13844" max="13844" width="14.28515625" style="67" customWidth="1"/>
    <col min="13845" max="13846" width="14.7109375" style="67" customWidth="1"/>
    <col min="13847" max="13847" width="15.7109375" style="67" customWidth="1"/>
    <col min="13848" max="14087" width="9.140625" style="67"/>
    <col min="14088" max="14088" width="4.7109375" style="67" customWidth="1"/>
    <col min="14089" max="14089" width="30.7109375" style="67" customWidth="1"/>
    <col min="14090" max="14090" width="15.85546875" style="67" customWidth="1"/>
    <col min="14091" max="14091" width="16.5703125" style="67" customWidth="1"/>
    <col min="14092" max="14093" width="15.7109375" style="67" customWidth="1"/>
    <col min="14094" max="14097" width="14.7109375" style="67" customWidth="1"/>
    <col min="14098" max="14098" width="15.7109375" style="67" customWidth="1"/>
    <col min="14099" max="14099" width="14.7109375" style="67" customWidth="1"/>
    <col min="14100" max="14100" width="14.28515625" style="67" customWidth="1"/>
    <col min="14101" max="14102" width="14.7109375" style="67" customWidth="1"/>
    <col min="14103" max="14103" width="15.7109375" style="67" customWidth="1"/>
    <col min="14104" max="14343" width="9.140625" style="67"/>
    <col min="14344" max="14344" width="4.7109375" style="67" customWidth="1"/>
    <col min="14345" max="14345" width="30.7109375" style="67" customWidth="1"/>
    <col min="14346" max="14346" width="15.85546875" style="67" customWidth="1"/>
    <col min="14347" max="14347" width="16.5703125" style="67" customWidth="1"/>
    <col min="14348" max="14349" width="15.7109375" style="67" customWidth="1"/>
    <col min="14350" max="14353" width="14.7109375" style="67" customWidth="1"/>
    <col min="14354" max="14354" width="15.7109375" style="67" customWidth="1"/>
    <col min="14355" max="14355" width="14.7109375" style="67" customWidth="1"/>
    <col min="14356" max="14356" width="14.28515625" style="67" customWidth="1"/>
    <col min="14357" max="14358" width="14.7109375" style="67" customWidth="1"/>
    <col min="14359" max="14359" width="15.7109375" style="67" customWidth="1"/>
    <col min="14360" max="14599" width="9.140625" style="67"/>
    <col min="14600" max="14600" width="4.7109375" style="67" customWidth="1"/>
    <col min="14601" max="14601" width="30.7109375" style="67" customWidth="1"/>
    <col min="14602" max="14602" width="15.85546875" style="67" customWidth="1"/>
    <col min="14603" max="14603" width="16.5703125" style="67" customWidth="1"/>
    <col min="14604" max="14605" width="15.7109375" style="67" customWidth="1"/>
    <col min="14606" max="14609" width="14.7109375" style="67" customWidth="1"/>
    <col min="14610" max="14610" width="15.7109375" style="67" customWidth="1"/>
    <col min="14611" max="14611" width="14.7109375" style="67" customWidth="1"/>
    <col min="14612" max="14612" width="14.28515625" style="67" customWidth="1"/>
    <col min="14613" max="14614" width="14.7109375" style="67" customWidth="1"/>
    <col min="14615" max="14615" width="15.7109375" style="67" customWidth="1"/>
    <col min="14616" max="14855" width="9.140625" style="67"/>
    <col min="14856" max="14856" width="4.7109375" style="67" customWidth="1"/>
    <col min="14857" max="14857" width="30.7109375" style="67" customWidth="1"/>
    <col min="14858" max="14858" width="15.85546875" style="67" customWidth="1"/>
    <col min="14859" max="14859" width="16.5703125" style="67" customWidth="1"/>
    <col min="14860" max="14861" width="15.7109375" style="67" customWidth="1"/>
    <col min="14862" max="14865" width="14.7109375" style="67" customWidth="1"/>
    <col min="14866" max="14866" width="15.7109375" style="67" customWidth="1"/>
    <col min="14867" max="14867" width="14.7109375" style="67" customWidth="1"/>
    <col min="14868" max="14868" width="14.28515625" style="67" customWidth="1"/>
    <col min="14869" max="14870" width="14.7109375" style="67" customWidth="1"/>
    <col min="14871" max="14871" width="15.7109375" style="67" customWidth="1"/>
    <col min="14872" max="15111" width="9.140625" style="67"/>
    <col min="15112" max="15112" width="4.7109375" style="67" customWidth="1"/>
    <col min="15113" max="15113" width="30.7109375" style="67" customWidth="1"/>
    <col min="15114" max="15114" width="15.85546875" style="67" customWidth="1"/>
    <col min="15115" max="15115" width="16.5703125" style="67" customWidth="1"/>
    <col min="15116" max="15117" width="15.7109375" style="67" customWidth="1"/>
    <col min="15118" max="15121" width="14.7109375" style="67" customWidth="1"/>
    <col min="15122" max="15122" width="15.7109375" style="67" customWidth="1"/>
    <col min="15123" max="15123" width="14.7109375" style="67" customWidth="1"/>
    <col min="15124" max="15124" width="14.28515625" style="67" customWidth="1"/>
    <col min="15125" max="15126" width="14.7109375" style="67" customWidth="1"/>
    <col min="15127" max="15127" width="15.7109375" style="67" customWidth="1"/>
    <col min="15128" max="15367" width="9.140625" style="67"/>
    <col min="15368" max="15368" width="4.7109375" style="67" customWidth="1"/>
    <col min="15369" max="15369" width="30.7109375" style="67" customWidth="1"/>
    <col min="15370" max="15370" width="15.85546875" style="67" customWidth="1"/>
    <col min="15371" max="15371" width="16.5703125" style="67" customWidth="1"/>
    <col min="15372" max="15373" width="15.7109375" style="67" customWidth="1"/>
    <col min="15374" max="15377" width="14.7109375" style="67" customWidth="1"/>
    <col min="15378" max="15378" width="15.7109375" style="67" customWidth="1"/>
    <col min="15379" max="15379" width="14.7109375" style="67" customWidth="1"/>
    <col min="15380" max="15380" width="14.28515625" style="67" customWidth="1"/>
    <col min="15381" max="15382" width="14.7109375" style="67" customWidth="1"/>
    <col min="15383" max="15383" width="15.7109375" style="67" customWidth="1"/>
    <col min="15384" max="15623" width="9.140625" style="67"/>
    <col min="15624" max="15624" width="4.7109375" style="67" customWidth="1"/>
    <col min="15625" max="15625" width="30.7109375" style="67" customWidth="1"/>
    <col min="15626" max="15626" width="15.85546875" style="67" customWidth="1"/>
    <col min="15627" max="15627" width="16.5703125" style="67" customWidth="1"/>
    <col min="15628" max="15629" width="15.7109375" style="67" customWidth="1"/>
    <col min="15630" max="15633" width="14.7109375" style="67" customWidth="1"/>
    <col min="15634" max="15634" width="15.7109375" style="67" customWidth="1"/>
    <col min="15635" max="15635" width="14.7109375" style="67" customWidth="1"/>
    <col min="15636" max="15636" width="14.28515625" style="67" customWidth="1"/>
    <col min="15637" max="15638" width="14.7109375" style="67" customWidth="1"/>
    <col min="15639" max="15639" width="15.7109375" style="67" customWidth="1"/>
    <col min="15640" max="15879" width="9.140625" style="67"/>
    <col min="15880" max="15880" width="4.7109375" style="67" customWidth="1"/>
    <col min="15881" max="15881" width="30.7109375" style="67" customWidth="1"/>
    <col min="15882" max="15882" width="15.85546875" style="67" customWidth="1"/>
    <col min="15883" max="15883" width="16.5703125" style="67" customWidth="1"/>
    <col min="15884" max="15885" width="15.7109375" style="67" customWidth="1"/>
    <col min="15886" max="15889" width="14.7109375" style="67" customWidth="1"/>
    <col min="15890" max="15890" width="15.7109375" style="67" customWidth="1"/>
    <col min="15891" max="15891" width="14.7109375" style="67" customWidth="1"/>
    <col min="15892" max="15892" width="14.28515625" style="67" customWidth="1"/>
    <col min="15893" max="15894" width="14.7109375" style="67" customWidth="1"/>
    <col min="15895" max="15895" width="15.7109375" style="67" customWidth="1"/>
    <col min="15896" max="16135" width="9.140625" style="67"/>
    <col min="16136" max="16136" width="4.7109375" style="67" customWidth="1"/>
    <col min="16137" max="16137" width="30.7109375" style="67" customWidth="1"/>
    <col min="16138" max="16138" width="15.85546875" style="67" customWidth="1"/>
    <col min="16139" max="16139" width="16.5703125" style="67" customWidth="1"/>
    <col min="16140" max="16141" width="15.7109375" style="67" customWidth="1"/>
    <col min="16142" max="16145" width="14.7109375" style="67" customWidth="1"/>
    <col min="16146" max="16146" width="15.7109375" style="67" customWidth="1"/>
    <col min="16147" max="16147" width="14.7109375" style="67" customWidth="1"/>
    <col min="16148" max="16148" width="14.28515625" style="67" customWidth="1"/>
    <col min="16149" max="16150" width="14.7109375" style="67" customWidth="1"/>
    <col min="16151" max="16151" width="15.7109375" style="67" customWidth="1"/>
    <col min="16152" max="16384" width="9.140625" style="67"/>
  </cols>
  <sheetData>
    <row r="1" spans="2:37" ht="16.5" customHeight="1" x14ac:dyDescent="0.2"/>
    <row r="2" spans="2:37" ht="17.25" customHeight="1" x14ac:dyDescent="0.2">
      <c r="B2" s="19" t="s">
        <v>70</v>
      </c>
    </row>
    <row r="3" spans="2:37" ht="30" customHeight="1" thickBot="1" x14ac:dyDescent="0.25">
      <c r="B3" s="20" t="s">
        <v>5</v>
      </c>
      <c r="C3" s="20"/>
      <c r="D3" s="20"/>
    </row>
    <row r="4" spans="2:37" ht="15.95" customHeight="1" thickBot="1" x14ac:dyDescent="0.25">
      <c r="B4" s="75" t="s">
        <v>71</v>
      </c>
      <c r="C4" s="77"/>
      <c r="D4" s="77"/>
      <c r="E4" s="77"/>
      <c r="F4" s="77"/>
      <c r="G4" s="77"/>
      <c r="H4" s="76"/>
      <c r="I4" s="76"/>
      <c r="J4" s="76"/>
      <c r="K4" s="76"/>
      <c r="L4" s="76"/>
      <c r="M4" s="76"/>
      <c r="N4" s="76"/>
      <c r="O4" s="76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55"/>
    </row>
    <row r="5" spans="2:37" ht="15.95" customHeight="1" thickBot="1" x14ac:dyDescent="0.25">
      <c r="B5" s="251" t="s">
        <v>72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7"/>
      <c r="Q5" s="257"/>
      <c r="R5" s="309"/>
      <c r="S5" s="309"/>
      <c r="T5" s="309"/>
      <c r="U5" s="257"/>
      <c r="V5" s="257"/>
      <c r="W5" s="309"/>
      <c r="X5" s="309"/>
      <c r="Y5" s="309"/>
      <c r="Z5" s="257"/>
      <c r="AA5" s="257"/>
      <c r="AB5" s="309"/>
      <c r="AC5" s="309"/>
      <c r="AD5" s="309"/>
      <c r="AE5" s="309"/>
      <c r="AF5" s="309"/>
      <c r="AG5" s="309"/>
      <c r="AH5" s="309"/>
      <c r="AI5" s="309"/>
      <c r="AJ5" s="309"/>
      <c r="AK5" s="309"/>
    </row>
    <row r="6" spans="2:37" ht="15.95" customHeight="1" thickBot="1" x14ac:dyDescent="0.25">
      <c r="B6" s="162" t="s">
        <v>73</v>
      </c>
      <c r="C6" s="89" t="s">
        <v>8</v>
      </c>
      <c r="D6" s="89" t="s">
        <v>9</v>
      </c>
      <c r="E6" s="90" t="s">
        <v>10</v>
      </c>
      <c r="F6" s="95" t="s">
        <v>11</v>
      </c>
      <c r="G6" s="91" t="s">
        <v>12</v>
      </c>
      <c r="H6" s="92" t="s">
        <v>13</v>
      </c>
      <c r="I6" s="92" t="s">
        <v>14</v>
      </c>
      <c r="J6" s="92" t="s">
        <v>101</v>
      </c>
      <c r="K6" s="92" t="s">
        <v>105</v>
      </c>
      <c r="L6" s="93" t="s">
        <v>108</v>
      </c>
      <c r="M6" s="92" t="s">
        <v>110</v>
      </c>
      <c r="N6" s="253" t="s">
        <v>116</v>
      </c>
      <c r="O6" s="92" t="s">
        <v>117</v>
      </c>
      <c r="P6" s="92" t="s">
        <v>119</v>
      </c>
      <c r="Q6" s="93" t="s">
        <v>121</v>
      </c>
      <c r="R6" s="92" t="s">
        <v>122</v>
      </c>
      <c r="S6" s="92" t="s">
        <v>129</v>
      </c>
      <c r="T6" s="92" t="s">
        <v>128</v>
      </c>
      <c r="U6" s="92" t="s">
        <v>138</v>
      </c>
      <c r="V6" s="93" t="s">
        <v>144</v>
      </c>
      <c r="W6" s="92" t="s">
        <v>145</v>
      </c>
      <c r="X6" s="92" t="s">
        <v>146</v>
      </c>
      <c r="Y6" s="92" t="s">
        <v>147</v>
      </c>
      <c r="Z6" s="92" t="s">
        <v>139</v>
      </c>
      <c r="AA6" s="93" t="s">
        <v>148</v>
      </c>
      <c r="AB6" s="92" t="s">
        <v>149</v>
      </c>
      <c r="AC6" s="92" t="s">
        <v>153</v>
      </c>
      <c r="AD6" s="92" t="s">
        <v>154</v>
      </c>
      <c r="AE6" s="92" t="s">
        <v>156</v>
      </c>
      <c r="AF6" s="436" t="s">
        <v>157</v>
      </c>
      <c r="AG6" s="443" t="s">
        <v>160</v>
      </c>
      <c r="AH6" s="443" t="s">
        <v>162</v>
      </c>
      <c r="AI6" s="443" t="s">
        <v>164</v>
      </c>
      <c r="AJ6" s="443" t="s">
        <v>178</v>
      </c>
      <c r="AK6" s="436" t="s">
        <v>182</v>
      </c>
    </row>
    <row r="7" spans="2:37" s="68" customFormat="1" ht="14.1" customHeight="1" x14ac:dyDescent="0.15">
      <c r="B7" s="163" t="s">
        <v>15</v>
      </c>
      <c r="C7" s="220">
        <v>39235</v>
      </c>
      <c r="D7" s="164">
        <v>35978</v>
      </c>
      <c r="E7" s="165">
        <v>33756</v>
      </c>
      <c r="F7" s="311">
        <v>33069</v>
      </c>
      <c r="G7" s="166">
        <v>40565</v>
      </c>
      <c r="H7" s="164">
        <v>10156</v>
      </c>
      <c r="I7" s="164">
        <v>10830</v>
      </c>
      <c r="J7" s="164">
        <v>11424</v>
      </c>
      <c r="K7" s="164">
        <v>12447</v>
      </c>
      <c r="L7" s="167">
        <f>SUM(H7:K7)</f>
        <v>44857</v>
      </c>
      <c r="M7" s="164">
        <v>11296</v>
      </c>
      <c r="N7" s="265">
        <v>12035</v>
      </c>
      <c r="O7" s="164">
        <v>12647</v>
      </c>
      <c r="P7" s="164">
        <v>10825</v>
      </c>
      <c r="Q7" s="167">
        <f>SUM(M7:P7)</f>
        <v>46803</v>
      </c>
      <c r="R7" s="164">
        <v>12644</v>
      </c>
      <c r="S7" s="164">
        <v>13363</v>
      </c>
      <c r="T7" s="164">
        <v>13916</v>
      </c>
      <c r="U7" s="164">
        <v>16461</v>
      </c>
      <c r="V7" s="167">
        <f>SUM(R7:U7)</f>
        <v>56384</v>
      </c>
      <c r="W7" s="164">
        <v>12980</v>
      </c>
      <c r="X7" s="164">
        <v>11069</v>
      </c>
      <c r="Y7" s="164">
        <v>24063</v>
      </c>
      <c r="Z7" s="164">
        <v>18067</v>
      </c>
      <c r="AA7" s="167">
        <f t="shared" ref="AA7:AA30" si="0">SUM(W7:Z7)</f>
        <v>66179</v>
      </c>
      <c r="AB7" s="164">
        <v>16872</v>
      </c>
      <c r="AC7" s="164">
        <v>16860</v>
      </c>
      <c r="AD7" s="164">
        <v>16057</v>
      </c>
      <c r="AE7" s="164">
        <v>19282</v>
      </c>
      <c r="AF7" s="437">
        <f>SUM(AB7:AE7)</f>
        <v>69071</v>
      </c>
      <c r="AG7" s="164">
        <v>16683</v>
      </c>
      <c r="AH7" s="164">
        <v>18734</v>
      </c>
      <c r="AI7" s="164">
        <v>18428</v>
      </c>
      <c r="AJ7" s="164">
        <v>20810</v>
      </c>
      <c r="AK7" s="437">
        <f>SUM(AG7:AJ7)</f>
        <v>74655</v>
      </c>
    </row>
    <row r="8" spans="2:37" s="68" customFormat="1" ht="14.1" customHeight="1" x14ac:dyDescent="0.15">
      <c r="B8" s="168" t="s">
        <v>16</v>
      </c>
      <c r="C8" s="221">
        <v>3444</v>
      </c>
      <c r="D8" s="164">
        <v>3293</v>
      </c>
      <c r="E8" s="165">
        <v>3712</v>
      </c>
      <c r="F8" s="311">
        <v>5374</v>
      </c>
      <c r="G8" s="166">
        <v>4321</v>
      </c>
      <c r="H8" s="164">
        <v>1149</v>
      </c>
      <c r="I8" s="164">
        <v>1161</v>
      </c>
      <c r="J8" s="164">
        <v>1154</v>
      </c>
      <c r="K8" s="164">
        <v>1244</v>
      </c>
      <c r="L8" s="167">
        <f t="shared" ref="L8:L30" si="1">SUM(H8:K8)</f>
        <v>4708</v>
      </c>
      <c r="M8" s="164">
        <v>1245</v>
      </c>
      <c r="N8" s="265">
        <v>1346</v>
      </c>
      <c r="O8" s="164">
        <v>1421</v>
      </c>
      <c r="P8" s="164">
        <v>1414</v>
      </c>
      <c r="Q8" s="167">
        <f t="shared" ref="Q8:Q30" si="2">SUM(M8:P8)</f>
        <v>5426</v>
      </c>
      <c r="R8" s="164">
        <v>1160</v>
      </c>
      <c r="S8" s="164">
        <v>1155</v>
      </c>
      <c r="T8" s="164">
        <v>1193</v>
      </c>
      <c r="U8" s="164">
        <v>1345</v>
      </c>
      <c r="V8" s="167">
        <f t="shared" ref="V8:V30" si="3">SUM(R8:U8)</f>
        <v>4853</v>
      </c>
      <c r="W8" s="164">
        <v>1065</v>
      </c>
      <c r="X8" s="164">
        <v>792</v>
      </c>
      <c r="Y8" s="164">
        <v>1952</v>
      </c>
      <c r="Z8" s="164">
        <v>1638</v>
      </c>
      <c r="AA8" s="167">
        <f t="shared" si="0"/>
        <v>5447</v>
      </c>
      <c r="AB8" s="164">
        <v>1643</v>
      </c>
      <c r="AC8" s="164">
        <v>1624</v>
      </c>
      <c r="AD8" s="164">
        <v>1635</v>
      </c>
      <c r="AE8" s="164">
        <v>1781</v>
      </c>
      <c r="AF8" s="437">
        <f t="shared" ref="AF8:AF31" si="4">SUM(AB8:AE8)</f>
        <v>6683</v>
      </c>
      <c r="AG8" s="164">
        <v>1519</v>
      </c>
      <c r="AH8" s="164">
        <v>1802</v>
      </c>
      <c r="AI8" s="164">
        <v>1858</v>
      </c>
      <c r="AJ8" s="164">
        <v>1742</v>
      </c>
      <c r="AK8" s="437">
        <f t="shared" ref="AK8:AK30" si="5">SUM(AG8:AJ8)</f>
        <v>6921</v>
      </c>
    </row>
    <row r="9" spans="2:37" s="68" customFormat="1" ht="14.1" customHeight="1" x14ac:dyDescent="0.15">
      <c r="B9" s="168" t="s">
        <v>17</v>
      </c>
      <c r="C9" s="221">
        <v>7916</v>
      </c>
      <c r="D9" s="164">
        <v>8121</v>
      </c>
      <c r="E9" s="165">
        <v>9527</v>
      </c>
      <c r="F9" s="311">
        <v>11827</v>
      </c>
      <c r="G9" s="166">
        <v>13200</v>
      </c>
      <c r="H9" s="164">
        <v>3565</v>
      </c>
      <c r="I9" s="164">
        <v>3810</v>
      </c>
      <c r="J9" s="164">
        <v>3719</v>
      </c>
      <c r="K9" s="164">
        <v>4191</v>
      </c>
      <c r="L9" s="167">
        <f t="shared" si="1"/>
        <v>15285</v>
      </c>
      <c r="M9" s="164">
        <v>4552</v>
      </c>
      <c r="N9" s="265">
        <v>4687</v>
      </c>
      <c r="O9" s="164">
        <v>4330</v>
      </c>
      <c r="P9" s="164">
        <v>4933</v>
      </c>
      <c r="Q9" s="167">
        <f t="shared" si="2"/>
        <v>18502</v>
      </c>
      <c r="R9" s="164">
        <v>5196</v>
      </c>
      <c r="S9" s="164">
        <v>5447</v>
      </c>
      <c r="T9" s="164">
        <v>5255</v>
      </c>
      <c r="U9" s="164">
        <v>6134</v>
      </c>
      <c r="V9" s="167">
        <f t="shared" si="3"/>
        <v>22032</v>
      </c>
      <c r="W9" s="164">
        <v>5962</v>
      </c>
      <c r="X9" s="164">
        <v>3356</v>
      </c>
      <c r="Y9" s="164">
        <v>7016</v>
      </c>
      <c r="Z9" s="164">
        <v>6070</v>
      </c>
      <c r="AA9" s="167">
        <f t="shared" si="0"/>
        <v>22404</v>
      </c>
      <c r="AB9" s="164">
        <v>5988</v>
      </c>
      <c r="AC9" s="164">
        <v>6016</v>
      </c>
      <c r="AD9" s="164">
        <v>6031</v>
      </c>
      <c r="AE9" s="164">
        <v>6411</v>
      </c>
      <c r="AF9" s="437">
        <f t="shared" si="4"/>
        <v>24446</v>
      </c>
      <c r="AG9" s="164">
        <v>6131</v>
      </c>
      <c r="AH9" s="164">
        <v>6522</v>
      </c>
      <c r="AI9" s="164">
        <v>6669</v>
      </c>
      <c r="AJ9" s="164">
        <v>6807</v>
      </c>
      <c r="AK9" s="437">
        <f t="shared" si="5"/>
        <v>26129</v>
      </c>
    </row>
    <row r="10" spans="2:37" s="68" customFormat="1" ht="14.1" customHeight="1" x14ac:dyDescent="0.15">
      <c r="B10" s="168" t="s">
        <v>18</v>
      </c>
      <c r="C10" s="221">
        <v>8993</v>
      </c>
      <c r="D10" s="164">
        <v>1011</v>
      </c>
      <c r="E10" s="165">
        <v>1218</v>
      </c>
      <c r="F10" s="311">
        <v>1098</v>
      </c>
      <c r="G10" s="166">
        <v>1610</v>
      </c>
      <c r="H10" s="164">
        <v>483</v>
      </c>
      <c r="I10" s="164">
        <v>528</v>
      </c>
      <c r="J10" s="164">
        <v>506</v>
      </c>
      <c r="K10" s="164">
        <v>517</v>
      </c>
      <c r="L10" s="167">
        <f t="shared" si="1"/>
        <v>2034</v>
      </c>
      <c r="M10" s="164">
        <v>567</v>
      </c>
      <c r="N10" s="265">
        <v>627</v>
      </c>
      <c r="O10" s="164">
        <v>536</v>
      </c>
      <c r="P10" s="164">
        <v>609</v>
      </c>
      <c r="Q10" s="167">
        <f t="shared" si="2"/>
        <v>2339</v>
      </c>
      <c r="R10" s="164">
        <v>593</v>
      </c>
      <c r="S10" s="164">
        <v>561</v>
      </c>
      <c r="T10" s="164">
        <v>579</v>
      </c>
      <c r="U10" s="164">
        <v>665</v>
      </c>
      <c r="V10" s="167">
        <f t="shared" si="3"/>
        <v>2398</v>
      </c>
      <c r="W10" s="164">
        <v>528</v>
      </c>
      <c r="X10" s="164">
        <v>246</v>
      </c>
      <c r="Y10" s="164">
        <v>732</v>
      </c>
      <c r="Z10" s="164">
        <v>653</v>
      </c>
      <c r="AA10" s="167">
        <f t="shared" si="0"/>
        <v>2159</v>
      </c>
      <c r="AB10" s="164">
        <v>590</v>
      </c>
      <c r="AC10" s="164">
        <v>606</v>
      </c>
      <c r="AD10" s="164">
        <v>644</v>
      </c>
      <c r="AE10" s="164">
        <v>657</v>
      </c>
      <c r="AF10" s="437">
        <f t="shared" si="4"/>
        <v>2497</v>
      </c>
      <c r="AG10" s="164">
        <v>686</v>
      </c>
      <c r="AH10" s="164">
        <v>753</v>
      </c>
      <c r="AI10" s="164">
        <v>714</v>
      </c>
      <c r="AJ10" s="164">
        <v>794</v>
      </c>
      <c r="AK10" s="437">
        <f t="shared" si="5"/>
        <v>2947</v>
      </c>
    </row>
    <row r="11" spans="2:37" s="68" customFormat="1" ht="14.1" customHeight="1" x14ac:dyDescent="0.15">
      <c r="B11" s="169" t="s">
        <v>19</v>
      </c>
      <c r="C11" s="221">
        <v>954</v>
      </c>
      <c r="D11" s="164">
        <v>983</v>
      </c>
      <c r="E11" s="165">
        <v>952</v>
      </c>
      <c r="F11" s="311">
        <v>2661</v>
      </c>
      <c r="G11" s="166">
        <v>1279</v>
      </c>
      <c r="H11" s="164">
        <v>303</v>
      </c>
      <c r="I11" s="164">
        <v>331</v>
      </c>
      <c r="J11" s="164">
        <v>321</v>
      </c>
      <c r="K11" s="164">
        <v>328</v>
      </c>
      <c r="L11" s="167">
        <f t="shared" si="1"/>
        <v>1283</v>
      </c>
      <c r="M11" s="164">
        <v>357</v>
      </c>
      <c r="N11" s="265">
        <v>386</v>
      </c>
      <c r="O11" s="164">
        <v>351</v>
      </c>
      <c r="P11" s="164">
        <v>381</v>
      </c>
      <c r="Q11" s="167">
        <f t="shared" si="2"/>
        <v>1475</v>
      </c>
      <c r="R11" s="164">
        <v>394</v>
      </c>
      <c r="S11" s="164">
        <v>406</v>
      </c>
      <c r="T11" s="164">
        <v>328</v>
      </c>
      <c r="U11" s="164">
        <v>397</v>
      </c>
      <c r="V11" s="167">
        <f t="shared" si="3"/>
        <v>1525</v>
      </c>
      <c r="W11" s="164">
        <v>408</v>
      </c>
      <c r="X11" s="164">
        <v>312</v>
      </c>
      <c r="Y11" s="164">
        <v>663</v>
      </c>
      <c r="Z11" s="164">
        <v>539</v>
      </c>
      <c r="AA11" s="167">
        <f t="shared" si="0"/>
        <v>1922</v>
      </c>
      <c r="AB11" s="164">
        <v>516</v>
      </c>
      <c r="AC11" s="164">
        <v>399</v>
      </c>
      <c r="AD11" s="164">
        <v>387</v>
      </c>
      <c r="AE11" s="164">
        <v>404</v>
      </c>
      <c r="AF11" s="437">
        <f t="shared" si="4"/>
        <v>1706</v>
      </c>
      <c r="AG11" s="164">
        <v>426</v>
      </c>
      <c r="AH11" s="164">
        <v>508</v>
      </c>
      <c r="AI11" s="164">
        <v>510</v>
      </c>
      <c r="AJ11" s="164">
        <v>539</v>
      </c>
      <c r="AK11" s="437">
        <f t="shared" si="5"/>
        <v>1983</v>
      </c>
    </row>
    <row r="12" spans="2:37" s="68" customFormat="1" ht="14.1" customHeight="1" x14ac:dyDescent="0.15">
      <c r="B12" s="169" t="s">
        <v>74</v>
      </c>
      <c r="C12" s="221">
        <v>1268</v>
      </c>
      <c r="D12" s="164">
        <v>1178</v>
      </c>
      <c r="E12" s="165">
        <v>913</v>
      </c>
      <c r="F12" s="311">
        <v>1546</v>
      </c>
      <c r="G12" s="166">
        <v>990</v>
      </c>
      <c r="H12" s="164">
        <v>236</v>
      </c>
      <c r="I12" s="164">
        <v>350</v>
      </c>
      <c r="J12" s="164">
        <v>233</v>
      </c>
      <c r="K12" s="164">
        <v>323</v>
      </c>
      <c r="L12" s="167">
        <f t="shared" si="1"/>
        <v>1142</v>
      </c>
      <c r="M12" s="164">
        <v>341</v>
      </c>
      <c r="N12" s="265">
        <v>300</v>
      </c>
      <c r="O12" s="164">
        <v>280</v>
      </c>
      <c r="P12" s="164">
        <v>428</v>
      </c>
      <c r="Q12" s="167">
        <f t="shared" si="2"/>
        <v>1349</v>
      </c>
      <c r="R12" s="164">
        <v>400</v>
      </c>
      <c r="S12" s="164">
        <v>323</v>
      </c>
      <c r="T12" s="164">
        <v>272</v>
      </c>
      <c r="U12" s="164">
        <v>299</v>
      </c>
      <c r="V12" s="167">
        <f t="shared" si="3"/>
        <v>1294</v>
      </c>
      <c r="W12" s="164">
        <v>339</v>
      </c>
      <c r="X12" s="164">
        <v>185</v>
      </c>
      <c r="Y12" s="164">
        <v>404</v>
      </c>
      <c r="Z12" s="164">
        <v>343</v>
      </c>
      <c r="AA12" s="167">
        <f t="shared" si="0"/>
        <v>1271</v>
      </c>
      <c r="AB12" s="164">
        <v>274</v>
      </c>
      <c r="AC12" s="164">
        <v>246</v>
      </c>
      <c r="AD12" s="164">
        <v>264</v>
      </c>
      <c r="AE12" s="164">
        <v>287</v>
      </c>
      <c r="AF12" s="437">
        <f t="shared" si="4"/>
        <v>1071</v>
      </c>
      <c r="AG12" s="164">
        <v>294</v>
      </c>
      <c r="AH12" s="164">
        <v>292</v>
      </c>
      <c r="AI12" s="164">
        <v>314</v>
      </c>
      <c r="AJ12" s="164">
        <v>316</v>
      </c>
      <c r="AK12" s="437">
        <f t="shared" si="5"/>
        <v>1216</v>
      </c>
    </row>
    <row r="13" spans="2:37" s="68" customFormat="1" ht="14.1" customHeight="1" x14ac:dyDescent="0.15">
      <c r="B13" s="169" t="s">
        <v>21</v>
      </c>
      <c r="C13" s="221">
        <v>503</v>
      </c>
      <c r="D13" s="164">
        <v>517</v>
      </c>
      <c r="E13" s="165">
        <v>555</v>
      </c>
      <c r="F13" s="311">
        <v>1068</v>
      </c>
      <c r="G13" s="166">
        <v>435</v>
      </c>
      <c r="H13" s="164">
        <v>97</v>
      </c>
      <c r="I13" s="164">
        <v>73</v>
      </c>
      <c r="J13" s="164">
        <v>84</v>
      </c>
      <c r="K13" s="164">
        <v>110</v>
      </c>
      <c r="L13" s="167">
        <f t="shared" si="1"/>
        <v>364</v>
      </c>
      <c r="M13" s="164">
        <v>98</v>
      </c>
      <c r="N13" s="265">
        <v>110</v>
      </c>
      <c r="O13" s="164">
        <v>101</v>
      </c>
      <c r="P13" s="164">
        <v>131</v>
      </c>
      <c r="Q13" s="167">
        <f t="shared" si="2"/>
        <v>440</v>
      </c>
      <c r="R13" s="164">
        <v>99</v>
      </c>
      <c r="S13" s="164">
        <v>92</v>
      </c>
      <c r="T13" s="164">
        <v>70</v>
      </c>
      <c r="U13" s="164">
        <v>156</v>
      </c>
      <c r="V13" s="167">
        <f t="shared" si="3"/>
        <v>417</v>
      </c>
      <c r="W13" s="164">
        <v>131</v>
      </c>
      <c r="X13" s="164">
        <v>142</v>
      </c>
      <c r="Y13" s="164">
        <v>268</v>
      </c>
      <c r="Z13" s="164">
        <v>234</v>
      </c>
      <c r="AA13" s="167">
        <f t="shared" si="0"/>
        <v>775</v>
      </c>
      <c r="AB13" s="164">
        <v>204</v>
      </c>
      <c r="AC13" s="164">
        <v>199</v>
      </c>
      <c r="AD13" s="164">
        <v>159</v>
      </c>
      <c r="AE13" s="164">
        <v>225</v>
      </c>
      <c r="AF13" s="437">
        <f t="shared" si="4"/>
        <v>787</v>
      </c>
      <c r="AG13" s="164">
        <v>219</v>
      </c>
      <c r="AH13" s="164">
        <v>200</v>
      </c>
      <c r="AI13" s="164">
        <v>168</v>
      </c>
      <c r="AJ13" s="164">
        <v>198</v>
      </c>
      <c r="AK13" s="437">
        <f t="shared" si="5"/>
        <v>785</v>
      </c>
    </row>
    <row r="14" spans="2:37" s="68" customFormat="1" ht="14.1" customHeight="1" x14ac:dyDescent="0.15">
      <c r="B14" s="169" t="s">
        <v>22</v>
      </c>
      <c r="C14" s="221">
        <v>172</v>
      </c>
      <c r="D14" s="164">
        <v>133</v>
      </c>
      <c r="E14" s="165">
        <v>155</v>
      </c>
      <c r="F14" s="311">
        <v>189</v>
      </c>
      <c r="G14" s="166">
        <v>128</v>
      </c>
      <c r="H14" s="164">
        <v>41</v>
      </c>
      <c r="I14" s="164">
        <v>42</v>
      </c>
      <c r="J14" s="164">
        <v>36</v>
      </c>
      <c r="K14" s="164">
        <v>46</v>
      </c>
      <c r="L14" s="167">
        <f t="shared" si="1"/>
        <v>165</v>
      </c>
      <c r="M14" s="164">
        <v>29</v>
      </c>
      <c r="N14" s="265">
        <v>29</v>
      </c>
      <c r="O14" s="164">
        <v>32</v>
      </c>
      <c r="P14" s="164">
        <v>25</v>
      </c>
      <c r="Q14" s="167">
        <f t="shared" si="2"/>
        <v>115</v>
      </c>
      <c r="R14" s="164">
        <v>22</v>
      </c>
      <c r="S14" s="164">
        <v>30</v>
      </c>
      <c r="T14" s="164">
        <v>15</v>
      </c>
      <c r="U14" s="164">
        <v>25</v>
      </c>
      <c r="V14" s="167">
        <f t="shared" si="3"/>
        <v>92</v>
      </c>
      <c r="W14" s="164">
        <v>19</v>
      </c>
      <c r="X14" s="164">
        <v>16</v>
      </c>
      <c r="Y14" s="164">
        <v>31</v>
      </c>
      <c r="Z14" s="164">
        <v>46</v>
      </c>
      <c r="AA14" s="167">
        <f t="shared" si="0"/>
        <v>112</v>
      </c>
      <c r="AB14" s="164">
        <v>30</v>
      </c>
      <c r="AC14" s="164">
        <v>26</v>
      </c>
      <c r="AD14" s="164">
        <v>32</v>
      </c>
      <c r="AE14" s="164">
        <v>28</v>
      </c>
      <c r="AF14" s="437">
        <f t="shared" si="4"/>
        <v>116</v>
      </c>
      <c r="AG14" s="164">
        <v>24</v>
      </c>
      <c r="AH14" s="164">
        <v>26</v>
      </c>
      <c r="AI14" s="164">
        <v>24</v>
      </c>
      <c r="AJ14" s="164">
        <v>22</v>
      </c>
      <c r="AK14" s="437">
        <f t="shared" si="5"/>
        <v>96</v>
      </c>
    </row>
    <row r="15" spans="2:37" s="68" customFormat="1" ht="14.1" customHeight="1" x14ac:dyDescent="0.15">
      <c r="B15" s="169" t="s">
        <v>23</v>
      </c>
      <c r="C15" s="221">
        <v>393</v>
      </c>
      <c r="D15" s="164">
        <v>362</v>
      </c>
      <c r="E15" s="165">
        <v>422</v>
      </c>
      <c r="F15" s="311">
        <v>541</v>
      </c>
      <c r="G15" s="166">
        <v>448</v>
      </c>
      <c r="H15" s="164">
        <v>143</v>
      </c>
      <c r="I15" s="164">
        <v>167</v>
      </c>
      <c r="J15" s="164">
        <v>141</v>
      </c>
      <c r="K15" s="164">
        <v>169</v>
      </c>
      <c r="L15" s="167">
        <f t="shared" si="1"/>
        <v>620</v>
      </c>
      <c r="M15" s="164">
        <v>230</v>
      </c>
      <c r="N15" s="265">
        <v>252</v>
      </c>
      <c r="O15" s="164">
        <v>222</v>
      </c>
      <c r="P15" s="164">
        <v>305</v>
      </c>
      <c r="Q15" s="167">
        <f t="shared" si="2"/>
        <v>1009</v>
      </c>
      <c r="R15" s="164">
        <v>328</v>
      </c>
      <c r="S15" s="164">
        <v>337</v>
      </c>
      <c r="T15" s="164">
        <v>299</v>
      </c>
      <c r="U15" s="164">
        <v>346</v>
      </c>
      <c r="V15" s="167">
        <f t="shared" si="3"/>
        <v>1310</v>
      </c>
      <c r="W15" s="164">
        <v>310</v>
      </c>
      <c r="X15" s="164">
        <v>140</v>
      </c>
      <c r="Y15" s="164">
        <v>236</v>
      </c>
      <c r="Z15" s="164">
        <v>241</v>
      </c>
      <c r="AA15" s="167">
        <f t="shared" si="0"/>
        <v>927</v>
      </c>
      <c r="AB15" s="164">
        <v>225</v>
      </c>
      <c r="AC15" s="164">
        <v>179</v>
      </c>
      <c r="AD15" s="164">
        <v>161</v>
      </c>
      <c r="AE15" s="164">
        <v>209</v>
      </c>
      <c r="AF15" s="437">
        <f t="shared" si="4"/>
        <v>774</v>
      </c>
      <c r="AG15" s="164">
        <v>212</v>
      </c>
      <c r="AH15" s="164">
        <v>223</v>
      </c>
      <c r="AI15" s="164">
        <v>225</v>
      </c>
      <c r="AJ15" s="164">
        <v>228</v>
      </c>
      <c r="AK15" s="437">
        <f t="shared" si="5"/>
        <v>888</v>
      </c>
    </row>
    <row r="16" spans="2:37" s="68" customFormat="1" ht="14.1" customHeight="1" x14ac:dyDescent="0.15">
      <c r="B16" s="169" t="s">
        <v>24</v>
      </c>
      <c r="C16" s="221">
        <v>261</v>
      </c>
      <c r="D16" s="164">
        <v>256</v>
      </c>
      <c r="E16" s="165">
        <v>358</v>
      </c>
      <c r="F16" s="311">
        <v>533</v>
      </c>
      <c r="G16" s="166">
        <v>348</v>
      </c>
      <c r="H16" s="164">
        <v>115</v>
      </c>
      <c r="I16" s="164">
        <v>114</v>
      </c>
      <c r="J16" s="164">
        <v>103</v>
      </c>
      <c r="K16" s="164">
        <v>98</v>
      </c>
      <c r="L16" s="167">
        <f t="shared" si="1"/>
        <v>430</v>
      </c>
      <c r="M16" s="164">
        <v>74</v>
      </c>
      <c r="N16" s="265">
        <v>97</v>
      </c>
      <c r="O16" s="164">
        <v>110</v>
      </c>
      <c r="P16" s="164">
        <v>112</v>
      </c>
      <c r="Q16" s="167">
        <f t="shared" si="2"/>
        <v>393</v>
      </c>
      <c r="R16" s="164">
        <v>116</v>
      </c>
      <c r="S16" s="164">
        <v>104</v>
      </c>
      <c r="T16" s="164">
        <v>82</v>
      </c>
      <c r="U16" s="164">
        <v>109</v>
      </c>
      <c r="V16" s="167">
        <f t="shared" si="3"/>
        <v>411</v>
      </c>
      <c r="W16" s="164">
        <v>102</v>
      </c>
      <c r="X16" s="164">
        <v>41</v>
      </c>
      <c r="Y16" s="164">
        <v>93</v>
      </c>
      <c r="Z16" s="164">
        <v>99</v>
      </c>
      <c r="AA16" s="167">
        <f t="shared" si="0"/>
        <v>335</v>
      </c>
      <c r="AB16" s="164">
        <v>75</v>
      </c>
      <c r="AC16" s="164">
        <v>89</v>
      </c>
      <c r="AD16" s="164">
        <v>97</v>
      </c>
      <c r="AE16" s="164">
        <v>91</v>
      </c>
      <c r="AF16" s="437">
        <f t="shared" si="4"/>
        <v>352</v>
      </c>
      <c r="AG16" s="164">
        <v>81</v>
      </c>
      <c r="AH16" s="164">
        <v>106</v>
      </c>
      <c r="AI16" s="164">
        <v>105</v>
      </c>
      <c r="AJ16" s="164">
        <v>92</v>
      </c>
      <c r="AK16" s="437">
        <f t="shared" si="5"/>
        <v>384</v>
      </c>
    </row>
    <row r="17" spans="1:37" s="68" customFormat="1" ht="14.1" customHeight="1" x14ac:dyDescent="0.15">
      <c r="B17" s="169" t="s">
        <v>25</v>
      </c>
      <c r="C17" s="221">
        <v>3641</v>
      </c>
      <c r="D17" s="164">
        <v>3280</v>
      </c>
      <c r="E17" s="165">
        <v>4529</v>
      </c>
      <c r="F17" s="311">
        <v>4228</v>
      </c>
      <c r="G17" s="166">
        <v>4275</v>
      </c>
      <c r="H17" s="164">
        <v>1153</v>
      </c>
      <c r="I17" s="164">
        <v>1201</v>
      </c>
      <c r="J17" s="164">
        <v>1244</v>
      </c>
      <c r="K17" s="164">
        <v>1291</v>
      </c>
      <c r="L17" s="167">
        <f t="shared" si="1"/>
        <v>4889</v>
      </c>
      <c r="M17" s="164">
        <v>1162</v>
      </c>
      <c r="N17" s="265">
        <v>1264</v>
      </c>
      <c r="O17" s="164">
        <v>1245</v>
      </c>
      <c r="P17" s="164">
        <v>1359</v>
      </c>
      <c r="Q17" s="167">
        <f t="shared" si="2"/>
        <v>5030</v>
      </c>
      <c r="R17" s="164">
        <v>1210</v>
      </c>
      <c r="S17" s="164">
        <v>1241</v>
      </c>
      <c r="T17" s="164">
        <v>1420</v>
      </c>
      <c r="U17" s="164">
        <v>1474</v>
      </c>
      <c r="V17" s="167">
        <f t="shared" si="3"/>
        <v>5345</v>
      </c>
      <c r="W17" s="164">
        <v>1163</v>
      </c>
      <c r="X17" s="164">
        <v>573</v>
      </c>
      <c r="Y17" s="164">
        <v>1523</v>
      </c>
      <c r="Z17" s="164">
        <v>1575</v>
      </c>
      <c r="AA17" s="167">
        <f t="shared" si="0"/>
        <v>4834</v>
      </c>
      <c r="AB17" s="164">
        <v>1305</v>
      </c>
      <c r="AC17" s="164">
        <v>1297</v>
      </c>
      <c r="AD17" s="164">
        <v>1412</v>
      </c>
      <c r="AE17" s="164">
        <v>1587</v>
      </c>
      <c r="AF17" s="437">
        <f t="shared" si="4"/>
        <v>5601</v>
      </c>
      <c r="AG17" s="164">
        <v>1269</v>
      </c>
      <c r="AH17" s="164">
        <v>1471</v>
      </c>
      <c r="AI17" s="164">
        <v>1506</v>
      </c>
      <c r="AJ17" s="164">
        <v>1569</v>
      </c>
      <c r="AK17" s="437">
        <f t="shared" si="5"/>
        <v>5815</v>
      </c>
    </row>
    <row r="18" spans="1:37" s="68" customFormat="1" ht="14.1" customHeight="1" x14ac:dyDescent="0.15">
      <c r="B18" s="169" t="s">
        <v>26</v>
      </c>
      <c r="C18" s="222" t="s">
        <v>27</v>
      </c>
      <c r="D18" s="164">
        <v>304</v>
      </c>
      <c r="E18" s="165">
        <v>404</v>
      </c>
      <c r="F18" s="311">
        <v>503</v>
      </c>
      <c r="G18" s="166">
        <v>568</v>
      </c>
      <c r="H18" s="164">
        <v>159</v>
      </c>
      <c r="I18" s="164">
        <v>178</v>
      </c>
      <c r="J18" s="164">
        <v>185</v>
      </c>
      <c r="K18" s="164">
        <v>180</v>
      </c>
      <c r="L18" s="167">
        <f t="shared" si="1"/>
        <v>702</v>
      </c>
      <c r="M18" s="164">
        <v>179</v>
      </c>
      <c r="N18" s="265">
        <v>152</v>
      </c>
      <c r="O18" s="164">
        <v>159</v>
      </c>
      <c r="P18" s="164">
        <v>165</v>
      </c>
      <c r="Q18" s="167">
        <f t="shared" si="2"/>
        <v>655</v>
      </c>
      <c r="R18" s="164">
        <v>162</v>
      </c>
      <c r="S18" s="164">
        <v>184</v>
      </c>
      <c r="T18" s="164">
        <v>166</v>
      </c>
      <c r="U18" s="164">
        <v>201</v>
      </c>
      <c r="V18" s="167">
        <f t="shared" si="3"/>
        <v>713</v>
      </c>
      <c r="W18" s="164">
        <v>203</v>
      </c>
      <c r="X18" s="164">
        <v>57</v>
      </c>
      <c r="Y18" s="164">
        <v>172</v>
      </c>
      <c r="Z18" s="164">
        <v>200</v>
      </c>
      <c r="AA18" s="167">
        <f t="shared" si="0"/>
        <v>632</v>
      </c>
      <c r="AB18" s="164">
        <v>185</v>
      </c>
      <c r="AC18" s="164">
        <v>149</v>
      </c>
      <c r="AD18" s="164">
        <v>175</v>
      </c>
      <c r="AE18" s="164">
        <v>208</v>
      </c>
      <c r="AF18" s="437">
        <f t="shared" si="4"/>
        <v>717</v>
      </c>
      <c r="AG18" s="164">
        <v>203</v>
      </c>
      <c r="AH18" s="164">
        <v>192</v>
      </c>
      <c r="AI18" s="164">
        <v>201</v>
      </c>
      <c r="AJ18" s="164">
        <v>223</v>
      </c>
      <c r="AK18" s="437">
        <f t="shared" si="5"/>
        <v>819</v>
      </c>
    </row>
    <row r="19" spans="1:37" s="68" customFormat="1" ht="14.1" customHeight="1" x14ac:dyDescent="0.15">
      <c r="B19" s="169" t="s">
        <v>28</v>
      </c>
      <c r="C19" s="222" t="s">
        <v>27</v>
      </c>
      <c r="D19" s="164">
        <v>349</v>
      </c>
      <c r="E19" s="165">
        <v>242</v>
      </c>
      <c r="F19" s="311">
        <v>190</v>
      </c>
      <c r="G19" s="166">
        <v>370</v>
      </c>
      <c r="H19" s="164">
        <v>112</v>
      </c>
      <c r="I19" s="164">
        <v>114</v>
      </c>
      <c r="J19" s="164">
        <v>91</v>
      </c>
      <c r="K19" s="164">
        <v>97</v>
      </c>
      <c r="L19" s="167">
        <f t="shared" si="1"/>
        <v>414</v>
      </c>
      <c r="M19" s="164">
        <v>95</v>
      </c>
      <c r="N19" s="265">
        <v>107</v>
      </c>
      <c r="O19" s="164">
        <v>132</v>
      </c>
      <c r="P19" s="164">
        <v>140</v>
      </c>
      <c r="Q19" s="167">
        <f t="shared" si="2"/>
        <v>474</v>
      </c>
      <c r="R19" s="164">
        <v>113</v>
      </c>
      <c r="S19" s="164">
        <v>108</v>
      </c>
      <c r="T19" s="164">
        <v>108</v>
      </c>
      <c r="U19" s="164">
        <v>130</v>
      </c>
      <c r="V19" s="167">
        <f t="shared" si="3"/>
        <v>459</v>
      </c>
      <c r="W19" s="164">
        <v>145</v>
      </c>
      <c r="X19" s="164">
        <v>77</v>
      </c>
      <c r="Y19" s="164">
        <v>151</v>
      </c>
      <c r="Z19" s="164">
        <v>133</v>
      </c>
      <c r="AA19" s="167">
        <f t="shared" si="0"/>
        <v>506</v>
      </c>
      <c r="AB19" s="164">
        <v>110</v>
      </c>
      <c r="AC19" s="164">
        <v>81</v>
      </c>
      <c r="AD19" s="164">
        <v>92</v>
      </c>
      <c r="AE19" s="164">
        <v>107</v>
      </c>
      <c r="AF19" s="437">
        <f t="shared" si="4"/>
        <v>390</v>
      </c>
      <c r="AG19" s="164">
        <v>75</v>
      </c>
      <c r="AH19" s="164">
        <v>82</v>
      </c>
      <c r="AI19" s="164">
        <v>87</v>
      </c>
      <c r="AJ19" s="164">
        <v>100</v>
      </c>
      <c r="AK19" s="437">
        <f t="shared" si="5"/>
        <v>344</v>
      </c>
    </row>
    <row r="20" spans="1:37" s="68" customFormat="1" ht="14.1" customHeight="1" x14ac:dyDescent="0.15">
      <c r="B20" s="169" t="s">
        <v>29</v>
      </c>
      <c r="C20" s="222" t="s">
        <v>27</v>
      </c>
      <c r="D20" s="164">
        <v>110</v>
      </c>
      <c r="E20" s="165">
        <v>102</v>
      </c>
      <c r="F20" s="311">
        <v>126</v>
      </c>
      <c r="G20" s="166">
        <v>93</v>
      </c>
      <c r="H20" s="164">
        <v>28</v>
      </c>
      <c r="I20" s="164">
        <v>38</v>
      </c>
      <c r="J20" s="164">
        <v>18</v>
      </c>
      <c r="K20" s="164">
        <v>25</v>
      </c>
      <c r="L20" s="167">
        <f t="shared" si="1"/>
        <v>109</v>
      </c>
      <c r="M20" s="164">
        <v>29</v>
      </c>
      <c r="N20" s="265">
        <v>27</v>
      </c>
      <c r="O20" s="164">
        <v>19</v>
      </c>
      <c r="P20" s="164">
        <v>33</v>
      </c>
      <c r="Q20" s="167">
        <f t="shared" si="2"/>
        <v>108</v>
      </c>
      <c r="R20" s="164">
        <v>36</v>
      </c>
      <c r="S20" s="164">
        <v>48</v>
      </c>
      <c r="T20" s="164">
        <v>38</v>
      </c>
      <c r="U20" s="164">
        <v>39</v>
      </c>
      <c r="V20" s="167">
        <f t="shared" si="3"/>
        <v>161</v>
      </c>
      <c r="W20" s="164">
        <v>35</v>
      </c>
      <c r="X20" s="164">
        <v>17</v>
      </c>
      <c r="Y20" s="164">
        <v>22</v>
      </c>
      <c r="Z20" s="164">
        <v>25</v>
      </c>
      <c r="AA20" s="167">
        <f t="shared" si="0"/>
        <v>99</v>
      </c>
      <c r="AB20" s="164">
        <v>20</v>
      </c>
      <c r="AC20" s="164">
        <v>31</v>
      </c>
      <c r="AD20" s="164">
        <v>32</v>
      </c>
      <c r="AE20" s="164">
        <v>38</v>
      </c>
      <c r="AF20" s="437">
        <f>SUM(AB20:AE20)</f>
        <v>121</v>
      </c>
      <c r="AG20" s="164">
        <v>26</v>
      </c>
      <c r="AH20" s="164">
        <v>25</v>
      </c>
      <c r="AI20" s="164">
        <v>44</v>
      </c>
      <c r="AJ20" s="164">
        <v>35</v>
      </c>
      <c r="AK20" s="437">
        <f t="shared" si="5"/>
        <v>130</v>
      </c>
    </row>
    <row r="21" spans="1:37" s="68" customFormat="1" ht="14.1" customHeight="1" x14ac:dyDescent="0.15">
      <c r="B21" s="168" t="s">
        <v>30</v>
      </c>
      <c r="C21" s="222" t="s">
        <v>27</v>
      </c>
      <c r="D21" s="164">
        <v>97</v>
      </c>
      <c r="E21" s="165">
        <v>101</v>
      </c>
      <c r="F21" s="311">
        <v>84</v>
      </c>
      <c r="G21" s="166">
        <v>124</v>
      </c>
      <c r="H21" s="164">
        <v>54</v>
      </c>
      <c r="I21" s="164">
        <v>42</v>
      </c>
      <c r="J21" s="164">
        <v>25</v>
      </c>
      <c r="K21" s="164">
        <v>51</v>
      </c>
      <c r="L21" s="167">
        <f t="shared" si="1"/>
        <v>172</v>
      </c>
      <c r="M21" s="164">
        <v>34</v>
      </c>
      <c r="N21" s="265">
        <v>32</v>
      </c>
      <c r="O21" s="164">
        <v>24</v>
      </c>
      <c r="P21" s="164">
        <v>49</v>
      </c>
      <c r="Q21" s="167">
        <f t="shared" si="2"/>
        <v>139</v>
      </c>
      <c r="R21" s="164">
        <v>34</v>
      </c>
      <c r="S21" s="164">
        <v>36</v>
      </c>
      <c r="T21" s="164">
        <v>22</v>
      </c>
      <c r="U21" s="164">
        <v>38</v>
      </c>
      <c r="V21" s="167">
        <f t="shared" si="3"/>
        <v>130</v>
      </c>
      <c r="W21" s="164">
        <v>10</v>
      </c>
      <c r="X21" s="164">
        <v>14</v>
      </c>
      <c r="Y21" s="164">
        <v>31</v>
      </c>
      <c r="Z21" s="164">
        <v>16</v>
      </c>
      <c r="AA21" s="167">
        <f t="shared" si="0"/>
        <v>71</v>
      </c>
      <c r="AB21" s="164">
        <v>19</v>
      </c>
      <c r="AC21" s="164">
        <v>12</v>
      </c>
      <c r="AD21" s="164">
        <v>11</v>
      </c>
      <c r="AE21" s="164">
        <v>20</v>
      </c>
      <c r="AF21" s="437">
        <f t="shared" si="4"/>
        <v>62</v>
      </c>
      <c r="AG21" s="164">
        <v>14</v>
      </c>
      <c r="AH21" s="164">
        <v>21</v>
      </c>
      <c r="AI21" s="164">
        <v>32</v>
      </c>
      <c r="AJ21" s="164">
        <v>29</v>
      </c>
      <c r="AK21" s="437">
        <f t="shared" si="5"/>
        <v>96</v>
      </c>
    </row>
    <row r="22" spans="1:37" s="68" customFormat="1" ht="14.1" customHeight="1" x14ac:dyDescent="0.15">
      <c r="B22" s="169" t="s">
        <v>31</v>
      </c>
      <c r="C22" s="222" t="s">
        <v>27</v>
      </c>
      <c r="D22" s="222" t="s">
        <v>27</v>
      </c>
      <c r="E22" s="223" t="s">
        <v>27</v>
      </c>
      <c r="F22" s="211" t="s">
        <v>27</v>
      </c>
      <c r="G22" s="212" t="s">
        <v>27</v>
      </c>
      <c r="H22" s="221">
        <v>119</v>
      </c>
      <c r="I22" s="221">
        <v>39</v>
      </c>
      <c r="J22" s="221">
        <v>44</v>
      </c>
      <c r="K22" s="221">
        <v>57</v>
      </c>
      <c r="L22" s="167">
        <f t="shared" si="1"/>
        <v>259</v>
      </c>
      <c r="M22" s="164">
        <v>59</v>
      </c>
      <c r="N22" s="265">
        <v>47</v>
      </c>
      <c r="O22" s="164">
        <v>39</v>
      </c>
      <c r="P22" s="164">
        <v>40</v>
      </c>
      <c r="Q22" s="167">
        <f t="shared" si="2"/>
        <v>185</v>
      </c>
      <c r="R22" s="164">
        <v>36</v>
      </c>
      <c r="S22" s="164">
        <v>30</v>
      </c>
      <c r="T22" s="164">
        <v>27</v>
      </c>
      <c r="U22" s="164">
        <v>31</v>
      </c>
      <c r="V22" s="167">
        <f t="shared" si="3"/>
        <v>124</v>
      </c>
      <c r="W22" s="164">
        <v>33</v>
      </c>
      <c r="X22" s="164">
        <v>22</v>
      </c>
      <c r="Y22" s="164">
        <v>55</v>
      </c>
      <c r="Z22" s="164">
        <v>46</v>
      </c>
      <c r="AA22" s="167">
        <f t="shared" si="0"/>
        <v>156</v>
      </c>
      <c r="AB22" s="164">
        <v>31</v>
      </c>
      <c r="AC22" s="164">
        <v>39</v>
      </c>
      <c r="AD22" s="164">
        <v>31</v>
      </c>
      <c r="AE22" s="164">
        <v>121</v>
      </c>
      <c r="AF22" s="437">
        <f t="shared" si="4"/>
        <v>222</v>
      </c>
      <c r="AG22" s="164">
        <v>51</v>
      </c>
      <c r="AH22" s="164">
        <v>56</v>
      </c>
      <c r="AI22" s="164">
        <v>42</v>
      </c>
      <c r="AJ22" s="164">
        <v>60</v>
      </c>
      <c r="AK22" s="437">
        <f t="shared" si="5"/>
        <v>209</v>
      </c>
    </row>
    <row r="23" spans="1:37" s="68" customFormat="1" ht="14.1" customHeight="1" x14ac:dyDescent="0.15">
      <c r="B23" s="169" t="s">
        <v>32</v>
      </c>
      <c r="C23" s="222" t="s">
        <v>27</v>
      </c>
      <c r="D23" s="222" t="s">
        <v>27</v>
      </c>
      <c r="E23" s="223" t="s">
        <v>27</v>
      </c>
      <c r="F23" s="211" t="s">
        <v>27</v>
      </c>
      <c r="G23" s="212" t="s">
        <v>27</v>
      </c>
      <c r="H23" s="221">
        <v>46</v>
      </c>
      <c r="I23" s="221">
        <v>26</v>
      </c>
      <c r="J23" s="221">
        <v>46</v>
      </c>
      <c r="K23" s="221">
        <v>63</v>
      </c>
      <c r="L23" s="167">
        <f t="shared" si="1"/>
        <v>181</v>
      </c>
      <c r="M23" s="164">
        <v>33</v>
      </c>
      <c r="N23" s="265">
        <v>55</v>
      </c>
      <c r="O23" s="164">
        <v>32</v>
      </c>
      <c r="P23" s="164">
        <v>39</v>
      </c>
      <c r="Q23" s="167">
        <f t="shared" si="2"/>
        <v>159</v>
      </c>
      <c r="R23" s="164">
        <v>35</v>
      </c>
      <c r="S23" s="164">
        <v>42</v>
      </c>
      <c r="T23" s="164">
        <v>26</v>
      </c>
      <c r="U23" s="164">
        <v>16</v>
      </c>
      <c r="V23" s="167">
        <f t="shared" si="3"/>
        <v>119</v>
      </c>
      <c r="W23" s="164">
        <v>12</v>
      </c>
      <c r="X23" s="164">
        <v>8</v>
      </c>
      <c r="Y23" s="164">
        <v>37</v>
      </c>
      <c r="Z23" s="164">
        <v>40</v>
      </c>
      <c r="AA23" s="167">
        <f t="shared" si="0"/>
        <v>97</v>
      </c>
      <c r="AB23" s="164">
        <v>46</v>
      </c>
      <c r="AC23" s="164">
        <v>28</v>
      </c>
      <c r="AD23" s="164">
        <v>22</v>
      </c>
      <c r="AE23" s="164">
        <v>27</v>
      </c>
      <c r="AF23" s="437">
        <f t="shared" si="4"/>
        <v>123</v>
      </c>
      <c r="AG23" s="164">
        <v>22</v>
      </c>
      <c r="AH23" s="164">
        <v>11</v>
      </c>
      <c r="AI23" s="164">
        <v>21</v>
      </c>
      <c r="AJ23" s="164">
        <v>26</v>
      </c>
      <c r="AK23" s="437">
        <f t="shared" si="5"/>
        <v>80</v>
      </c>
    </row>
    <row r="24" spans="1:37" s="68" customFormat="1" ht="14.1" customHeight="1" x14ac:dyDescent="0.15">
      <c r="B24" s="169" t="s">
        <v>33</v>
      </c>
      <c r="C24" s="222" t="s">
        <v>27</v>
      </c>
      <c r="D24" s="222" t="s">
        <v>27</v>
      </c>
      <c r="E24" s="223" t="s">
        <v>27</v>
      </c>
      <c r="F24" s="211" t="s">
        <v>27</v>
      </c>
      <c r="G24" s="212" t="s">
        <v>27</v>
      </c>
      <c r="H24" s="221">
        <v>115</v>
      </c>
      <c r="I24" s="221">
        <v>82</v>
      </c>
      <c r="J24" s="221">
        <v>77</v>
      </c>
      <c r="K24" s="221">
        <v>63</v>
      </c>
      <c r="L24" s="167">
        <f t="shared" si="1"/>
        <v>337</v>
      </c>
      <c r="M24" s="164">
        <v>109</v>
      </c>
      <c r="N24" s="265">
        <v>94</v>
      </c>
      <c r="O24" s="164">
        <v>115</v>
      </c>
      <c r="P24" s="164">
        <v>122</v>
      </c>
      <c r="Q24" s="167">
        <f t="shared" si="2"/>
        <v>440</v>
      </c>
      <c r="R24" s="164">
        <v>150</v>
      </c>
      <c r="S24" s="164">
        <v>155</v>
      </c>
      <c r="T24" s="164">
        <v>139</v>
      </c>
      <c r="U24" s="164">
        <v>76</v>
      </c>
      <c r="V24" s="167">
        <f t="shared" si="3"/>
        <v>520</v>
      </c>
      <c r="W24" s="164">
        <v>28</v>
      </c>
      <c r="X24" s="261">
        <v>0</v>
      </c>
      <c r="Y24" s="261">
        <v>0</v>
      </c>
      <c r="Z24" s="261">
        <v>0</v>
      </c>
      <c r="AA24" s="167">
        <f t="shared" si="0"/>
        <v>28</v>
      </c>
      <c r="AB24" s="261">
        <v>0</v>
      </c>
      <c r="AC24" s="261">
        <v>0</v>
      </c>
      <c r="AD24" s="261">
        <v>0</v>
      </c>
      <c r="AE24" s="261">
        <v>0</v>
      </c>
      <c r="AF24" s="448">
        <f t="shared" si="4"/>
        <v>0</v>
      </c>
      <c r="AG24" s="164">
        <v>0</v>
      </c>
      <c r="AH24" s="164">
        <v>0</v>
      </c>
      <c r="AI24" s="164">
        <v>0</v>
      </c>
      <c r="AJ24" s="164">
        <v>0</v>
      </c>
      <c r="AK24" s="437">
        <f t="shared" si="5"/>
        <v>0</v>
      </c>
    </row>
    <row r="25" spans="1:37" s="68" customFormat="1" ht="14.1" customHeight="1" x14ac:dyDescent="0.15">
      <c r="B25" s="169" t="s">
        <v>34</v>
      </c>
      <c r="C25" s="222" t="s">
        <v>27</v>
      </c>
      <c r="D25" s="222" t="s">
        <v>27</v>
      </c>
      <c r="E25" s="223" t="s">
        <v>27</v>
      </c>
      <c r="F25" s="211" t="s">
        <v>27</v>
      </c>
      <c r="G25" s="212" t="s">
        <v>27</v>
      </c>
      <c r="H25" s="221">
        <v>110</v>
      </c>
      <c r="I25" s="221">
        <v>57</v>
      </c>
      <c r="J25" s="221">
        <v>58</v>
      </c>
      <c r="K25" s="221">
        <v>39</v>
      </c>
      <c r="L25" s="167">
        <f t="shared" si="1"/>
        <v>264</v>
      </c>
      <c r="M25" s="164">
        <v>58</v>
      </c>
      <c r="N25" s="265">
        <v>70</v>
      </c>
      <c r="O25" s="164">
        <v>62</v>
      </c>
      <c r="P25" s="164">
        <v>54</v>
      </c>
      <c r="Q25" s="167">
        <f t="shared" si="2"/>
        <v>244</v>
      </c>
      <c r="R25" s="164">
        <v>93</v>
      </c>
      <c r="S25" s="164">
        <v>78</v>
      </c>
      <c r="T25" s="164">
        <v>63</v>
      </c>
      <c r="U25" s="164">
        <v>78</v>
      </c>
      <c r="V25" s="167">
        <f t="shared" si="3"/>
        <v>312</v>
      </c>
      <c r="W25" s="164">
        <v>79</v>
      </c>
      <c r="X25" s="164">
        <v>25</v>
      </c>
      <c r="Y25" s="164">
        <v>54</v>
      </c>
      <c r="Z25" s="164">
        <v>33</v>
      </c>
      <c r="AA25" s="167">
        <f t="shared" si="0"/>
        <v>191</v>
      </c>
      <c r="AB25" s="164">
        <v>44</v>
      </c>
      <c r="AC25" s="164">
        <v>31</v>
      </c>
      <c r="AD25" s="164">
        <v>53</v>
      </c>
      <c r="AE25" s="164">
        <v>67</v>
      </c>
      <c r="AF25" s="437">
        <f t="shared" si="4"/>
        <v>195</v>
      </c>
      <c r="AG25" s="164">
        <v>59</v>
      </c>
      <c r="AH25" s="164">
        <v>72</v>
      </c>
      <c r="AI25" s="164">
        <v>65</v>
      </c>
      <c r="AJ25" s="164">
        <v>81</v>
      </c>
      <c r="AK25" s="437">
        <f t="shared" si="5"/>
        <v>277</v>
      </c>
    </row>
    <row r="26" spans="1:37" s="68" customFormat="1" ht="14.1" customHeight="1" x14ac:dyDescent="0.15">
      <c r="B26" s="169" t="s">
        <v>35</v>
      </c>
      <c r="C26" s="222" t="s">
        <v>27</v>
      </c>
      <c r="D26" s="222" t="s">
        <v>27</v>
      </c>
      <c r="E26" s="223" t="s">
        <v>27</v>
      </c>
      <c r="F26" s="211" t="s">
        <v>27</v>
      </c>
      <c r="G26" s="212" t="s">
        <v>27</v>
      </c>
      <c r="H26" s="221">
        <v>160</v>
      </c>
      <c r="I26" s="221">
        <v>98</v>
      </c>
      <c r="J26" s="221">
        <v>95</v>
      </c>
      <c r="K26" s="221">
        <v>108</v>
      </c>
      <c r="L26" s="167">
        <f t="shared" si="1"/>
        <v>461</v>
      </c>
      <c r="M26" s="164">
        <v>103</v>
      </c>
      <c r="N26" s="265">
        <v>131</v>
      </c>
      <c r="O26" s="164">
        <v>87</v>
      </c>
      <c r="P26" s="164">
        <v>115</v>
      </c>
      <c r="Q26" s="167">
        <f t="shared" si="2"/>
        <v>436</v>
      </c>
      <c r="R26" s="164">
        <v>150</v>
      </c>
      <c r="S26" s="164">
        <v>179</v>
      </c>
      <c r="T26" s="164">
        <v>120</v>
      </c>
      <c r="U26" s="164">
        <v>130</v>
      </c>
      <c r="V26" s="167">
        <f t="shared" si="3"/>
        <v>579</v>
      </c>
      <c r="W26" s="164">
        <v>170</v>
      </c>
      <c r="X26" s="164">
        <v>31</v>
      </c>
      <c r="Y26" s="164">
        <v>105</v>
      </c>
      <c r="Z26" s="164">
        <v>115</v>
      </c>
      <c r="AA26" s="167">
        <f t="shared" si="0"/>
        <v>421</v>
      </c>
      <c r="AB26" s="164">
        <v>134</v>
      </c>
      <c r="AC26" s="164">
        <v>91</v>
      </c>
      <c r="AD26" s="164">
        <v>109</v>
      </c>
      <c r="AE26" s="164">
        <v>147</v>
      </c>
      <c r="AF26" s="437">
        <f t="shared" si="4"/>
        <v>481</v>
      </c>
      <c r="AG26" s="164">
        <v>142</v>
      </c>
      <c r="AH26" s="164">
        <v>136</v>
      </c>
      <c r="AI26" s="164">
        <v>125</v>
      </c>
      <c r="AJ26" s="164">
        <v>185</v>
      </c>
      <c r="AK26" s="437">
        <f t="shared" si="5"/>
        <v>588</v>
      </c>
    </row>
    <row r="27" spans="1:37" s="68" customFormat="1" ht="14.1" customHeight="1" x14ac:dyDescent="0.15">
      <c r="B27" s="169" t="s">
        <v>36</v>
      </c>
      <c r="C27" s="222" t="s">
        <v>27</v>
      </c>
      <c r="D27" s="222" t="s">
        <v>27</v>
      </c>
      <c r="E27" s="223" t="s">
        <v>27</v>
      </c>
      <c r="F27" s="211" t="s">
        <v>27</v>
      </c>
      <c r="G27" s="212" t="s">
        <v>27</v>
      </c>
      <c r="H27" s="221">
        <v>58</v>
      </c>
      <c r="I27" s="221">
        <v>83</v>
      </c>
      <c r="J27" s="221">
        <v>93</v>
      </c>
      <c r="K27" s="221">
        <v>113</v>
      </c>
      <c r="L27" s="167">
        <f t="shared" si="1"/>
        <v>347</v>
      </c>
      <c r="M27" s="164">
        <v>229</v>
      </c>
      <c r="N27" s="265">
        <v>256</v>
      </c>
      <c r="O27" s="164">
        <v>259</v>
      </c>
      <c r="P27" s="164">
        <v>292</v>
      </c>
      <c r="Q27" s="167">
        <f t="shared" si="2"/>
        <v>1036</v>
      </c>
      <c r="R27" s="164">
        <v>314</v>
      </c>
      <c r="S27" s="164">
        <v>268</v>
      </c>
      <c r="T27" s="164">
        <v>209</v>
      </c>
      <c r="U27" s="164">
        <v>207</v>
      </c>
      <c r="V27" s="167">
        <f t="shared" si="3"/>
        <v>998</v>
      </c>
      <c r="W27" s="164">
        <v>258</v>
      </c>
      <c r="X27" s="164">
        <v>104</v>
      </c>
      <c r="Y27" s="164">
        <v>202</v>
      </c>
      <c r="Z27" s="164">
        <v>170</v>
      </c>
      <c r="AA27" s="167">
        <f t="shared" si="0"/>
        <v>734</v>
      </c>
      <c r="AB27" s="164">
        <v>187</v>
      </c>
      <c r="AC27" s="164">
        <v>182</v>
      </c>
      <c r="AD27" s="164">
        <v>189</v>
      </c>
      <c r="AE27" s="164">
        <v>174</v>
      </c>
      <c r="AF27" s="437">
        <f t="shared" si="4"/>
        <v>732</v>
      </c>
      <c r="AG27" s="164">
        <v>157</v>
      </c>
      <c r="AH27" s="164">
        <v>222</v>
      </c>
      <c r="AI27" s="164">
        <v>213</v>
      </c>
      <c r="AJ27" s="164">
        <v>259</v>
      </c>
      <c r="AK27" s="437">
        <f t="shared" si="5"/>
        <v>851</v>
      </c>
    </row>
    <row r="28" spans="1:37" s="68" customFormat="1" ht="14.1" customHeight="1" x14ac:dyDescent="0.15">
      <c r="B28" s="169" t="s">
        <v>37</v>
      </c>
      <c r="C28" s="222" t="s">
        <v>27</v>
      </c>
      <c r="D28" s="222" t="s">
        <v>27</v>
      </c>
      <c r="E28" s="223" t="s">
        <v>27</v>
      </c>
      <c r="F28" s="211" t="s">
        <v>27</v>
      </c>
      <c r="G28" s="212" t="s">
        <v>27</v>
      </c>
      <c r="H28" s="221">
        <v>62</v>
      </c>
      <c r="I28" s="221">
        <v>54</v>
      </c>
      <c r="J28" s="221">
        <v>42</v>
      </c>
      <c r="K28" s="221">
        <v>50</v>
      </c>
      <c r="L28" s="167">
        <f t="shared" si="1"/>
        <v>208</v>
      </c>
      <c r="M28" s="164">
        <v>66</v>
      </c>
      <c r="N28" s="265">
        <v>65</v>
      </c>
      <c r="O28" s="164">
        <v>65</v>
      </c>
      <c r="P28" s="164">
        <v>59</v>
      </c>
      <c r="Q28" s="167">
        <f t="shared" si="2"/>
        <v>255</v>
      </c>
      <c r="R28" s="164">
        <v>74</v>
      </c>
      <c r="S28" s="164">
        <v>79</v>
      </c>
      <c r="T28" s="164">
        <v>75</v>
      </c>
      <c r="U28" s="164">
        <v>67</v>
      </c>
      <c r="V28" s="167">
        <f t="shared" si="3"/>
        <v>295</v>
      </c>
      <c r="W28" s="164">
        <v>92</v>
      </c>
      <c r="X28" s="164">
        <v>19</v>
      </c>
      <c r="Y28" s="164">
        <v>54</v>
      </c>
      <c r="Z28" s="164">
        <v>57</v>
      </c>
      <c r="AA28" s="167">
        <f t="shared" si="0"/>
        <v>222</v>
      </c>
      <c r="AB28" s="164">
        <v>33</v>
      </c>
      <c r="AC28" s="164">
        <v>51</v>
      </c>
      <c r="AD28" s="164">
        <v>40</v>
      </c>
      <c r="AE28" s="164">
        <v>50</v>
      </c>
      <c r="AF28" s="437">
        <f t="shared" si="4"/>
        <v>174</v>
      </c>
      <c r="AG28" s="164">
        <v>41</v>
      </c>
      <c r="AH28" s="164">
        <v>52</v>
      </c>
      <c r="AI28" s="164">
        <v>90</v>
      </c>
      <c r="AJ28" s="164">
        <v>96</v>
      </c>
      <c r="AK28" s="437">
        <f t="shared" si="5"/>
        <v>279</v>
      </c>
    </row>
    <row r="29" spans="1:37" s="68" customFormat="1" ht="14.1" customHeight="1" x14ac:dyDescent="0.15">
      <c r="B29" s="169" t="s">
        <v>104</v>
      </c>
      <c r="C29" s="222" t="s">
        <v>27</v>
      </c>
      <c r="D29" s="222" t="s">
        <v>27</v>
      </c>
      <c r="E29" s="223" t="s">
        <v>27</v>
      </c>
      <c r="F29" s="211" t="s">
        <v>27</v>
      </c>
      <c r="G29" s="212" t="s">
        <v>27</v>
      </c>
      <c r="H29" s="221">
        <v>51</v>
      </c>
      <c r="I29" s="221">
        <v>22</v>
      </c>
      <c r="J29" s="221">
        <v>16</v>
      </c>
      <c r="K29" s="221">
        <v>20</v>
      </c>
      <c r="L29" s="167">
        <f t="shared" si="1"/>
        <v>109</v>
      </c>
      <c r="M29" s="164">
        <v>22</v>
      </c>
      <c r="N29" s="265">
        <v>16</v>
      </c>
      <c r="O29" s="164">
        <v>16</v>
      </c>
      <c r="P29" s="164">
        <v>25</v>
      </c>
      <c r="Q29" s="167">
        <f t="shared" si="2"/>
        <v>79</v>
      </c>
      <c r="R29" s="164">
        <v>20</v>
      </c>
      <c r="S29" s="164">
        <v>29</v>
      </c>
      <c r="T29" s="164">
        <v>24</v>
      </c>
      <c r="U29" s="164">
        <v>28</v>
      </c>
      <c r="V29" s="167">
        <f t="shared" si="3"/>
        <v>101</v>
      </c>
      <c r="W29" s="164">
        <v>25</v>
      </c>
      <c r="X29" s="164">
        <v>21</v>
      </c>
      <c r="Y29" s="164">
        <v>44</v>
      </c>
      <c r="Z29" s="164">
        <v>40</v>
      </c>
      <c r="AA29" s="167">
        <f t="shared" si="0"/>
        <v>130</v>
      </c>
      <c r="AB29" s="164">
        <v>31</v>
      </c>
      <c r="AC29" s="164">
        <v>39</v>
      </c>
      <c r="AD29" s="164">
        <v>33</v>
      </c>
      <c r="AE29" s="164">
        <v>33</v>
      </c>
      <c r="AF29" s="437">
        <f t="shared" si="4"/>
        <v>136</v>
      </c>
      <c r="AG29" s="164">
        <v>28</v>
      </c>
      <c r="AH29" s="164">
        <v>36</v>
      </c>
      <c r="AI29" s="164">
        <v>60</v>
      </c>
      <c r="AJ29" s="164">
        <v>74</v>
      </c>
      <c r="AK29" s="437">
        <f t="shared" si="5"/>
        <v>198</v>
      </c>
    </row>
    <row r="30" spans="1:37" s="68" customFormat="1" ht="14.1" customHeight="1" thickBot="1" x14ac:dyDescent="0.2">
      <c r="B30" s="170" t="s">
        <v>38</v>
      </c>
      <c r="C30" s="224">
        <v>4524</v>
      </c>
      <c r="D30" s="171">
        <v>3476</v>
      </c>
      <c r="E30" s="224">
        <v>3351</v>
      </c>
      <c r="F30" s="312">
        <v>9782</v>
      </c>
      <c r="G30" s="172">
        <v>4209</v>
      </c>
      <c r="H30" s="224">
        <v>814</v>
      </c>
      <c r="I30" s="171">
        <v>755</v>
      </c>
      <c r="J30" s="224">
        <v>799</v>
      </c>
      <c r="K30" s="171">
        <v>738</v>
      </c>
      <c r="L30" s="172">
        <f t="shared" si="1"/>
        <v>3106</v>
      </c>
      <c r="M30" s="171">
        <v>904</v>
      </c>
      <c r="N30" s="266">
        <v>848</v>
      </c>
      <c r="O30" s="171">
        <v>778</v>
      </c>
      <c r="P30" s="171">
        <v>849</v>
      </c>
      <c r="Q30" s="172">
        <f t="shared" si="2"/>
        <v>3379</v>
      </c>
      <c r="R30" s="171">
        <v>860</v>
      </c>
      <c r="S30" s="171">
        <v>692</v>
      </c>
      <c r="T30" s="171">
        <v>764</v>
      </c>
      <c r="U30" s="164">
        <v>910</v>
      </c>
      <c r="V30" s="172">
        <f t="shared" si="3"/>
        <v>3226</v>
      </c>
      <c r="W30" s="164">
        <v>875</v>
      </c>
      <c r="X30" s="164">
        <v>372</v>
      </c>
      <c r="Y30" s="164">
        <v>918</v>
      </c>
      <c r="Z30" s="164">
        <v>722</v>
      </c>
      <c r="AA30" s="172">
        <f t="shared" si="0"/>
        <v>2887</v>
      </c>
      <c r="AB30" s="164">
        <v>676</v>
      </c>
      <c r="AC30" s="164">
        <v>652</v>
      </c>
      <c r="AD30" s="164">
        <v>662</v>
      </c>
      <c r="AE30" s="164">
        <v>593</v>
      </c>
      <c r="AF30" s="437">
        <f t="shared" si="4"/>
        <v>2583</v>
      </c>
      <c r="AG30" s="164">
        <v>555</v>
      </c>
      <c r="AH30" s="164">
        <v>595</v>
      </c>
      <c r="AI30" s="164">
        <v>591</v>
      </c>
      <c r="AJ30" s="164">
        <v>818</v>
      </c>
      <c r="AK30" s="437">
        <f t="shared" si="5"/>
        <v>2559</v>
      </c>
    </row>
    <row r="31" spans="1:37" s="69" customFormat="1" ht="15.95" customHeight="1" thickBot="1" x14ac:dyDescent="0.2">
      <c r="A31" s="68"/>
      <c r="B31" s="173" t="s">
        <v>75</v>
      </c>
      <c r="C31" s="225">
        <f t="shared" ref="C31:F31" si="6">SUM(C7:C30)</f>
        <v>71304</v>
      </c>
      <c r="D31" s="225">
        <f t="shared" si="6"/>
        <v>59448</v>
      </c>
      <c r="E31" s="225">
        <f t="shared" si="6"/>
        <v>60297</v>
      </c>
      <c r="F31" s="225">
        <f t="shared" si="6"/>
        <v>72819</v>
      </c>
      <c r="G31" s="226">
        <f>SUM(G7:G30)</f>
        <v>72963</v>
      </c>
      <c r="H31" s="225">
        <f t="shared" ref="H31:M31" si="7">SUM(H7:H30)</f>
        <v>19329</v>
      </c>
      <c r="I31" s="225">
        <f t="shared" si="7"/>
        <v>20195</v>
      </c>
      <c r="J31" s="225">
        <f t="shared" si="7"/>
        <v>20554</v>
      </c>
      <c r="K31" s="225">
        <f t="shared" si="7"/>
        <v>22368</v>
      </c>
      <c r="L31" s="225">
        <f t="shared" si="7"/>
        <v>82446</v>
      </c>
      <c r="M31" s="225">
        <f t="shared" si="7"/>
        <v>21871</v>
      </c>
      <c r="N31" s="225">
        <f t="shared" ref="N31" si="8">SUM(N7:N30)</f>
        <v>23033</v>
      </c>
      <c r="O31" s="287">
        <f t="shared" ref="O31:T31" si="9">SUM(O7:O30)</f>
        <v>23062</v>
      </c>
      <c r="P31" s="287">
        <f t="shared" si="9"/>
        <v>22504</v>
      </c>
      <c r="Q31" s="287">
        <f t="shared" si="9"/>
        <v>90470</v>
      </c>
      <c r="R31" s="287">
        <f t="shared" si="9"/>
        <v>24239</v>
      </c>
      <c r="S31" s="360">
        <f t="shared" si="9"/>
        <v>24987</v>
      </c>
      <c r="T31" s="360">
        <f t="shared" si="9"/>
        <v>25210</v>
      </c>
      <c r="U31" s="287">
        <f t="shared" ref="U31:Y31" si="10">SUM(U7:U30)</f>
        <v>29362</v>
      </c>
      <c r="V31" s="287">
        <f t="shared" si="10"/>
        <v>103798</v>
      </c>
      <c r="W31" s="287">
        <f t="shared" si="10"/>
        <v>24972</v>
      </c>
      <c r="X31" s="360">
        <f t="shared" si="10"/>
        <v>17639</v>
      </c>
      <c r="Y31" s="360">
        <f t="shared" si="10"/>
        <v>38826</v>
      </c>
      <c r="Z31" s="287">
        <f t="shared" ref="Z31:AA31" si="11">SUM(Z7:Z30)</f>
        <v>31102</v>
      </c>
      <c r="AA31" s="287">
        <f t="shared" si="11"/>
        <v>112539</v>
      </c>
      <c r="AB31" s="287">
        <f>SUM(AB7:AB30)</f>
        <v>29238</v>
      </c>
      <c r="AC31" s="287">
        <f>SUM(AC7:AC30)</f>
        <v>28927</v>
      </c>
      <c r="AD31" s="287">
        <f>SUM(AD7:AD30)</f>
        <v>28328</v>
      </c>
      <c r="AE31" s="287">
        <f>SUM(AE7:AE30)</f>
        <v>32547</v>
      </c>
      <c r="AF31" s="438">
        <f t="shared" si="4"/>
        <v>119040</v>
      </c>
      <c r="AG31" s="438">
        <f>SUM(AG7:AG30)</f>
        <v>28917</v>
      </c>
      <c r="AH31" s="438">
        <f t="shared" ref="AH31:AJ31" si="12">SUM(AH7:AH30)</f>
        <v>32137</v>
      </c>
      <c r="AI31" s="438">
        <f t="shared" si="12"/>
        <v>32092</v>
      </c>
      <c r="AJ31" s="438">
        <f t="shared" si="12"/>
        <v>35103</v>
      </c>
      <c r="AK31" s="438">
        <f>SUM(AG31:AJ31)</f>
        <v>128249</v>
      </c>
    </row>
    <row r="32" spans="1:37" s="69" customFormat="1" ht="15.95" customHeight="1" thickBot="1" x14ac:dyDescent="0.2">
      <c r="A32" s="68"/>
      <c r="B32" s="174" t="s">
        <v>76</v>
      </c>
      <c r="C32" s="227">
        <v>72868981</v>
      </c>
      <c r="D32" s="227">
        <v>68247853.915609747</v>
      </c>
      <c r="E32" s="228">
        <v>72605019.799999997</v>
      </c>
      <c r="F32" s="313">
        <v>66255359</v>
      </c>
      <c r="G32" s="230">
        <v>81913238</v>
      </c>
      <c r="H32" s="227">
        <v>21306641</v>
      </c>
      <c r="I32" s="227">
        <v>22683574.859999999</v>
      </c>
      <c r="J32" s="227">
        <v>23146791.210000001</v>
      </c>
      <c r="K32" s="227">
        <v>25258105.510000002</v>
      </c>
      <c r="L32" s="229">
        <f>SUM(H32:K32)</f>
        <v>92395112.579999998</v>
      </c>
      <c r="M32" s="227">
        <v>24703417.359999999</v>
      </c>
      <c r="N32" s="267">
        <v>26202087.740000002</v>
      </c>
      <c r="O32" s="267">
        <v>26438637.829999998</v>
      </c>
      <c r="P32" s="322">
        <v>25391993.190000001</v>
      </c>
      <c r="Q32" s="290">
        <f>SUM(M32:P32)</f>
        <v>102736136.12</v>
      </c>
      <c r="R32" s="267">
        <v>27663462.109999999</v>
      </c>
      <c r="S32" s="361">
        <v>27663462.109999999</v>
      </c>
      <c r="T32" s="361">
        <f>'[1]Fee Schedule '!$C$14</f>
        <v>28754640.229999997</v>
      </c>
      <c r="U32" s="322">
        <v>33460019.202380951</v>
      </c>
      <c r="V32" s="290">
        <f>SUM(R32:U32)</f>
        <v>117541583.65238094</v>
      </c>
      <c r="W32" s="267">
        <v>28733529.41</v>
      </c>
      <c r="X32" s="361">
        <v>21947553.169999998</v>
      </c>
      <c r="Y32" s="361">
        <v>49588920.289999992</v>
      </c>
      <c r="Z32" s="322">
        <v>36559915.640000001</v>
      </c>
      <c r="AA32" s="290">
        <f>SUM(W32:Z32)</f>
        <v>136829918.50999999</v>
      </c>
      <c r="AB32" s="267">
        <v>34067889.040000007</v>
      </c>
      <c r="AC32" s="267">
        <v>39829588.450000003</v>
      </c>
      <c r="AD32" s="267">
        <v>33299629.07</v>
      </c>
      <c r="AE32" s="267">
        <v>38542029.100000001</v>
      </c>
      <c r="AF32" s="229">
        <f>SUM(AB32:AE32)</f>
        <v>145739135.66</v>
      </c>
      <c r="AG32" s="451">
        <v>34623545.909999996</v>
      </c>
      <c r="AH32" s="451">
        <v>38059606.890000001</v>
      </c>
      <c r="AI32" s="451">
        <v>38196387.479999997</v>
      </c>
      <c r="AJ32" s="451">
        <v>41540120.30780448</v>
      </c>
      <c r="AK32" s="229">
        <f>SUM(AG32:AJ32)</f>
        <v>152419660.5878045</v>
      </c>
    </row>
    <row r="33" spans="1:37" s="70" customFormat="1" ht="15.95" customHeight="1" thickBot="1" x14ac:dyDescent="0.25">
      <c r="A33" s="68"/>
      <c r="B33" s="20"/>
      <c r="R33" s="310"/>
      <c r="S33" s="310"/>
      <c r="T33" s="310"/>
      <c r="W33" s="310"/>
      <c r="X33" s="310"/>
      <c r="Y33" s="310"/>
      <c r="AB33" s="310"/>
      <c r="AC33" s="310"/>
      <c r="AD33" s="310"/>
      <c r="AE33" s="310"/>
      <c r="AF33" s="310"/>
      <c r="AG33" s="310"/>
      <c r="AH33" s="310"/>
      <c r="AI33" s="310"/>
      <c r="AJ33" s="310"/>
      <c r="AK33" s="310"/>
    </row>
    <row r="34" spans="1:37" s="72" customFormat="1" ht="15.95" customHeight="1" thickBot="1" x14ac:dyDescent="0.25">
      <c r="A34" s="68"/>
      <c r="B34" s="75" t="s">
        <v>71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6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</row>
    <row r="35" spans="1:37" s="72" customFormat="1" ht="15.95" customHeight="1" thickBot="1" x14ac:dyDescent="0.25">
      <c r="A35" s="68"/>
      <c r="B35" s="251" t="s">
        <v>77</v>
      </c>
      <c r="C35" s="252"/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7"/>
      <c r="Q35" s="257"/>
      <c r="R35" s="309"/>
      <c r="S35" s="309"/>
      <c r="T35" s="309"/>
      <c r="U35" s="257"/>
      <c r="V35" s="257"/>
      <c r="W35" s="309"/>
      <c r="X35" s="309"/>
      <c r="Y35" s="309"/>
      <c r="Z35" s="257"/>
      <c r="AA35" s="257"/>
      <c r="AB35" s="309"/>
      <c r="AC35" s="309"/>
      <c r="AD35" s="309"/>
      <c r="AE35" s="309"/>
      <c r="AF35" s="309"/>
      <c r="AG35" s="309"/>
      <c r="AH35" s="309"/>
      <c r="AI35" s="309"/>
      <c r="AJ35" s="309"/>
      <c r="AK35" s="309"/>
    </row>
    <row r="36" spans="1:37" ht="15.95" customHeight="1" thickBot="1" x14ac:dyDescent="0.25">
      <c r="A36" s="68"/>
      <c r="B36" s="175" t="s">
        <v>73</v>
      </c>
      <c r="C36" s="95" t="s">
        <v>8</v>
      </c>
      <c r="D36" s="96" t="s">
        <v>9</v>
      </c>
      <c r="E36" s="95" t="s">
        <v>10</v>
      </c>
      <c r="F36" s="95" t="s">
        <v>11</v>
      </c>
      <c r="G36" s="91" t="s">
        <v>12</v>
      </c>
      <c r="H36" s="92" t="s">
        <v>13</v>
      </c>
      <c r="I36" s="92" t="s">
        <v>14</v>
      </c>
      <c r="J36" s="92" t="s">
        <v>101</v>
      </c>
      <c r="K36" s="92" t="s">
        <v>105</v>
      </c>
      <c r="L36" s="93" t="s">
        <v>108</v>
      </c>
      <c r="M36" s="92" t="s">
        <v>110</v>
      </c>
      <c r="N36" s="253" t="s">
        <v>116</v>
      </c>
      <c r="O36" s="92" t="s">
        <v>117</v>
      </c>
      <c r="P36" s="92" t="s">
        <v>119</v>
      </c>
      <c r="Q36" s="93" t="s">
        <v>121</v>
      </c>
      <c r="R36" s="92" t="s">
        <v>122</v>
      </c>
      <c r="S36" s="92" t="s">
        <v>129</v>
      </c>
      <c r="T36" s="92" t="s">
        <v>128</v>
      </c>
      <c r="U36" s="92" t="s">
        <v>138</v>
      </c>
      <c r="V36" s="93" t="s">
        <v>144</v>
      </c>
      <c r="W36" s="92" t="s">
        <v>145</v>
      </c>
      <c r="X36" s="92" t="s">
        <v>146</v>
      </c>
      <c r="Y36" s="92" t="s">
        <v>147</v>
      </c>
      <c r="Z36" s="92" t="s">
        <v>139</v>
      </c>
      <c r="AA36" s="93" t="s">
        <v>148</v>
      </c>
      <c r="AB36" s="92" t="s">
        <v>149</v>
      </c>
      <c r="AC36" s="92" t="s">
        <v>153</v>
      </c>
      <c r="AD36" s="92" t="s">
        <v>154</v>
      </c>
      <c r="AE36" s="92" t="s">
        <v>156</v>
      </c>
      <c r="AF36" s="436" t="s">
        <v>157</v>
      </c>
      <c r="AG36" s="92" t="s">
        <v>160</v>
      </c>
      <c r="AH36" s="92" t="s">
        <v>162</v>
      </c>
      <c r="AI36" s="92" t="s">
        <v>164</v>
      </c>
      <c r="AJ36" s="92" t="s">
        <v>178</v>
      </c>
      <c r="AK36" s="436" t="s">
        <v>182</v>
      </c>
    </row>
    <row r="37" spans="1:37" s="69" customFormat="1" ht="14.1" customHeight="1" x14ac:dyDescent="0.15">
      <c r="A37" s="68"/>
      <c r="B37" s="163" t="s">
        <v>15</v>
      </c>
      <c r="C37" s="231">
        <v>447533</v>
      </c>
      <c r="D37" s="176">
        <v>454785</v>
      </c>
      <c r="E37" s="177">
        <v>426955</v>
      </c>
      <c r="F37" s="314">
        <v>426390</v>
      </c>
      <c r="G37" s="178">
        <v>459307</v>
      </c>
      <c r="H37" s="179">
        <v>116389</v>
      </c>
      <c r="I37" s="179">
        <v>128105</v>
      </c>
      <c r="J37" s="179">
        <v>117713</v>
      </c>
      <c r="K37" s="179">
        <v>123267</v>
      </c>
      <c r="L37" s="180">
        <f>SUM(H37:K37)</f>
        <v>485474</v>
      </c>
      <c r="M37" s="179">
        <v>119014</v>
      </c>
      <c r="N37" s="269">
        <v>120448</v>
      </c>
      <c r="O37" s="179">
        <v>116951</v>
      </c>
      <c r="P37" s="179">
        <v>127568</v>
      </c>
      <c r="Q37" s="180">
        <f>SUM(M37:P37)</f>
        <v>483981</v>
      </c>
      <c r="R37" s="179">
        <v>121087</v>
      </c>
      <c r="S37" s="179">
        <f>'[2]Fee Schedule '!$E$37</f>
        <v>123023</v>
      </c>
      <c r="T37" s="179">
        <f>'[1]Fee Schedule '!$E$37</f>
        <v>117783</v>
      </c>
      <c r="U37" s="179">
        <v>125484</v>
      </c>
      <c r="V37" s="180">
        <f>SUM(R37:U37)</f>
        <v>487377</v>
      </c>
      <c r="W37" s="179">
        <v>118278</v>
      </c>
      <c r="X37" s="164">
        <v>49411</v>
      </c>
      <c r="Y37" s="164">
        <v>118222</v>
      </c>
      <c r="Z37" s="164">
        <v>119945</v>
      </c>
      <c r="AA37" s="180">
        <f>SUM(W37:Z37)</f>
        <v>405856</v>
      </c>
      <c r="AB37" s="164">
        <v>112009</v>
      </c>
      <c r="AC37" s="164">
        <v>111112</v>
      </c>
      <c r="AD37" s="164">
        <v>107569</v>
      </c>
      <c r="AE37" s="164">
        <v>115690</v>
      </c>
      <c r="AF37" s="180">
        <f>SUM(AB37:AE37)</f>
        <v>446380</v>
      </c>
      <c r="AG37" s="179">
        <v>108068</v>
      </c>
      <c r="AH37" s="179">
        <v>119630</v>
      </c>
      <c r="AI37" s="179">
        <v>115402</v>
      </c>
      <c r="AJ37" s="179">
        <v>125312</v>
      </c>
      <c r="AK37" s="180">
        <f>SUM(AG37:AJ37)</f>
        <v>468412</v>
      </c>
    </row>
    <row r="38" spans="1:37" s="68" customFormat="1" ht="14.1" customHeight="1" x14ac:dyDescent="0.15">
      <c r="B38" s="168" t="s">
        <v>16</v>
      </c>
      <c r="C38" s="232">
        <v>43267</v>
      </c>
      <c r="D38" s="176">
        <v>45477</v>
      </c>
      <c r="E38" s="177">
        <v>48961</v>
      </c>
      <c r="F38" s="314">
        <v>47031</v>
      </c>
      <c r="G38" s="178">
        <v>51497</v>
      </c>
      <c r="H38" s="179">
        <v>13857</v>
      </c>
      <c r="I38" s="179">
        <v>14184</v>
      </c>
      <c r="J38" s="179">
        <v>14607</v>
      </c>
      <c r="K38" s="179">
        <v>14577</v>
      </c>
      <c r="L38" s="180">
        <f t="shared" ref="L38:L60" si="13">SUM(H38:K38)</f>
        <v>57225</v>
      </c>
      <c r="M38" s="179">
        <v>14555</v>
      </c>
      <c r="N38" s="269">
        <v>15235</v>
      </c>
      <c r="O38" s="179">
        <v>14965</v>
      </c>
      <c r="P38" s="179">
        <v>15798</v>
      </c>
      <c r="Q38" s="180">
        <f t="shared" ref="Q38:Q60" si="14">SUM(M38:P38)</f>
        <v>60553</v>
      </c>
      <c r="R38" s="179">
        <v>15537</v>
      </c>
      <c r="S38" s="179">
        <f>'[2]Fee Schedule '!$F$37</f>
        <v>15882</v>
      </c>
      <c r="T38" s="179">
        <f>'[1]Fee Schedule '!$F$37</f>
        <v>15704</v>
      </c>
      <c r="U38" s="179">
        <v>16720</v>
      </c>
      <c r="V38" s="180">
        <f t="shared" ref="V38:V60" si="15">SUM(R38:U38)</f>
        <v>63843</v>
      </c>
      <c r="W38" s="179">
        <v>14841</v>
      </c>
      <c r="X38" s="164">
        <v>6419</v>
      </c>
      <c r="Y38" s="164">
        <v>14450</v>
      </c>
      <c r="Z38" s="164">
        <v>15423</v>
      </c>
      <c r="AA38" s="180">
        <f t="shared" ref="AA38:AA60" si="16">SUM(W38:Z38)</f>
        <v>51133</v>
      </c>
      <c r="AB38" s="164">
        <v>14058</v>
      </c>
      <c r="AC38" s="164">
        <v>13475</v>
      </c>
      <c r="AD38" s="164">
        <v>14837</v>
      </c>
      <c r="AE38" s="164">
        <v>14948</v>
      </c>
      <c r="AF38" s="180">
        <f t="shared" ref="AF38:AF60" si="17">SUM(AB38:AE38)</f>
        <v>57318</v>
      </c>
      <c r="AG38" s="179">
        <v>13609</v>
      </c>
      <c r="AH38" s="179">
        <v>14800</v>
      </c>
      <c r="AI38" s="179">
        <v>14278</v>
      </c>
      <c r="AJ38" s="179">
        <v>14854</v>
      </c>
      <c r="AK38" s="180">
        <f t="shared" ref="AK38:AK60" si="18">SUM(AG38:AJ38)</f>
        <v>57541</v>
      </c>
    </row>
    <row r="39" spans="1:37" s="68" customFormat="1" ht="14.1" customHeight="1" x14ac:dyDescent="0.15">
      <c r="B39" s="168" t="s">
        <v>17</v>
      </c>
      <c r="C39" s="232">
        <v>55824</v>
      </c>
      <c r="D39" s="176">
        <v>55080</v>
      </c>
      <c r="E39" s="177">
        <v>59114</v>
      </c>
      <c r="F39" s="314">
        <v>56504</v>
      </c>
      <c r="G39" s="178">
        <v>66871</v>
      </c>
      <c r="H39" s="179">
        <v>17218</v>
      </c>
      <c r="I39" s="179">
        <v>17462</v>
      </c>
      <c r="J39" s="179">
        <v>18478</v>
      </c>
      <c r="K39" s="179">
        <v>19193</v>
      </c>
      <c r="L39" s="180">
        <f t="shared" si="13"/>
        <v>72351</v>
      </c>
      <c r="M39" s="179">
        <v>19011</v>
      </c>
      <c r="N39" s="269">
        <v>19602</v>
      </c>
      <c r="O39" s="179">
        <v>20041</v>
      </c>
      <c r="P39" s="179">
        <v>21157</v>
      </c>
      <c r="Q39" s="180">
        <f t="shared" si="14"/>
        <v>79811</v>
      </c>
      <c r="R39" s="179">
        <v>20592</v>
      </c>
      <c r="S39" s="179">
        <f>'[2]Fee Schedule '!$G$37</f>
        <v>20706</v>
      </c>
      <c r="T39" s="179">
        <f>'[1]Fee Schedule '!$G$37</f>
        <v>21509</v>
      </c>
      <c r="U39" s="179">
        <v>22582</v>
      </c>
      <c r="V39" s="180">
        <f t="shared" si="15"/>
        <v>85389</v>
      </c>
      <c r="W39" s="179">
        <v>20896</v>
      </c>
      <c r="X39" s="164">
        <v>6589</v>
      </c>
      <c r="Y39" s="164">
        <v>15614</v>
      </c>
      <c r="Z39" s="164">
        <v>18077</v>
      </c>
      <c r="AA39" s="180">
        <f t="shared" si="16"/>
        <v>61176</v>
      </c>
      <c r="AB39" s="164">
        <v>17401</v>
      </c>
      <c r="AC39" s="164">
        <v>17631</v>
      </c>
      <c r="AD39" s="164">
        <v>17943</v>
      </c>
      <c r="AE39" s="164">
        <v>19051</v>
      </c>
      <c r="AF39" s="180">
        <f t="shared" si="17"/>
        <v>72026</v>
      </c>
      <c r="AG39" s="179">
        <v>17975</v>
      </c>
      <c r="AH39" s="179">
        <v>18568</v>
      </c>
      <c r="AI39" s="179">
        <v>19977</v>
      </c>
      <c r="AJ39" s="179">
        <v>20581</v>
      </c>
      <c r="AK39" s="180">
        <f t="shared" si="18"/>
        <v>77101</v>
      </c>
    </row>
    <row r="40" spans="1:37" s="68" customFormat="1" ht="14.1" customHeight="1" x14ac:dyDescent="0.15">
      <c r="B40" s="168" t="s">
        <v>18</v>
      </c>
      <c r="C40" s="232">
        <v>9922</v>
      </c>
      <c r="D40" s="176">
        <v>9856</v>
      </c>
      <c r="E40" s="177">
        <v>9582</v>
      </c>
      <c r="F40" s="314">
        <v>8291</v>
      </c>
      <c r="G40" s="178">
        <v>11030</v>
      </c>
      <c r="H40" s="179">
        <v>3075</v>
      </c>
      <c r="I40" s="179">
        <v>3150</v>
      </c>
      <c r="J40" s="179">
        <v>3071</v>
      </c>
      <c r="K40" s="179">
        <v>3126</v>
      </c>
      <c r="L40" s="180">
        <f t="shared" si="13"/>
        <v>12422</v>
      </c>
      <c r="M40" s="179">
        <v>3014</v>
      </c>
      <c r="N40" s="269">
        <v>3061</v>
      </c>
      <c r="O40" s="179">
        <v>2853</v>
      </c>
      <c r="P40" s="179">
        <v>3154</v>
      </c>
      <c r="Q40" s="180">
        <f t="shared" si="14"/>
        <v>12082</v>
      </c>
      <c r="R40" s="179">
        <v>2902</v>
      </c>
      <c r="S40" s="179">
        <f>'[2]Fee Schedule '!$H$37</f>
        <v>3161</v>
      </c>
      <c r="T40" s="179">
        <f>'[1]Fee Schedule '!$H$37</f>
        <v>3056</v>
      </c>
      <c r="U40" s="179">
        <v>3078</v>
      </c>
      <c r="V40" s="180">
        <f t="shared" si="15"/>
        <v>12197</v>
      </c>
      <c r="W40" s="179">
        <v>2738</v>
      </c>
      <c r="X40" s="164">
        <v>912</v>
      </c>
      <c r="Y40" s="164">
        <v>2228</v>
      </c>
      <c r="Z40" s="164">
        <v>2470</v>
      </c>
      <c r="AA40" s="180">
        <f t="shared" si="16"/>
        <v>8348</v>
      </c>
      <c r="AB40" s="164">
        <v>2146</v>
      </c>
      <c r="AC40" s="164">
        <v>2131</v>
      </c>
      <c r="AD40" s="164">
        <v>2254</v>
      </c>
      <c r="AE40" s="164">
        <v>2326</v>
      </c>
      <c r="AF40" s="180">
        <f t="shared" si="17"/>
        <v>8857</v>
      </c>
      <c r="AG40" s="179">
        <v>2251</v>
      </c>
      <c r="AH40" s="179">
        <v>2335</v>
      </c>
      <c r="AI40" s="179">
        <v>2348</v>
      </c>
      <c r="AJ40" s="179">
        <v>2618</v>
      </c>
      <c r="AK40" s="180">
        <f t="shared" si="18"/>
        <v>9552</v>
      </c>
    </row>
    <row r="41" spans="1:37" s="68" customFormat="1" ht="14.1" customHeight="1" x14ac:dyDescent="0.15">
      <c r="B41" s="169" t="s">
        <v>19</v>
      </c>
      <c r="C41" s="232">
        <v>10616</v>
      </c>
      <c r="D41" s="176">
        <v>10755</v>
      </c>
      <c r="E41" s="177">
        <v>9455</v>
      </c>
      <c r="F41" s="314">
        <v>10472</v>
      </c>
      <c r="G41" s="178">
        <v>12112</v>
      </c>
      <c r="H41" s="179">
        <v>3234</v>
      </c>
      <c r="I41" s="179">
        <v>3303</v>
      </c>
      <c r="J41" s="179">
        <v>3552</v>
      </c>
      <c r="K41" s="179">
        <v>3519</v>
      </c>
      <c r="L41" s="180">
        <f t="shared" si="13"/>
        <v>13608</v>
      </c>
      <c r="M41" s="179">
        <v>3600</v>
      </c>
      <c r="N41" s="269">
        <v>3744</v>
      </c>
      <c r="O41" s="179">
        <v>3802</v>
      </c>
      <c r="P41" s="179">
        <v>4079</v>
      </c>
      <c r="Q41" s="180">
        <f t="shared" si="14"/>
        <v>15225</v>
      </c>
      <c r="R41" s="179">
        <v>4283</v>
      </c>
      <c r="S41" s="179">
        <f>'[2]Fee Schedule '!$I$37</f>
        <v>4732</v>
      </c>
      <c r="T41" s="179">
        <f>'[1]Fee Schedule '!$I$37</f>
        <v>4646</v>
      </c>
      <c r="U41" s="179">
        <v>5166</v>
      </c>
      <c r="V41" s="180">
        <f t="shared" si="15"/>
        <v>18827</v>
      </c>
      <c r="W41" s="179">
        <v>4905</v>
      </c>
      <c r="X41" s="164">
        <v>2211</v>
      </c>
      <c r="Y41" s="164">
        <v>4818</v>
      </c>
      <c r="Z41" s="164">
        <v>5230</v>
      </c>
      <c r="AA41" s="180">
        <f t="shared" si="16"/>
        <v>17164</v>
      </c>
      <c r="AB41" s="164">
        <v>4635</v>
      </c>
      <c r="AC41" s="164">
        <v>3916</v>
      </c>
      <c r="AD41" s="164">
        <v>5120</v>
      </c>
      <c r="AE41" s="164">
        <v>5461</v>
      </c>
      <c r="AF41" s="180">
        <f t="shared" si="17"/>
        <v>19132</v>
      </c>
      <c r="AG41" s="179">
        <v>5134</v>
      </c>
      <c r="AH41" s="179">
        <v>5711</v>
      </c>
      <c r="AI41" s="179">
        <v>6003</v>
      </c>
      <c r="AJ41" s="179">
        <v>6296</v>
      </c>
      <c r="AK41" s="180">
        <f t="shared" si="18"/>
        <v>23144</v>
      </c>
    </row>
    <row r="42" spans="1:37" s="68" customFormat="1" ht="14.1" customHeight="1" x14ac:dyDescent="0.15">
      <c r="B42" s="169" t="s">
        <v>74</v>
      </c>
      <c r="C42" s="232">
        <v>8293</v>
      </c>
      <c r="D42" s="176">
        <v>7403</v>
      </c>
      <c r="E42" s="177">
        <v>6874</v>
      </c>
      <c r="F42" s="314">
        <v>5393</v>
      </c>
      <c r="G42" s="178">
        <v>6658</v>
      </c>
      <c r="H42" s="179">
        <v>1735</v>
      </c>
      <c r="I42" s="179">
        <v>1785</v>
      </c>
      <c r="J42" s="179">
        <v>1747</v>
      </c>
      <c r="K42" s="179">
        <v>1786</v>
      </c>
      <c r="L42" s="180">
        <f t="shared" si="13"/>
        <v>7053</v>
      </c>
      <c r="M42" s="179">
        <v>1611</v>
      </c>
      <c r="N42" s="269">
        <v>1738</v>
      </c>
      <c r="O42" s="179">
        <v>1668</v>
      </c>
      <c r="P42" s="179">
        <v>1995</v>
      </c>
      <c r="Q42" s="180">
        <f t="shared" si="14"/>
        <v>7012</v>
      </c>
      <c r="R42" s="179">
        <v>1834</v>
      </c>
      <c r="S42" s="179">
        <f>'[2]Fee Schedule '!$J$37</f>
        <v>1892</v>
      </c>
      <c r="T42" s="179">
        <f>'[1]Fee Schedule '!$J$37</f>
        <v>1769</v>
      </c>
      <c r="U42" s="179">
        <v>1944</v>
      </c>
      <c r="V42" s="180">
        <f t="shared" si="15"/>
        <v>7439</v>
      </c>
      <c r="W42" s="179">
        <v>1871</v>
      </c>
      <c r="X42" s="164">
        <v>765</v>
      </c>
      <c r="Y42" s="164">
        <v>1628</v>
      </c>
      <c r="Z42" s="164">
        <v>2169</v>
      </c>
      <c r="AA42" s="180">
        <f t="shared" si="16"/>
        <v>6433</v>
      </c>
      <c r="AB42" s="164">
        <v>1802</v>
      </c>
      <c r="AC42" s="164">
        <v>1738</v>
      </c>
      <c r="AD42" s="164">
        <v>1794</v>
      </c>
      <c r="AE42" s="164">
        <v>1725</v>
      </c>
      <c r="AF42" s="180">
        <f t="shared" si="17"/>
        <v>7059</v>
      </c>
      <c r="AG42" s="179">
        <v>1528</v>
      </c>
      <c r="AH42" s="179">
        <v>1654</v>
      </c>
      <c r="AI42" s="179">
        <v>1759</v>
      </c>
      <c r="AJ42" s="179">
        <v>2042</v>
      </c>
      <c r="AK42" s="180">
        <f t="shared" si="18"/>
        <v>6983</v>
      </c>
    </row>
    <row r="43" spans="1:37" s="68" customFormat="1" ht="14.1" customHeight="1" x14ac:dyDescent="0.15">
      <c r="B43" s="169" t="s">
        <v>21</v>
      </c>
      <c r="C43" s="232">
        <v>4461</v>
      </c>
      <c r="D43" s="176">
        <v>4241</v>
      </c>
      <c r="E43" s="177">
        <v>3805</v>
      </c>
      <c r="F43" s="314">
        <v>3011</v>
      </c>
      <c r="G43" s="178">
        <v>3781</v>
      </c>
      <c r="H43" s="179">
        <v>895</v>
      </c>
      <c r="I43" s="179">
        <v>836</v>
      </c>
      <c r="J43" s="179">
        <v>916</v>
      </c>
      <c r="K43" s="179">
        <v>909</v>
      </c>
      <c r="L43" s="180">
        <f t="shared" si="13"/>
        <v>3556</v>
      </c>
      <c r="M43" s="179">
        <v>892</v>
      </c>
      <c r="N43" s="269">
        <v>803</v>
      </c>
      <c r="O43" s="179">
        <v>866</v>
      </c>
      <c r="P43" s="179">
        <v>1041</v>
      </c>
      <c r="Q43" s="180">
        <f t="shared" si="14"/>
        <v>3602</v>
      </c>
      <c r="R43" s="179">
        <v>950</v>
      </c>
      <c r="S43" s="179">
        <f>'[2]Fee Schedule '!$K$37</f>
        <v>1008</v>
      </c>
      <c r="T43" s="179">
        <f>'[1]Fee Schedule '!$K$37</f>
        <v>932</v>
      </c>
      <c r="U43" s="179">
        <v>1228</v>
      </c>
      <c r="V43" s="180">
        <f t="shared" si="15"/>
        <v>4118</v>
      </c>
      <c r="W43" s="179">
        <v>1092</v>
      </c>
      <c r="X43" s="164">
        <v>494</v>
      </c>
      <c r="Y43" s="164">
        <v>1179</v>
      </c>
      <c r="Z43" s="164">
        <v>1256</v>
      </c>
      <c r="AA43" s="180">
        <f t="shared" si="16"/>
        <v>4021</v>
      </c>
      <c r="AB43" s="164">
        <v>997</v>
      </c>
      <c r="AC43" s="164">
        <v>1005</v>
      </c>
      <c r="AD43" s="164">
        <v>957</v>
      </c>
      <c r="AE43" s="164">
        <v>1010</v>
      </c>
      <c r="AF43" s="180">
        <f t="shared" si="17"/>
        <v>3969</v>
      </c>
      <c r="AG43" s="179">
        <v>891</v>
      </c>
      <c r="AH43" s="179">
        <v>1001</v>
      </c>
      <c r="AI43" s="179">
        <v>904</v>
      </c>
      <c r="AJ43" s="179">
        <v>961</v>
      </c>
      <c r="AK43" s="180">
        <f t="shared" si="18"/>
        <v>3757</v>
      </c>
    </row>
    <row r="44" spans="1:37" s="68" customFormat="1" ht="14.1" customHeight="1" x14ac:dyDescent="0.15">
      <c r="B44" s="169" t="s">
        <v>22</v>
      </c>
      <c r="C44" s="232">
        <v>1156</v>
      </c>
      <c r="D44" s="176">
        <v>1044</v>
      </c>
      <c r="E44" s="177">
        <v>1043</v>
      </c>
      <c r="F44" s="314">
        <v>992</v>
      </c>
      <c r="G44" s="178">
        <v>1081</v>
      </c>
      <c r="H44" s="179">
        <v>271</v>
      </c>
      <c r="I44" s="179">
        <v>271</v>
      </c>
      <c r="J44" s="179">
        <v>319</v>
      </c>
      <c r="K44" s="179">
        <v>353</v>
      </c>
      <c r="L44" s="180">
        <f t="shared" si="13"/>
        <v>1214</v>
      </c>
      <c r="M44" s="179">
        <v>252</v>
      </c>
      <c r="N44" s="269">
        <v>231</v>
      </c>
      <c r="O44" s="179">
        <v>214</v>
      </c>
      <c r="P44" s="179">
        <v>202</v>
      </c>
      <c r="Q44" s="180">
        <f t="shared" si="14"/>
        <v>899</v>
      </c>
      <c r="R44" s="179">
        <v>156</v>
      </c>
      <c r="S44" s="179">
        <f>'[2]Fee Schedule '!$L$37</f>
        <v>195</v>
      </c>
      <c r="T44" s="179">
        <f>'[1]Fee Schedule '!$L$37</f>
        <v>186</v>
      </c>
      <c r="U44" s="179">
        <v>227</v>
      </c>
      <c r="V44" s="180">
        <f t="shared" si="15"/>
        <v>764</v>
      </c>
      <c r="W44" s="179">
        <v>238</v>
      </c>
      <c r="X44" s="164">
        <v>123</v>
      </c>
      <c r="Y44" s="164">
        <v>282</v>
      </c>
      <c r="Z44" s="164">
        <v>345</v>
      </c>
      <c r="AA44" s="180">
        <f t="shared" si="16"/>
        <v>988</v>
      </c>
      <c r="AB44" s="164">
        <v>243</v>
      </c>
      <c r="AC44" s="164">
        <v>257</v>
      </c>
      <c r="AD44" s="164">
        <v>323</v>
      </c>
      <c r="AE44" s="164">
        <v>330</v>
      </c>
      <c r="AF44" s="180">
        <f t="shared" si="17"/>
        <v>1153</v>
      </c>
      <c r="AG44" s="179">
        <v>279</v>
      </c>
      <c r="AH44" s="179">
        <v>353</v>
      </c>
      <c r="AI44" s="179">
        <v>297</v>
      </c>
      <c r="AJ44" s="179">
        <v>396</v>
      </c>
      <c r="AK44" s="180">
        <f t="shared" si="18"/>
        <v>1325</v>
      </c>
    </row>
    <row r="45" spans="1:37" s="68" customFormat="1" ht="14.1" customHeight="1" x14ac:dyDescent="0.15">
      <c r="B45" s="169" t="s">
        <v>23</v>
      </c>
      <c r="C45" s="232">
        <v>1189</v>
      </c>
      <c r="D45" s="176">
        <v>1132</v>
      </c>
      <c r="E45" s="177">
        <v>1343</v>
      </c>
      <c r="F45" s="314">
        <v>1231</v>
      </c>
      <c r="G45" s="178">
        <v>1291</v>
      </c>
      <c r="H45" s="179">
        <v>324</v>
      </c>
      <c r="I45" s="179">
        <v>355</v>
      </c>
      <c r="J45" s="179">
        <v>347</v>
      </c>
      <c r="K45" s="179">
        <v>329</v>
      </c>
      <c r="L45" s="180">
        <f t="shared" si="13"/>
        <v>1355</v>
      </c>
      <c r="M45" s="179">
        <v>416</v>
      </c>
      <c r="N45" s="269">
        <v>393</v>
      </c>
      <c r="O45" s="179">
        <v>432</v>
      </c>
      <c r="P45" s="179">
        <v>508</v>
      </c>
      <c r="Q45" s="180">
        <f t="shared" si="14"/>
        <v>1749</v>
      </c>
      <c r="R45" s="179">
        <v>613</v>
      </c>
      <c r="S45" s="179">
        <f>'[2]Fee Schedule '!$E$43</f>
        <v>558</v>
      </c>
      <c r="T45" s="179">
        <f>'[1]Fee Schedule '!$E$43</f>
        <v>523</v>
      </c>
      <c r="U45" s="179">
        <v>618</v>
      </c>
      <c r="V45" s="180">
        <f t="shared" si="15"/>
        <v>2312</v>
      </c>
      <c r="W45" s="179">
        <v>514</v>
      </c>
      <c r="X45" s="164">
        <v>157</v>
      </c>
      <c r="Y45" s="164">
        <v>427</v>
      </c>
      <c r="Z45" s="164">
        <v>461</v>
      </c>
      <c r="AA45" s="180">
        <f t="shared" si="16"/>
        <v>1559</v>
      </c>
      <c r="AB45" s="164">
        <v>419</v>
      </c>
      <c r="AC45" s="164">
        <v>314</v>
      </c>
      <c r="AD45" s="164">
        <v>380</v>
      </c>
      <c r="AE45" s="164">
        <v>386</v>
      </c>
      <c r="AF45" s="180">
        <f t="shared" si="17"/>
        <v>1499</v>
      </c>
      <c r="AG45" s="179">
        <v>402</v>
      </c>
      <c r="AH45" s="179">
        <v>443</v>
      </c>
      <c r="AI45" s="179">
        <v>350</v>
      </c>
      <c r="AJ45" s="179">
        <v>361</v>
      </c>
      <c r="AK45" s="180">
        <f t="shared" si="18"/>
        <v>1556</v>
      </c>
    </row>
    <row r="46" spans="1:37" s="68" customFormat="1" ht="14.1" customHeight="1" x14ac:dyDescent="0.15">
      <c r="B46" s="169" t="s">
        <v>24</v>
      </c>
      <c r="C46" s="232">
        <v>1824</v>
      </c>
      <c r="D46" s="176">
        <v>1839</v>
      </c>
      <c r="E46" s="177">
        <v>2437</v>
      </c>
      <c r="F46" s="314">
        <v>1857</v>
      </c>
      <c r="G46" s="178">
        <v>2100</v>
      </c>
      <c r="H46" s="179">
        <v>606</v>
      </c>
      <c r="I46" s="179">
        <v>782</v>
      </c>
      <c r="J46" s="179">
        <v>631</v>
      </c>
      <c r="K46" s="179">
        <v>728</v>
      </c>
      <c r="L46" s="180">
        <f t="shared" si="13"/>
        <v>2747</v>
      </c>
      <c r="M46" s="179">
        <v>595</v>
      </c>
      <c r="N46" s="269">
        <v>673</v>
      </c>
      <c r="O46" s="179">
        <v>698</v>
      </c>
      <c r="P46" s="179">
        <v>769</v>
      </c>
      <c r="Q46" s="180">
        <f t="shared" si="14"/>
        <v>2735</v>
      </c>
      <c r="R46" s="179">
        <v>704</v>
      </c>
      <c r="S46" s="179">
        <f>'[2]Fee Schedule '!$F$43</f>
        <v>713</v>
      </c>
      <c r="T46" s="179">
        <f>'[1]Fee Schedule '!$F$43</f>
        <v>613</v>
      </c>
      <c r="U46" s="179">
        <v>760</v>
      </c>
      <c r="V46" s="180">
        <f t="shared" si="15"/>
        <v>2790</v>
      </c>
      <c r="W46" s="179">
        <v>645</v>
      </c>
      <c r="X46" s="164">
        <v>163</v>
      </c>
      <c r="Y46" s="164">
        <v>522</v>
      </c>
      <c r="Z46" s="164">
        <v>539</v>
      </c>
      <c r="AA46" s="180">
        <f t="shared" si="16"/>
        <v>1869</v>
      </c>
      <c r="AB46" s="164">
        <v>461</v>
      </c>
      <c r="AC46" s="164">
        <v>510</v>
      </c>
      <c r="AD46" s="164">
        <v>537</v>
      </c>
      <c r="AE46" s="164">
        <v>582</v>
      </c>
      <c r="AF46" s="180">
        <f t="shared" si="17"/>
        <v>2090</v>
      </c>
      <c r="AG46" s="179">
        <v>465</v>
      </c>
      <c r="AH46" s="179">
        <v>533</v>
      </c>
      <c r="AI46" s="179">
        <v>493</v>
      </c>
      <c r="AJ46" s="179">
        <v>507</v>
      </c>
      <c r="AK46" s="180">
        <f t="shared" si="18"/>
        <v>1998</v>
      </c>
    </row>
    <row r="47" spans="1:37" s="68" customFormat="1" ht="14.1" customHeight="1" x14ac:dyDescent="0.15">
      <c r="B47" s="169" t="s">
        <v>25</v>
      </c>
      <c r="C47" s="232">
        <v>21693</v>
      </c>
      <c r="D47" s="176">
        <v>24113</v>
      </c>
      <c r="E47" s="177">
        <v>33800</v>
      </c>
      <c r="F47" s="314">
        <v>22750</v>
      </c>
      <c r="G47" s="178">
        <v>27903</v>
      </c>
      <c r="H47" s="179">
        <v>6350</v>
      </c>
      <c r="I47" s="179">
        <v>6944</v>
      </c>
      <c r="J47" s="179">
        <v>7691</v>
      </c>
      <c r="K47" s="179">
        <v>7447</v>
      </c>
      <c r="L47" s="180">
        <f t="shared" si="13"/>
        <v>28432</v>
      </c>
      <c r="M47" s="179">
        <v>6437</v>
      </c>
      <c r="N47" s="269">
        <v>6842</v>
      </c>
      <c r="O47" s="179">
        <v>7567</v>
      </c>
      <c r="P47" s="179">
        <v>8005</v>
      </c>
      <c r="Q47" s="180">
        <f t="shared" si="14"/>
        <v>28851</v>
      </c>
      <c r="R47" s="179">
        <v>6417</v>
      </c>
      <c r="S47" s="179">
        <f>'[2]Fee Schedule '!$G$43</f>
        <v>7039</v>
      </c>
      <c r="T47" s="179">
        <f>'[1]Fee Schedule '!$G$43</f>
        <v>7764</v>
      </c>
      <c r="U47" s="179">
        <v>7824</v>
      </c>
      <c r="V47" s="180">
        <f t="shared" si="15"/>
        <v>29044</v>
      </c>
      <c r="W47" s="179">
        <v>6052</v>
      </c>
      <c r="X47" s="164">
        <v>2132</v>
      </c>
      <c r="Y47" s="164">
        <v>5800</v>
      </c>
      <c r="Z47" s="164">
        <v>6648</v>
      </c>
      <c r="AA47" s="180">
        <f t="shared" si="16"/>
        <v>20632</v>
      </c>
      <c r="AB47" s="164">
        <v>4996</v>
      </c>
      <c r="AC47" s="164">
        <v>5182</v>
      </c>
      <c r="AD47" s="164">
        <v>5576</v>
      </c>
      <c r="AE47" s="164">
        <v>5913</v>
      </c>
      <c r="AF47" s="180">
        <f t="shared" si="17"/>
        <v>21667</v>
      </c>
      <c r="AG47" s="179">
        <v>4723</v>
      </c>
      <c r="AH47" s="179">
        <v>5296</v>
      </c>
      <c r="AI47" s="179">
        <v>5648</v>
      </c>
      <c r="AJ47" s="179">
        <v>6202</v>
      </c>
      <c r="AK47" s="180">
        <f t="shared" si="18"/>
        <v>21869</v>
      </c>
    </row>
    <row r="48" spans="1:37" s="68" customFormat="1" ht="14.1" customHeight="1" x14ac:dyDescent="0.15">
      <c r="B48" s="169" t="s">
        <v>26</v>
      </c>
      <c r="C48" s="232">
        <v>0</v>
      </c>
      <c r="D48" s="176">
        <v>1722</v>
      </c>
      <c r="E48" s="177">
        <v>2115</v>
      </c>
      <c r="F48" s="314">
        <v>2158</v>
      </c>
      <c r="G48" s="178">
        <v>2620</v>
      </c>
      <c r="H48" s="179">
        <v>642</v>
      </c>
      <c r="I48" s="179">
        <v>634</v>
      </c>
      <c r="J48" s="179">
        <v>628</v>
      </c>
      <c r="K48" s="179">
        <v>669</v>
      </c>
      <c r="L48" s="180">
        <f t="shared" si="13"/>
        <v>2573</v>
      </c>
      <c r="M48" s="179">
        <v>610</v>
      </c>
      <c r="N48" s="269">
        <v>640</v>
      </c>
      <c r="O48" s="179">
        <v>678</v>
      </c>
      <c r="P48" s="179">
        <v>795</v>
      </c>
      <c r="Q48" s="180">
        <f t="shared" si="14"/>
        <v>2723</v>
      </c>
      <c r="R48" s="179">
        <v>746</v>
      </c>
      <c r="S48" s="179">
        <f>'[2]Fee Schedule '!$H$43</f>
        <v>756</v>
      </c>
      <c r="T48" s="179">
        <f>'[1]Fee Schedule '!$H$43</f>
        <v>753</v>
      </c>
      <c r="U48" s="179">
        <v>817</v>
      </c>
      <c r="V48" s="180">
        <f t="shared" si="15"/>
        <v>3072</v>
      </c>
      <c r="W48" s="179">
        <v>695</v>
      </c>
      <c r="X48" s="164">
        <v>206</v>
      </c>
      <c r="Y48" s="164">
        <v>547</v>
      </c>
      <c r="Z48" s="164">
        <v>645</v>
      </c>
      <c r="AA48" s="180">
        <f t="shared" si="16"/>
        <v>2093</v>
      </c>
      <c r="AB48" s="164">
        <v>463</v>
      </c>
      <c r="AC48" s="164">
        <v>550</v>
      </c>
      <c r="AD48" s="164">
        <v>582</v>
      </c>
      <c r="AE48" s="164">
        <v>642</v>
      </c>
      <c r="AF48" s="180">
        <f t="shared" si="17"/>
        <v>2237</v>
      </c>
      <c r="AG48" s="179">
        <v>513</v>
      </c>
      <c r="AH48" s="179">
        <v>636</v>
      </c>
      <c r="AI48" s="179">
        <v>635</v>
      </c>
      <c r="AJ48" s="179">
        <v>692</v>
      </c>
      <c r="AK48" s="180">
        <f t="shared" si="18"/>
        <v>2476</v>
      </c>
    </row>
    <row r="49" spans="1:37" s="68" customFormat="1" ht="14.1" customHeight="1" x14ac:dyDescent="0.15">
      <c r="B49" s="169" t="s">
        <v>28</v>
      </c>
      <c r="C49" s="232">
        <v>0</v>
      </c>
      <c r="D49" s="176">
        <v>1880</v>
      </c>
      <c r="E49" s="177">
        <v>1621</v>
      </c>
      <c r="F49" s="314">
        <v>1231</v>
      </c>
      <c r="G49" s="178">
        <v>1683</v>
      </c>
      <c r="H49" s="179">
        <v>491</v>
      </c>
      <c r="I49" s="179">
        <v>521</v>
      </c>
      <c r="J49" s="179">
        <v>481</v>
      </c>
      <c r="K49" s="179">
        <v>522</v>
      </c>
      <c r="L49" s="180">
        <f t="shared" si="13"/>
        <v>2015</v>
      </c>
      <c r="M49" s="179">
        <v>493</v>
      </c>
      <c r="N49" s="269">
        <v>535</v>
      </c>
      <c r="O49" s="179">
        <v>620</v>
      </c>
      <c r="P49" s="179">
        <v>641</v>
      </c>
      <c r="Q49" s="180">
        <f t="shared" si="14"/>
        <v>2289</v>
      </c>
      <c r="R49" s="179">
        <v>632</v>
      </c>
      <c r="S49" s="179">
        <f>'[2]Fee Schedule '!$I$43</f>
        <v>619</v>
      </c>
      <c r="T49" s="179">
        <f>'[1]Fee Schedule '!$I$43</f>
        <v>709</v>
      </c>
      <c r="U49" s="179">
        <v>728</v>
      </c>
      <c r="V49" s="180">
        <f t="shared" si="15"/>
        <v>2688</v>
      </c>
      <c r="W49" s="179">
        <v>621</v>
      </c>
      <c r="X49" s="164">
        <v>272</v>
      </c>
      <c r="Y49" s="164">
        <v>545</v>
      </c>
      <c r="Z49" s="164">
        <v>592</v>
      </c>
      <c r="AA49" s="180">
        <f t="shared" si="16"/>
        <v>2030</v>
      </c>
      <c r="AB49" s="164">
        <v>553</v>
      </c>
      <c r="AC49" s="164">
        <v>439</v>
      </c>
      <c r="AD49" s="164">
        <v>498</v>
      </c>
      <c r="AE49" s="164">
        <v>525</v>
      </c>
      <c r="AF49" s="180">
        <f t="shared" si="17"/>
        <v>2015</v>
      </c>
      <c r="AG49" s="179">
        <v>467</v>
      </c>
      <c r="AH49" s="179">
        <v>551</v>
      </c>
      <c r="AI49" s="179">
        <v>552</v>
      </c>
      <c r="AJ49" s="179">
        <v>610</v>
      </c>
      <c r="AK49" s="180">
        <f t="shared" si="18"/>
        <v>2180</v>
      </c>
    </row>
    <row r="50" spans="1:37" s="68" customFormat="1" ht="14.1" customHeight="1" x14ac:dyDescent="0.15">
      <c r="B50" s="169" t="s">
        <v>29</v>
      </c>
      <c r="C50" s="232">
        <v>0</v>
      </c>
      <c r="D50" s="176">
        <v>663</v>
      </c>
      <c r="E50" s="177">
        <v>679</v>
      </c>
      <c r="F50" s="314">
        <v>480</v>
      </c>
      <c r="G50" s="178">
        <v>574</v>
      </c>
      <c r="H50" s="179">
        <v>151</v>
      </c>
      <c r="I50" s="179">
        <v>149</v>
      </c>
      <c r="J50" s="179">
        <v>185</v>
      </c>
      <c r="K50" s="179">
        <v>230</v>
      </c>
      <c r="L50" s="180">
        <f t="shared" si="13"/>
        <v>715</v>
      </c>
      <c r="M50" s="179">
        <v>170</v>
      </c>
      <c r="N50" s="269">
        <v>200</v>
      </c>
      <c r="O50" s="179">
        <v>194</v>
      </c>
      <c r="P50" s="179">
        <v>223</v>
      </c>
      <c r="Q50" s="180">
        <f t="shared" si="14"/>
        <v>787</v>
      </c>
      <c r="R50" s="179">
        <v>208</v>
      </c>
      <c r="S50" s="179">
        <f>'[2]Fee Schedule '!$J$43</f>
        <v>210</v>
      </c>
      <c r="T50" s="179">
        <f>'[1]Fee Schedule '!$J$43</f>
        <v>223</v>
      </c>
      <c r="U50" s="179">
        <v>212</v>
      </c>
      <c r="V50" s="180">
        <f t="shared" si="15"/>
        <v>853</v>
      </c>
      <c r="W50" s="179">
        <v>167</v>
      </c>
      <c r="X50" s="164">
        <v>76</v>
      </c>
      <c r="Y50" s="164">
        <v>188</v>
      </c>
      <c r="Z50" s="164">
        <v>183</v>
      </c>
      <c r="AA50" s="180">
        <f t="shared" si="16"/>
        <v>614</v>
      </c>
      <c r="AB50" s="164">
        <v>101</v>
      </c>
      <c r="AC50" s="164">
        <v>116</v>
      </c>
      <c r="AD50" s="164">
        <v>148</v>
      </c>
      <c r="AE50" s="164">
        <v>138</v>
      </c>
      <c r="AF50" s="180">
        <f t="shared" si="17"/>
        <v>503</v>
      </c>
      <c r="AG50" s="179">
        <v>129</v>
      </c>
      <c r="AH50" s="179">
        <v>119</v>
      </c>
      <c r="AI50" s="179">
        <v>138</v>
      </c>
      <c r="AJ50" s="179">
        <v>143</v>
      </c>
      <c r="AK50" s="180">
        <f t="shared" si="18"/>
        <v>529</v>
      </c>
    </row>
    <row r="51" spans="1:37" s="68" customFormat="1" ht="14.1" customHeight="1" x14ac:dyDescent="0.15">
      <c r="B51" s="169" t="s">
        <v>30</v>
      </c>
      <c r="C51" s="232">
        <v>0</v>
      </c>
      <c r="D51" s="176">
        <v>1148</v>
      </c>
      <c r="E51" s="177">
        <v>810</v>
      </c>
      <c r="F51" s="314">
        <v>646</v>
      </c>
      <c r="G51" s="178">
        <v>796</v>
      </c>
      <c r="H51" s="179">
        <v>189</v>
      </c>
      <c r="I51" s="179">
        <v>221</v>
      </c>
      <c r="J51" s="179">
        <v>276</v>
      </c>
      <c r="K51" s="179">
        <v>264</v>
      </c>
      <c r="L51" s="180">
        <f t="shared" si="13"/>
        <v>950</v>
      </c>
      <c r="M51" s="179">
        <v>291</v>
      </c>
      <c r="N51" s="269">
        <v>254</v>
      </c>
      <c r="O51" s="179">
        <v>249</v>
      </c>
      <c r="P51" s="179">
        <v>270</v>
      </c>
      <c r="Q51" s="180">
        <f t="shared" si="14"/>
        <v>1064</v>
      </c>
      <c r="R51" s="179">
        <v>263</v>
      </c>
      <c r="S51" s="179">
        <f>'[2]Fee Schedule '!$K$43</f>
        <v>282</v>
      </c>
      <c r="T51" s="179">
        <f>'[1]Fee Schedule '!$K$43</f>
        <v>206</v>
      </c>
      <c r="U51" s="179">
        <v>253</v>
      </c>
      <c r="V51" s="180">
        <f t="shared" si="15"/>
        <v>1004</v>
      </c>
      <c r="W51" s="179">
        <v>215</v>
      </c>
      <c r="X51" s="164">
        <v>94</v>
      </c>
      <c r="Y51" s="164">
        <v>239</v>
      </c>
      <c r="Z51" s="164">
        <v>214</v>
      </c>
      <c r="AA51" s="180">
        <f t="shared" si="16"/>
        <v>762</v>
      </c>
      <c r="AB51" s="164">
        <v>169</v>
      </c>
      <c r="AC51" s="164">
        <v>176</v>
      </c>
      <c r="AD51" s="164">
        <v>207</v>
      </c>
      <c r="AE51" s="164">
        <v>240</v>
      </c>
      <c r="AF51" s="180">
        <f t="shared" si="17"/>
        <v>792</v>
      </c>
      <c r="AG51" s="179">
        <v>208</v>
      </c>
      <c r="AH51" s="179">
        <v>216</v>
      </c>
      <c r="AI51" s="179">
        <v>214</v>
      </c>
      <c r="AJ51" s="179">
        <v>209</v>
      </c>
      <c r="AK51" s="180">
        <f t="shared" si="18"/>
        <v>847</v>
      </c>
    </row>
    <row r="52" spans="1:37" s="68" customFormat="1" ht="14.1" customHeight="1" x14ac:dyDescent="0.15">
      <c r="B52" s="169" t="s">
        <v>31</v>
      </c>
      <c r="C52" s="211" t="s">
        <v>27</v>
      </c>
      <c r="D52" s="211" t="s">
        <v>27</v>
      </c>
      <c r="E52" s="211" t="s">
        <v>27</v>
      </c>
      <c r="F52" s="211" t="s">
        <v>27</v>
      </c>
      <c r="G52" s="212" t="s">
        <v>27</v>
      </c>
      <c r="H52" s="233">
        <v>231</v>
      </c>
      <c r="I52" s="233">
        <v>376</v>
      </c>
      <c r="J52" s="233">
        <v>376</v>
      </c>
      <c r="K52" s="233">
        <v>366</v>
      </c>
      <c r="L52" s="180">
        <f t="shared" si="13"/>
        <v>1349</v>
      </c>
      <c r="M52" s="179">
        <v>380</v>
      </c>
      <c r="N52" s="269">
        <v>357</v>
      </c>
      <c r="O52" s="179">
        <v>323</v>
      </c>
      <c r="P52" s="179">
        <v>390</v>
      </c>
      <c r="Q52" s="180">
        <f t="shared" si="14"/>
        <v>1450</v>
      </c>
      <c r="R52" s="179">
        <v>324</v>
      </c>
      <c r="S52" s="179">
        <f>'[2]Fee Schedule '!$L$43</f>
        <v>398</v>
      </c>
      <c r="T52" s="179">
        <f>'[1]Fee Schedule '!$L$43</f>
        <v>411</v>
      </c>
      <c r="U52" s="179">
        <v>445</v>
      </c>
      <c r="V52" s="180">
        <f t="shared" si="15"/>
        <v>1578</v>
      </c>
      <c r="W52" s="179">
        <v>410</v>
      </c>
      <c r="X52" s="164">
        <v>181</v>
      </c>
      <c r="Y52" s="164">
        <v>453</v>
      </c>
      <c r="Z52" s="164">
        <v>463</v>
      </c>
      <c r="AA52" s="180">
        <f t="shared" si="16"/>
        <v>1507</v>
      </c>
      <c r="AB52" s="164">
        <v>371</v>
      </c>
      <c r="AC52" s="164">
        <v>438</v>
      </c>
      <c r="AD52" s="164">
        <v>453</v>
      </c>
      <c r="AE52" s="164">
        <v>445</v>
      </c>
      <c r="AF52" s="180">
        <f t="shared" si="17"/>
        <v>1707</v>
      </c>
      <c r="AG52" s="179">
        <v>346</v>
      </c>
      <c r="AH52" s="179">
        <v>374</v>
      </c>
      <c r="AI52" s="179">
        <v>410</v>
      </c>
      <c r="AJ52" s="179">
        <v>436</v>
      </c>
      <c r="AK52" s="180">
        <f t="shared" si="18"/>
        <v>1566</v>
      </c>
    </row>
    <row r="53" spans="1:37" s="68" customFormat="1" ht="14.1" customHeight="1" x14ac:dyDescent="0.15">
      <c r="B53" s="169" t="s">
        <v>32</v>
      </c>
      <c r="C53" s="211" t="s">
        <v>27</v>
      </c>
      <c r="D53" s="211" t="s">
        <v>27</v>
      </c>
      <c r="E53" s="211" t="s">
        <v>27</v>
      </c>
      <c r="F53" s="211" t="s">
        <v>27</v>
      </c>
      <c r="G53" s="212" t="s">
        <v>27</v>
      </c>
      <c r="H53" s="233">
        <v>69</v>
      </c>
      <c r="I53" s="233">
        <v>120</v>
      </c>
      <c r="J53" s="233">
        <v>116</v>
      </c>
      <c r="K53" s="233">
        <v>133</v>
      </c>
      <c r="L53" s="180">
        <f t="shared" si="13"/>
        <v>438</v>
      </c>
      <c r="M53" s="179">
        <v>124</v>
      </c>
      <c r="N53" s="269">
        <v>143</v>
      </c>
      <c r="O53" s="179">
        <v>125</v>
      </c>
      <c r="P53" s="179">
        <v>137</v>
      </c>
      <c r="Q53" s="180">
        <f t="shared" si="14"/>
        <v>529</v>
      </c>
      <c r="R53" s="179">
        <v>106</v>
      </c>
      <c r="S53" s="179">
        <f>'[2]Fee Schedule '!$E$49</f>
        <v>113</v>
      </c>
      <c r="T53" s="179">
        <f>'[1]Fee Schedule '!$E$49</f>
        <v>93</v>
      </c>
      <c r="U53" s="179">
        <v>110</v>
      </c>
      <c r="V53" s="180">
        <f t="shared" si="15"/>
        <v>422</v>
      </c>
      <c r="W53" s="179">
        <v>36</v>
      </c>
      <c r="X53" s="164">
        <v>9</v>
      </c>
      <c r="Y53" s="164">
        <v>55</v>
      </c>
      <c r="Z53" s="164">
        <v>60</v>
      </c>
      <c r="AA53" s="180">
        <f t="shared" si="16"/>
        <v>160</v>
      </c>
      <c r="AB53" s="164">
        <v>54</v>
      </c>
      <c r="AC53" s="164">
        <v>19</v>
      </c>
      <c r="AD53" s="164">
        <v>25</v>
      </c>
      <c r="AE53" s="164">
        <v>26</v>
      </c>
      <c r="AF53" s="180">
        <f t="shared" si="17"/>
        <v>124</v>
      </c>
      <c r="AG53" s="179">
        <v>19</v>
      </c>
      <c r="AH53" s="179">
        <v>23</v>
      </c>
      <c r="AI53" s="179">
        <v>37</v>
      </c>
      <c r="AJ53" s="179">
        <v>31</v>
      </c>
      <c r="AK53" s="180">
        <f t="shared" si="18"/>
        <v>110</v>
      </c>
    </row>
    <row r="54" spans="1:37" s="68" customFormat="1" ht="14.1" customHeight="1" x14ac:dyDescent="0.15">
      <c r="B54" s="169" t="s">
        <v>33</v>
      </c>
      <c r="C54" s="211" t="s">
        <v>27</v>
      </c>
      <c r="D54" s="211" t="s">
        <v>27</v>
      </c>
      <c r="E54" s="211" t="s">
        <v>27</v>
      </c>
      <c r="F54" s="211" t="s">
        <v>27</v>
      </c>
      <c r="G54" s="212" t="s">
        <v>27</v>
      </c>
      <c r="H54" s="233">
        <v>1197</v>
      </c>
      <c r="I54" s="233">
        <v>1494</v>
      </c>
      <c r="J54" s="233">
        <v>1614</v>
      </c>
      <c r="K54" s="233">
        <v>1945</v>
      </c>
      <c r="L54" s="180">
        <f t="shared" si="13"/>
        <v>6250</v>
      </c>
      <c r="M54" s="179">
        <v>1910</v>
      </c>
      <c r="N54" s="269">
        <v>2100</v>
      </c>
      <c r="O54" s="179">
        <v>2097</v>
      </c>
      <c r="P54" s="179">
        <v>2384</v>
      </c>
      <c r="Q54" s="180">
        <f t="shared" si="14"/>
        <v>8491</v>
      </c>
      <c r="R54" s="179">
        <v>2470</v>
      </c>
      <c r="S54" s="179">
        <f>'[2]Fee Schedule '!$F$49</f>
        <v>2701</v>
      </c>
      <c r="T54" s="179">
        <f>'[1]Fee Schedule '!$F$49</f>
        <v>2486</v>
      </c>
      <c r="U54" s="179">
        <v>2059</v>
      </c>
      <c r="V54" s="180">
        <f t="shared" si="15"/>
        <v>9716</v>
      </c>
      <c r="W54" s="179">
        <v>1165</v>
      </c>
      <c r="X54" s="261">
        <v>0</v>
      </c>
      <c r="Y54" s="261">
        <v>0</v>
      </c>
      <c r="Z54" s="261">
        <v>0</v>
      </c>
      <c r="AA54" s="180">
        <f t="shared" si="16"/>
        <v>1165</v>
      </c>
      <c r="AB54" s="446">
        <v>0</v>
      </c>
      <c r="AC54" s="446">
        <v>0</v>
      </c>
      <c r="AD54" s="446">
        <v>0</v>
      </c>
      <c r="AE54" s="446">
        <v>0</v>
      </c>
      <c r="AF54" s="447">
        <f t="shared" si="17"/>
        <v>0</v>
      </c>
      <c r="AG54" s="446">
        <v>0</v>
      </c>
      <c r="AH54" s="446">
        <v>0</v>
      </c>
      <c r="AI54" s="446">
        <v>0</v>
      </c>
      <c r="AJ54" s="446">
        <v>0</v>
      </c>
      <c r="AK54" s="180">
        <f t="shared" si="18"/>
        <v>0</v>
      </c>
    </row>
    <row r="55" spans="1:37" s="68" customFormat="1" ht="14.1" customHeight="1" x14ac:dyDescent="0.15">
      <c r="B55" s="169" t="s">
        <v>34</v>
      </c>
      <c r="C55" s="211" t="s">
        <v>27</v>
      </c>
      <c r="D55" s="211" t="s">
        <v>27</v>
      </c>
      <c r="E55" s="211" t="s">
        <v>27</v>
      </c>
      <c r="F55" s="211" t="s">
        <v>27</v>
      </c>
      <c r="G55" s="212" t="s">
        <v>27</v>
      </c>
      <c r="H55" s="233">
        <v>207</v>
      </c>
      <c r="I55" s="233">
        <v>245</v>
      </c>
      <c r="J55" s="233">
        <v>255</v>
      </c>
      <c r="K55" s="233">
        <v>274</v>
      </c>
      <c r="L55" s="180">
        <f t="shared" si="13"/>
        <v>981</v>
      </c>
      <c r="M55" s="179">
        <v>266</v>
      </c>
      <c r="N55" s="269">
        <v>278</v>
      </c>
      <c r="O55" s="179">
        <v>266</v>
      </c>
      <c r="P55" s="179">
        <v>302</v>
      </c>
      <c r="Q55" s="180">
        <f t="shared" si="14"/>
        <v>1112</v>
      </c>
      <c r="R55" s="179">
        <v>362</v>
      </c>
      <c r="S55" s="179">
        <f>'[2]Fee Schedule '!$G$49</f>
        <v>415</v>
      </c>
      <c r="T55" s="179">
        <f>'[1]Fee Schedule '!$G$49</f>
        <v>353</v>
      </c>
      <c r="U55" s="179">
        <v>409</v>
      </c>
      <c r="V55" s="180">
        <f t="shared" si="15"/>
        <v>1539</v>
      </c>
      <c r="W55" s="179">
        <v>463</v>
      </c>
      <c r="X55" s="164">
        <v>126</v>
      </c>
      <c r="Y55" s="164">
        <v>284</v>
      </c>
      <c r="Z55" s="164">
        <v>341</v>
      </c>
      <c r="AA55" s="180">
        <f t="shared" si="16"/>
        <v>1214</v>
      </c>
      <c r="AB55" s="164">
        <v>336</v>
      </c>
      <c r="AC55" s="164">
        <v>328</v>
      </c>
      <c r="AD55" s="164">
        <v>357</v>
      </c>
      <c r="AE55" s="164">
        <v>393</v>
      </c>
      <c r="AF55" s="180">
        <f t="shared" si="17"/>
        <v>1414</v>
      </c>
      <c r="AG55" s="179">
        <v>364</v>
      </c>
      <c r="AH55" s="179">
        <v>402</v>
      </c>
      <c r="AI55" s="179">
        <v>415</v>
      </c>
      <c r="AJ55" s="179">
        <v>487</v>
      </c>
      <c r="AK55" s="180">
        <f t="shared" si="18"/>
        <v>1668</v>
      </c>
    </row>
    <row r="56" spans="1:37" s="68" customFormat="1" ht="14.1" customHeight="1" x14ac:dyDescent="0.15">
      <c r="B56" s="169" t="s">
        <v>35</v>
      </c>
      <c r="C56" s="211" t="s">
        <v>27</v>
      </c>
      <c r="D56" s="211" t="s">
        <v>27</v>
      </c>
      <c r="E56" s="211" t="s">
        <v>27</v>
      </c>
      <c r="F56" s="211" t="s">
        <v>27</v>
      </c>
      <c r="G56" s="212" t="s">
        <v>27</v>
      </c>
      <c r="H56" s="233">
        <v>325</v>
      </c>
      <c r="I56" s="233">
        <v>352</v>
      </c>
      <c r="J56" s="233">
        <v>354</v>
      </c>
      <c r="K56" s="233">
        <v>359</v>
      </c>
      <c r="L56" s="180">
        <f t="shared" si="13"/>
        <v>1390</v>
      </c>
      <c r="M56" s="179">
        <v>326</v>
      </c>
      <c r="N56" s="269">
        <v>295</v>
      </c>
      <c r="O56" s="179">
        <v>316</v>
      </c>
      <c r="P56" s="179">
        <v>464</v>
      </c>
      <c r="Q56" s="180">
        <f t="shared" si="14"/>
        <v>1401</v>
      </c>
      <c r="R56" s="179">
        <v>543</v>
      </c>
      <c r="S56" s="179">
        <f>'[2]Fee Schedule '!$H$49</f>
        <v>542</v>
      </c>
      <c r="T56" s="179">
        <f>'[1]Fee Schedule '!$H$49</f>
        <v>497</v>
      </c>
      <c r="U56" s="179">
        <v>502</v>
      </c>
      <c r="V56" s="180">
        <f t="shared" si="15"/>
        <v>2084</v>
      </c>
      <c r="W56" s="179">
        <v>478</v>
      </c>
      <c r="X56" s="164">
        <v>215</v>
      </c>
      <c r="Y56" s="164">
        <v>476</v>
      </c>
      <c r="Z56" s="164">
        <v>564</v>
      </c>
      <c r="AA56" s="180">
        <f t="shared" si="16"/>
        <v>1733</v>
      </c>
      <c r="AB56" s="164">
        <v>522</v>
      </c>
      <c r="AC56" s="164">
        <v>567</v>
      </c>
      <c r="AD56" s="164">
        <v>523</v>
      </c>
      <c r="AE56" s="164">
        <v>516</v>
      </c>
      <c r="AF56" s="180">
        <f t="shared" si="17"/>
        <v>2128</v>
      </c>
      <c r="AG56" s="179">
        <v>441</v>
      </c>
      <c r="AH56" s="179">
        <v>457</v>
      </c>
      <c r="AI56" s="179">
        <v>515</v>
      </c>
      <c r="AJ56" s="179">
        <v>528</v>
      </c>
      <c r="AK56" s="180">
        <f t="shared" si="18"/>
        <v>1941</v>
      </c>
    </row>
    <row r="57" spans="1:37" s="68" customFormat="1" ht="14.1" customHeight="1" x14ac:dyDescent="0.15">
      <c r="B57" s="169" t="s">
        <v>36</v>
      </c>
      <c r="C57" s="211" t="s">
        <v>27</v>
      </c>
      <c r="D57" s="211" t="s">
        <v>27</v>
      </c>
      <c r="E57" s="211" t="s">
        <v>27</v>
      </c>
      <c r="F57" s="211" t="s">
        <v>27</v>
      </c>
      <c r="G57" s="212" t="s">
        <v>27</v>
      </c>
      <c r="H57" s="233">
        <v>51</v>
      </c>
      <c r="I57" s="233">
        <v>137</v>
      </c>
      <c r="J57" s="233">
        <v>149</v>
      </c>
      <c r="K57" s="233">
        <v>147</v>
      </c>
      <c r="L57" s="180">
        <f t="shared" si="13"/>
        <v>484</v>
      </c>
      <c r="M57" s="179">
        <v>202</v>
      </c>
      <c r="N57" s="269">
        <v>262</v>
      </c>
      <c r="O57" s="179">
        <v>264</v>
      </c>
      <c r="P57" s="179">
        <v>296</v>
      </c>
      <c r="Q57" s="180">
        <f t="shared" si="14"/>
        <v>1024</v>
      </c>
      <c r="R57" s="179">
        <v>302</v>
      </c>
      <c r="S57" s="179">
        <f>'[2]Fee Schedule '!$I$49</f>
        <v>307</v>
      </c>
      <c r="T57" s="179">
        <f>'[1]Fee Schedule '!$I$49</f>
        <v>287</v>
      </c>
      <c r="U57" s="179">
        <v>305</v>
      </c>
      <c r="V57" s="180">
        <f t="shared" si="15"/>
        <v>1201</v>
      </c>
      <c r="W57" s="179">
        <v>282</v>
      </c>
      <c r="X57" s="164">
        <v>76</v>
      </c>
      <c r="Y57" s="164">
        <v>189</v>
      </c>
      <c r="Z57" s="164">
        <v>245</v>
      </c>
      <c r="AA57" s="180">
        <f t="shared" si="16"/>
        <v>792</v>
      </c>
      <c r="AB57" s="164">
        <v>250</v>
      </c>
      <c r="AC57" s="164">
        <v>161</v>
      </c>
      <c r="AD57" s="164">
        <v>218</v>
      </c>
      <c r="AE57" s="164">
        <v>263</v>
      </c>
      <c r="AF57" s="180">
        <f t="shared" si="17"/>
        <v>892</v>
      </c>
      <c r="AG57" s="179">
        <v>202</v>
      </c>
      <c r="AH57" s="179">
        <v>258</v>
      </c>
      <c r="AI57" s="179">
        <v>285</v>
      </c>
      <c r="AJ57" s="179">
        <v>290</v>
      </c>
      <c r="AK57" s="180">
        <f t="shared" si="18"/>
        <v>1035</v>
      </c>
    </row>
    <row r="58" spans="1:37" s="68" customFormat="1" ht="14.1" customHeight="1" x14ac:dyDescent="0.15">
      <c r="B58" s="169" t="s">
        <v>37</v>
      </c>
      <c r="C58" s="211" t="s">
        <v>27</v>
      </c>
      <c r="D58" s="211" t="s">
        <v>27</v>
      </c>
      <c r="E58" s="211" t="s">
        <v>27</v>
      </c>
      <c r="F58" s="211" t="s">
        <v>27</v>
      </c>
      <c r="G58" s="212" t="s">
        <v>27</v>
      </c>
      <c r="H58" s="233">
        <v>197</v>
      </c>
      <c r="I58" s="233">
        <v>181</v>
      </c>
      <c r="J58" s="233">
        <v>156</v>
      </c>
      <c r="K58" s="233">
        <v>171</v>
      </c>
      <c r="L58" s="180">
        <f t="shared" si="13"/>
        <v>705</v>
      </c>
      <c r="M58" s="179">
        <v>192</v>
      </c>
      <c r="N58" s="269">
        <v>195</v>
      </c>
      <c r="O58" s="179">
        <v>188</v>
      </c>
      <c r="P58" s="179">
        <v>211</v>
      </c>
      <c r="Q58" s="180">
        <f t="shared" si="14"/>
        <v>786</v>
      </c>
      <c r="R58" s="179">
        <v>225</v>
      </c>
      <c r="S58" s="179">
        <f>'[2]Fee Schedule '!$J$49</f>
        <v>236</v>
      </c>
      <c r="T58" s="179">
        <f>'[1]Fee Schedule '!$J$49</f>
        <v>214</v>
      </c>
      <c r="U58" s="179">
        <v>246</v>
      </c>
      <c r="V58" s="180">
        <f t="shared" si="15"/>
        <v>921</v>
      </c>
      <c r="W58" s="179">
        <v>237</v>
      </c>
      <c r="X58" s="164">
        <v>80</v>
      </c>
      <c r="Y58" s="164">
        <v>138</v>
      </c>
      <c r="Z58" s="164">
        <v>156</v>
      </c>
      <c r="AA58" s="180">
        <f t="shared" si="16"/>
        <v>611</v>
      </c>
      <c r="AB58" s="164">
        <v>134</v>
      </c>
      <c r="AC58" s="164">
        <v>145</v>
      </c>
      <c r="AD58" s="164">
        <v>116</v>
      </c>
      <c r="AE58" s="164">
        <v>114</v>
      </c>
      <c r="AF58" s="180">
        <f t="shared" si="17"/>
        <v>509</v>
      </c>
      <c r="AG58" s="179">
        <v>131</v>
      </c>
      <c r="AH58" s="179">
        <v>164</v>
      </c>
      <c r="AI58" s="179">
        <v>175</v>
      </c>
      <c r="AJ58" s="179">
        <v>200</v>
      </c>
      <c r="AK58" s="180">
        <f t="shared" si="18"/>
        <v>670</v>
      </c>
    </row>
    <row r="59" spans="1:37" s="68" customFormat="1" ht="14.1" customHeight="1" x14ac:dyDescent="0.15">
      <c r="B59" s="169" t="s">
        <v>104</v>
      </c>
      <c r="C59" s="211" t="s">
        <v>27</v>
      </c>
      <c r="D59" s="211" t="s">
        <v>27</v>
      </c>
      <c r="E59" s="211" t="s">
        <v>27</v>
      </c>
      <c r="F59" s="211" t="s">
        <v>27</v>
      </c>
      <c r="G59" s="212" t="s">
        <v>27</v>
      </c>
      <c r="H59" s="233">
        <v>80</v>
      </c>
      <c r="I59" s="233">
        <v>113</v>
      </c>
      <c r="J59" s="233">
        <v>123</v>
      </c>
      <c r="K59" s="233">
        <v>132</v>
      </c>
      <c r="L59" s="180">
        <f t="shared" si="13"/>
        <v>448</v>
      </c>
      <c r="M59" s="179">
        <v>128</v>
      </c>
      <c r="N59" s="269">
        <v>126</v>
      </c>
      <c r="O59" s="179">
        <v>89</v>
      </c>
      <c r="P59" s="179">
        <v>121</v>
      </c>
      <c r="Q59" s="180">
        <f t="shared" si="14"/>
        <v>464</v>
      </c>
      <c r="R59" s="179">
        <v>156</v>
      </c>
      <c r="S59" s="179">
        <f>'[2]Fee Schedule '!$K$49</f>
        <v>167</v>
      </c>
      <c r="T59" s="179">
        <f>'[1]Fee Schedule '!$K$49</f>
        <v>153</v>
      </c>
      <c r="U59" s="179">
        <v>212</v>
      </c>
      <c r="V59" s="180">
        <f t="shared" si="15"/>
        <v>688</v>
      </c>
      <c r="W59" s="179">
        <v>203</v>
      </c>
      <c r="X59" s="164">
        <v>73</v>
      </c>
      <c r="Y59" s="164">
        <v>180</v>
      </c>
      <c r="Z59" s="164">
        <v>203</v>
      </c>
      <c r="AA59" s="180">
        <f t="shared" si="16"/>
        <v>659</v>
      </c>
      <c r="AB59" s="164">
        <v>154</v>
      </c>
      <c r="AC59" s="164">
        <v>181</v>
      </c>
      <c r="AD59" s="164">
        <v>250</v>
      </c>
      <c r="AE59" s="164">
        <v>67</v>
      </c>
      <c r="AF59" s="180">
        <f t="shared" si="17"/>
        <v>652</v>
      </c>
      <c r="AG59" s="179">
        <v>213</v>
      </c>
      <c r="AH59" s="179">
        <v>206</v>
      </c>
      <c r="AI59" s="179">
        <v>225</v>
      </c>
      <c r="AJ59" s="179">
        <v>300</v>
      </c>
      <c r="AK59" s="180">
        <f t="shared" si="18"/>
        <v>944</v>
      </c>
    </row>
    <row r="60" spans="1:37" s="69" customFormat="1" ht="14.1" customHeight="1" thickBot="1" x14ac:dyDescent="0.2">
      <c r="A60" s="68"/>
      <c r="B60" s="170" t="s">
        <v>38</v>
      </c>
      <c r="C60" s="234">
        <v>23918</v>
      </c>
      <c r="D60" s="234">
        <v>20007</v>
      </c>
      <c r="E60" s="234">
        <v>13293</v>
      </c>
      <c r="F60" s="315">
        <v>17228</v>
      </c>
      <c r="G60" s="181">
        <v>20574</v>
      </c>
      <c r="H60" s="182">
        <v>3466</v>
      </c>
      <c r="I60" s="182">
        <v>3083</v>
      </c>
      <c r="J60" s="182">
        <v>3128</v>
      </c>
      <c r="K60" s="182">
        <v>3259</v>
      </c>
      <c r="L60" s="181">
        <f t="shared" si="13"/>
        <v>12936</v>
      </c>
      <c r="M60" s="182">
        <v>3215</v>
      </c>
      <c r="N60" s="268">
        <v>3293</v>
      </c>
      <c r="O60" s="182">
        <v>2887</v>
      </c>
      <c r="P60" s="182">
        <v>3350</v>
      </c>
      <c r="Q60" s="181">
        <f t="shared" si="14"/>
        <v>12745</v>
      </c>
      <c r="R60" s="182">
        <v>3318</v>
      </c>
      <c r="S60" s="182">
        <f>'[2]Fee Schedule '!$L$49</f>
        <v>3409</v>
      </c>
      <c r="T60" s="182">
        <f>'[1]Fee Schedule '!$L$49</f>
        <v>3218</v>
      </c>
      <c r="U60" s="179">
        <v>4050</v>
      </c>
      <c r="V60" s="181">
        <f t="shared" si="15"/>
        <v>13995</v>
      </c>
      <c r="W60" s="179">
        <v>3413</v>
      </c>
      <c r="X60" s="164">
        <v>1444</v>
      </c>
      <c r="Y60" s="164">
        <v>3309</v>
      </c>
      <c r="Z60" s="164">
        <v>3238</v>
      </c>
      <c r="AA60" s="181">
        <f t="shared" si="16"/>
        <v>11404</v>
      </c>
      <c r="AB60" s="164">
        <v>2867</v>
      </c>
      <c r="AC60" s="164">
        <v>2860</v>
      </c>
      <c r="AD60" s="164">
        <v>2872</v>
      </c>
      <c r="AE60" s="164">
        <v>3317</v>
      </c>
      <c r="AF60" s="439">
        <f t="shared" si="17"/>
        <v>11916</v>
      </c>
      <c r="AG60" s="179">
        <v>2607</v>
      </c>
      <c r="AH60" s="179">
        <v>2831</v>
      </c>
      <c r="AI60" s="179">
        <v>2949</v>
      </c>
      <c r="AJ60" s="179">
        <v>3437</v>
      </c>
      <c r="AK60" s="180">
        <f t="shared" si="18"/>
        <v>11824</v>
      </c>
    </row>
    <row r="61" spans="1:37" s="69" customFormat="1" ht="18.95" customHeight="1" thickBot="1" x14ac:dyDescent="0.2">
      <c r="B61" s="173" t="s">
        <v>75</v>
      </c>
      <c r="C61" s="235">
        <f>SUM(C37:C60)</f>
        <v>629696</v>
      </c>
      <c r="D61" s="236">
        <f>SUM(D37:D60)</f>
        <v>641145</v>
      </c>
      <c r="E61" s="235">
        <f>SUM(E37:E60)</f>
        <v>621887</v>
      </c>
      <c r="F61" s="237">
        <v>605665</v>
      </c>
      <c r="G61" s="235">
        <f t="shared" ref="G61:H61" si="19">SUM(G37:G60)</f>
        <v>669878</v>
      </c>
      <c r="H61" s="235">
        <f t="shared" si="19"/>
        <v>171250</v>
      </c>
      <c r="I61" s="235">
        <f t="shared" ref="I61:N61" si="20">SUM(I37:I60)</f>
        <v>184803</v>
      </c>
      <c r="J61" s="235">
        <f t="shared" si="20"/>
        <v>176913</v>
      </c>
      <c r="K61" s="235">
        <f t="shared" si="20"/>
        <v>183705</v>
      </c>
      <c r="L61" s="235">
        <f t="shared" si="20"/>
        <v>716671</v>
      </c>
      <c r="M61" s="235">
        <f t="shared" si="20"/>
        <v>177704</v>
      </c>
      <c r="N61" s="235">
        <f t="shared" si="20"/>
        <v>181448</v>
      </c>
      <c r="O61" s="292">
        <f t="shared" ref="O61:T61" si="21">SUM(O37:O60)</f>
        <v>178353</v>
      </c>
      <c r="P61" s="292">
        <f t="shared" si="21"/>
        <v>193860</v>
      </c>
      <c r="Q61" s="292">
        <f t="shared" si="21"/>
        <v>731365</v>
      </c>
      <c r="R61" s="292">
        <f t="shared" si="21"/>
        <v>184730</v>
      </c>
      <c r="S61" s="362">
        <f>SUM(S37:S60)</f>
        <v>189064</v>
      </c>
      <c r="T61" s="362">
        <f t="shared" si="21"/>
        <v>184088</v>
      </c>
      <c r="U61" s="292">
        <f t="shared" ref="U61:W61" si="22">SUM(U37:U60)</f>
        <v>195979</v>
      </c>
      <c r="V61" s="292">
        <f t="shared" si="22"/>
        <v>753861</v>
      </c>
      <c r="W61" s="292">
        <f t="shared" si="22"/>
        <v>180455</v>
      </c>
      <c r="X61" s="362">
        <f>SUM(X37:X60)</f>
        <v>72228</v>
      </c>
      <c r="Y61" s="362">
        <f t="shared" ref="Y61:AC61" si="23">SUM(Y37:Y60)</f>
        <v>171773</v>
      </c>
      <c r="Z61" s="292">
        <f t="shared" si="23"/>
        <v>179467</v>
      </c>
      <c r="AA61" s="292">
        <f t="shared" si="23"/>
        <v>603923</v>
      </c>
      <c r="AB61" s="292">
        <f t="shared" ref="AB61" si="24">SUM(AB37:AB60)</f>
        <v>165141</v>
      </c>
      <c r="AC61" s="292">
        <f t="shared" si="23"/>
        <v>163251</v>
      </c>
      <c r="AD61" s="292">
        <f t="shared" ref="AD61" si="25">SUM(AD37:AD60)</f>
        <v>163539</v>
      </c>
      <c r="AE61" s="440">
        <f>SUM(AE37:AE60)</f>
        <v>174108</v>
      </c>
      <c r="AF61" s="440">
        <f t="shared" ref="AF61" si="26">SUM(AF37:AF60)</f>
        <v>666039</v>
      </c>
      <c r="AG61" s="440">
        <f t="shared" ref="AG61:AI61" si="27">SUM(AG37:AG60)</f>
        <v>160965</v>
      </c>
      <c r="AH61" s="440">
        <f t="shared" si="27"/>
        <v>176561</v>
      </c>
      <c r="AI61" s="440">
        <f t="shared" si="27"/>
        <v>174009</v>
      </c>
      <c r="AJ61" s="440">
        <f t="shared" ref="AJ61" si="28">SUM(AJ37:AJ60)</f>
        <v>187493</v>
      </c>
      <c r="AK61" s="440">
        <f>SUM(AG61:AJ61)</f>
        <v>699028</v>
      </c>
    </row>
    <row r="62" spans="1:37" s="68" customFormat="1" ht="15.95" customHeight="1" thickBot="1" x14ac:dyDescent="0.2">
      <c r="B62" s="174" t="s">
        <v>78</v>
      </c>
      <c r="C62" s="238">
        <v>105860228</v>
      </c>
      <c r="D62" s="239">
        <v>106387178.20658496</v>
      </c>
      <c r="E62" s="239">
        <v>107306175.17999999</v>
      </c>
      <c r="F62" s="316">
        <v>103290506</v>
      </c>
      <c r="G62" s="240">
        <v>117427576</v>
      </c>
      <c r="H62" s="238">
        <v>29756900</v>
      </c>
      <c r="I62" s="238">
        <v>30877042.170000002</v>
      </c>
      <c r="J62" s="238">
        <v>31770849.850000001</v>
      </c>
      <c r="K62" s="238">
        <v>32923804.960000001</v>
      </c>
      <c r="L62" s="240">
        <f>SUM(H62:K62)</f>
        <v>125328596.98000002</v>
      </c>
      <c r="M62" s="238">
        <v>31057514.010000005</v>
      </c>
      <c r="N62" s="270">
        <v>32670524.490000002</v>
      </c>
      <c r="O62" s="270">
        <v>32519928.23</v>
      </c>
      <c r="P62" s="321">
        <v>35848583.090000004</v>
      </c>
      <c r="Q62" s="285">
        <f>SUM(M62:P62)</f>
        <v>132096549.82000001</v>
      </c>
      <c r="R62" s="270">
        <v>34648946.759999998</v>
      </c>
      <c r="S62" s="363">
        <f>'[2]Fee Schedule '!$C$37</f>
        <v>35990317.090000004</v>
      </c>
      <c r="T62" s="363">
        <f>'[1]Fee Schedule '!$C$37</f>
        <v>35872317.109999999</v>
      </c>
      <c r="U62" s="321">
        <v>39010042.857142858</v>
      </c>
      <c r="V62" s="285">
        <f>SUM(R62:U62)</f>
        <v>145521623.81714284</v>
      </c>
      <c r="W62" s="270">
        <v>34854284.910000004</v>
      </c>
      <c r="X62" s="363">
        <v>15997926.039999999</v>
      </c>
      <c r="Y62" s="363">
        <v>36427594.439999998</v>
      </c>
      <c r="Z62" s="321">
        <v>37556016.18</v>
      </c>
      <c r="AA62" s="285">
        <f>SUM(W62:Z62)</f>
        <v>124835821.56999999</v>
      </c>
      <c r="AB62" s="270">
        <v>33570672.119999997</v>
      </c>
      <c r="AC62" s="270">
        <v>28345264.219999999</v>
      </c>
      <c r="AD62" s="270">
        <v>33674586.310000002</v>
      </c>
      <c r="AE62" s="238">
        <v>36825834.870000005</v>
      </c>
      <c r="AF62" s="240">
        <f>SUM(AB62:AE62)</f>
        <v>132416357.52000001</v>
      </c>
      <c r="AG62" s="238">
        <v>34326840.939999998</v>
      </c>
      <c r="AH62" s="238">
        <v>37768604.229341581</v>
      </c>
      <c r="AI62" s="238">
        <v>37703001.68</v>
      </c>
      <c r="AJ62" s="238">
        <v>40666662.627312049</v>
      </c>
      <c r="AK62" s="240">
        <f>SUM(AG62:AJ62)</f>
        <v>150465109.47665364</v>
      </c>
    </row>
    <row r="63" spans="1:37" s="68" customFormat="1" ht="15.95" customHeight="1" thickBot="1" x14ac:dyDescent="0.2">
      <c r="B63" s="174" t="s">
        <v>79</v>
      </c>
      <c r="C63" s="241">
        <f>C62+C32</f>
        <v>178729209</v>
      </c>
      <c r="D63" s="241">
        <f>D62+D32</f>
        <v>174635032.12219471</v>
      </c>
      <c r="E63" s="241">
        <f t="shared" ref="E63:L63" si="29">E32+E62</f>
        <v>179911194.97999999</v>
      </c>
      <c r="F63" s="317">
        <f t="shared" si="29"/>
        <v>169545865</v>
      </c>
      <c r="G63" s="242">
        <v>199340814</v>
      </c>
      <c r="H63" s="241">
        <f t="shared" si="29"/>
        <v>51063541</v>
      </c>
      <c r="I63" s="241">
        <f t="shared" si="29"/>
        <v>53560617.030000001</v>
      </c>
      <c r="J63" s="241">
        <f t="shared" si="29"/>
        <v>54917641.060000002</v>
      </c>
      <c r="K63" s="241">
        <f t="shared" si="29"/>
        <v>58181910.469999999</v>
      </c>
      <c r="L63" s="242">
        <f t="shared" si="29"/>
        <v>217723709.56</v>
      </c>
      <c r="M63" s="241">
        <f>M32+M62</f>
        <v>55760931.370000005</v>
      </c>
      <c r="N63" s="241">
        <f>N32+N62</f>
        <v>58872612.230000004</v>
      </c>
      <c r="O63" s="296">
        <f>O32+O62</f>
        <v>58958566.060000002</v>
      </c>
      <c r="P63" s="296">
        <f>P32+P62</f>
        <v>61240576.280000001</v>
      </c>
      <c r="Q63" s="294">
        <f>Q32+Q62</f>
        <v>234832685.94</v>
      </c>
      <c r="R63" s="296">
        <f t="shared" ref="R63" si="30">R32+R62</f>
        <v>62312408.869999997</v>
      </c>
      <c r="S63" s="364">
        <f>S32+S62</f>
        <v>63653779.200000003</v>
      </c>
      <c r="T63" s="364">
        <f>T32+T62</f>
        <v>64626957.339999996</v>
      </c>
      <c r="U63" s="296">
        <f>U32+U62</f>
        <v>72470062.059523806</v>
      </c>
      <c r="V63" s="294">
        <f>V32+V62</f>
        <v>263063207.46952379</v>
      </c>
      <c r="W63" s="296">
        <f t="shared" ref="W63" si="31">W32+W62</f>
        <v>63587814.320000008</v>
      </c>
      <c r="X63" s="364">
        <f>X32+X62</f>
        <v>37945479.209999993</v>
      </c>
      <c r="Y63" s="364">
        <f>Y32+Y62</f>
        <v>86016514.729999989</v>
      </c>
      <c r="Z63" s="296">
        <f>Z32+Z62</f>
        <v>74115931.819999993</v>
      </c>
      <c r="AA63" s="294">
        <f>AA32+AA62</f>
        <v>261665740.07999998</v>
      </c>
      <c r="AB63" s="296">
        <f t="shared" ref="AB63" si="32">AB32+AB62</f>
        <v>67638561.159999996</v>
      </c>
      <c r="AC63" s="296">
        <f t="shared" ref="AC63:AD63" si="33">AC32+AC62</f>
        <v>68174852.670000002</v>
      </c>
      <c r="AD63" s="296">
        <f t="shared" si="33"/>
        <v>66974215.380000003</v>
      </c>
      <c r="AE63" s="296">
        <f t="shared" ref="AE63" si="34">AE32+AE62</f>
        <v>75367863.969999999</v>
      </c>
      <c r="AF63" s="242">
        <f>+AF62+AF32</f>
        <v>278155493.18000001</v>
      </c>
      <c r="AG63" s="241">
        <f>AG32+AG62</f>
        <v>68950386.849999994</v>
      </c>
      <c r="AH63" s="241">
        <f>AH32+AH62</f>
        <v>75828211.119341582</v>
      </c>
      <c r="AI63" s="241">
        <f>AI32+AI62</f>
        <v>75899389.159999996</v>
      </c>
      <c r="AJ63" s="241">
        <f>AJ32+AJ62</f>
        <v>82206782.935116529</v>
      </c>
      <c r="AK63" s="242">
        <f>AK32+AK62</f>
        <v>302884770.06445813</v>
      </c>
    </row>
    <row r="64" spans="1:37" s="68" customFormat="1" ht="14.1" customHeight="1" x14ac:dyDescent="0.2">
      <c r="B64" s="244" t="s">
        <v>80</v>
      </c>
      <c r="C64" s="249"/>
      <c r="D64" s="249"/>
      <c r="H64" s="249"/>
      <c r="R64" s="67"/>
      <c r="S64" s="67"/>
      <c r="T64" s="67"/>
      <c r="W64" s="67"/>
      <c r="X64" s="67"/>
      <c r="Y64" s="67"/>
      <c r="AB64" s="67"/>
      <c r="AC64" s="67"/>
    </row>
    <row r="65" spans="2:29" s="2" customFormat="1" ht="14.1" customHeight="1" x14ac:dyDescent="0.2">
      <c r="B65" s="108" t="s">
        <v>81</v>
      </c>
      <c r="R65" s="67"/>
      <c r="S65" s="67"/>
      <c r="T65" s="67"/>
      <c r="W65" s="67"/>
      <c r="X65" s="67"/>
      <c r="Y65" s="67"/>
      <c r="AB65" s="67"/>
      <c r="AC65" s="67"/>
    </row>
    <row r="66" spans="2:29" ht="14.1" customHeight="1" x14ac:dyDescent="0.2">
      <c r="B66" s="108" t="s">
        <v>42</v>
      </c>
    </row>
    <row r="67" spans="2:29" ht="14.1" customHeight="1" x14ac:dyDescent="0.2">
      <c r="B67" s="2" t="s">
        <v>167</v>
      </c>
      <c r="U67" s="2"/>
      <c r="V67" s="2"/>
      <c r="Z67" s="2"/>
      <c r="AA67" s="2"/>
    </row>
    <row r="68" spans="2:29" ht="15.95" customHeight="1" x14ac:dyDescent="0.2">
      <c r="B68" s="250"/>
    </row>
  </sheetData>
  <sheetProtection algorithmName="SHA-512" hashValue="BniLeLS3Cr4YDWsbgZTtmpp7t0PjbNMUxY5ZaRhRfV/JFm3bUX7lIljimLc3QOuh6toG6iHw1vFG9Kgggym3jw==" saltValue="0W++axOfqS51fLA0GpcZqw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K40"/>
  <sheetViews>
    <sheetView topLeftCell="L1" workbookViewId="0">
      <selection activeCell="AJ2" sqref="AJ2"/>
    </sheetView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customWidth="1"/>
    <col min="25" max="27" width="14.85546875" style="2" customWidth="1"/>
    <col min="28" max="31" width="14.42578125" style="2" customWidth="1"/>
    <col min="32" max="32" width="14.85546875" style="2" bestFit="1" customWidth="1"/>
    <col min="33" max="36" width="14.42578125" style="2" customWidth="1"/>
    <col min="37" max="37" width="14.85546875" style="2" bestFit="1" customWidth="1"/>
    <col min="38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37" ht="16.5" customHeight="1" x14ac:dyDescent="0.15">
      <c r="A1" s="2" t="s">
        <v>183</v>
      </c>
    </row>
    <row r="2" spans="1:37" ht="17.25" customHeight="1" x14ac:dyDescent="0.2">
      <c r="B2" s="19" t="s">
        <v>82</v>
      </c>
    </row>
    <row r="3" spans="1:37" ht="29.25" customHeight="1" thickBot="1" x14ac:dyDescent="0.25">
      <c r="B3" s="20" t="s">
        <v>83</v>
      </c>
      <c r="C3" s="20"/>
      <c r="D3" s="20"/>
    </row>
    <row r="4" spans="1:37" ht="15.95" customHeight="1" thickBot="1" x14ac:dyDescent="0.25">
      <c r="B4" s="111" t="s">
        <v>84</v>
      </c>
      <c r="C4" s="97"/>
      <c r="D4" s="97"/>
      <c r="E4" s="98"/>
      <c r="F4" s="97"/>
      <c r="G4" s="98"/>
      <c r="H4" s="97"/>
      <c r="I4" s="97"/>
      <c r="J4" s="97"/>
      <c r="K4" s="99"/>
      <c r="L4" s="99"/>
      <c r="M4" s="97"/>
      <c r="N4" s="97"/>
      <c r="O4" s="97"/>
      <c r="P4" s="99"/>
      <c r="Q4" s="99"/>
      <c r="R4" s="99"/>
      <c r="S4" s="99"/>
      <c r="T4" s="99"/>
      <c r="U4" s="99"/>
      <c r="V4" s="99"/>
      <c r="W4" s="97"/>
      <c r="X4" s="97"/>
      <c r="Y4" s="97"/>
      <c r="Z4" s="99"/>
      <c r="AA4" s="99"/>
      <c r="AB4" s="99"/>
      <c r="AC4" s="99"/>
      <c r="AD4" s="99"/>
      <c r="AE4" s="99"/>
      <c r="AF4" s="97"/>
      <c r="AG4" s="99"/>
      <c r="AH4" s="99"/>
      <c r="AI4" s="99"/>
      <c r="AJ4" s="99"/>
      <c r="AK4" s="97"/>
    </row>
    <row r="5" spans="1:37" ht="15.95" customHeight="1" thickBot="1" x14ac:dyDescent="0.25">
      <c r="B5" s="183" t="s">
        <v>85</v>
      </c>
      <c r="C5" s="95" t="s">
        <v>8</v>
      </c>
      <c r="D5" s="101" t="s">
        <v>9</v>
      </c>
      <c r="E5" s="95" t="s">
        <v>10</v>
      </c>
      <c r="F5" s="95" t="s">
        <v>11</v>
      </c>
      <c r="G5" s="91" t="s">
        <v>12</v>
      </c>
      <c r="H5" s="92" t="s">
        <v>13</v>
      </c>
      <c r="I5" s="92" t="s">
        <v>14</v>
      </c>
      <c r="J5" s="102" t="s">
        <v>101</v>
      </c>
      <c r="K5" s="102" t="s">
        <v>105</v>
      </c>
      <c r="L5" s="103" t="s">
        <v>108</v>
      </c>
      <c r="M5" s="102" t="s">
        <v>110</v>
      </c>
      <c r="N5" s="271" t="s">
        <v>116</v>
      </c>
      <c r="O5" s="102" t="s">
        <v>117</v>
      </c>
      <c r="P5" s="102" t="s">
        <v>119</v>
      </c>
      <c r="Q5" s="103" t="s">
        <v>121</v>
      </c>
      <c r="R5" s="102" t="s">
        <v>122</v>
      </c>
      <c r="S5" s="102" t="s">
        <v>129</v>
      </c>
      <c r="T5" s="102" t="s">
        <v>128</v>
      </c>
      <c r="U5" s="102" t="s">
        <v>138</v>
      </c>
      <c r="V5" s="93" t="s">
        <v>144</v>
      </c>
      <c r="W5" s="102" t="s">
        <v>145</v>
      </c>
      <c r="X5" s="102" t="s">
        <v>146</v>
      </c>
      <c r="Y5" s="102" t="s">
        <v>147</v>
      </c>
      <c r="Z5" s="102" t="s">
        <v>139</v>
      </c>
      <c r="AA5" s="103" t="s">
        <v>148</v>
      </c>
      <c r="AB5" s="102" t="s">
        <v>149</v>
      </c>
      <c r="AC5" s="102" t="s">
        <v>153</v>
      </c>
      <c r="AD5" s="102" t="s">
        <v>154</v>
      </c>
      <c r="AE5" s="441" t="s">
        <v>156</v>
      </c>
      <c r="AF5" s="442" t="s">
        <v>157</v>
      </c>
      <c r="AG5" s="441" t="s">
        <v>160</v>
      </c>
      <c r="AH5" s="441" t="s">
        <v>162</v>
      </c>
      <c r="AI5" s="441" t="s">
        <v>164</v>
      </c>
      <c r="AJ5" s="441" t="s">
        <v>178</v>
      </c>
      <c r="AK5" s="442" t="s">
        <v>182</v>
      </c>
    </row>
    <row r="6" spans="1:37" s="21" customFormat="1" ht="15.95" customHeight="1" thickBot="1" x14ac:dyDescent="0.2">
      <c r="B6" s="94" t="s">
        <v>75</v>
      </c>
      <c r="C6" s="198">
        <v>15330</v>
      </c>
      <c r="D6" s="184">
        <v>17772</v>
      </c>
      <c r="E6" s="184">
        <v>18707</v>
      </c>
      <c r="F6" s="182">
        <v>15944</v>
      </c>
      <c r="G6" s="186">
        <v>20955</v>
      </c>
      <c r="H6" s="185">
        <v>5497</v>
      </c>
      <c r="I6" s="185">
        <v>6089</v>
      </c>
      <c r="J6" s="185">
        <v>6792</v>
      </c>
      <c r="K6" s="185">
        <v>6486</v>
      </c>
      <c r="L6" s="187">
        <f>SUM(H6:K6)</f>
        <v>24864</v>
      </c>
      <c r="M6" s="185">
        <v>6148</v>
      </c>
      <c r="N6" s="272">
        <v>6594</v>
      </c>
      <c r="O6" s="185">
        <v>6775</v>
      </c>
      <c r="P6" s="185">
        <v>6809</v>
      </c>
      <c r="Q6" s="187">
        <f>SUM(M6:P6)</f>
        <v>26326</v>
      </c>
      <c r="R6" s="185">
        <v>6319</v>
      </c>
      <c r="S6" s="185">
        <v>7110</v>
      </c>
      <c r="T6" s="185">
        <v>7096</v>
      </c>
      <c r="U6" s="185">
        <v>6697</v>
      </c>
      <c r="V6" s="187">
        <f>SUM(R6:U6)</f>
        <v>27222</v>
      </c>
      <c r="W6" s="185">
        <v>6047</v>
      </c>
      <c r="X6" s="272">
        <v>4256</v>
      </c>
      <c r="Y6" s="185">
        <v>4862</v>
      </c>
      <c r="Z6" s="185">
        <v>5401</v>
      </c>
      <c r="AA6" s="187">
        <f>SUM(W6:Z6)</f>
        <v>20566</v>
      </c>
      <c r="AB6" s="185">
        <v>5695</v>
      </c>
      <c r="AC6" s="185">
        <v>5822</v>
      </c>
      <c r="AD6" s="185">
        <v>6414</v>
      </c>
      <c r="AE6" s="185">
        <v>6923</v>
      </c>
      <c r="AF6" s="187">
        <f>SUM(AB6:AE6)</f>
        <v>24854</v>
      </c>
      <c r="AG6" s="185">
        <f>'[3]Remittance Activities'!$B$31</f>
        <v>5799</v>
      </c>
      <c r="AH6" s="185">
        <v>6065</v>
      </c>
      <c r="AI6" s="185">
        <v>6705</v>
      </c>
      <c r="AJ6" s="185">
        <v>6636</v>
      </c>
      <c r="AK6" s="187">
        <f>SUM(AG6:AJ6)</f>
        <v>25205</v>
      </c>
    </row>
    <row r="7" spans="1:37" s="21" customFormat="1" ht="18.95" customHeight="1" thickBot="1" x14ac:dyDescent="0.2">
      <c r="B7" s="104"/>
      <c r="C7" s="199"/>
      <c r="D7" s="199"/>
      <c r="F7" s="105"/>
      <c r="G7" s="105"/>
      <c r="H7" s="199"/>
      <c r="I7" s="199"/>
      <c r="J7" s="199"/>
    </row>
    <row r="8" spans="1:37" ht="15.95" customHeight="1" thickBot="1" x14ac:dyDescent="0.2">
      <c r="B8" s="94" t="s">
        <v>86</v>
      </c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9"/>
      <c r="Q8" s="99"/>
      <c r="R8" s="99"/>
      <c r="S8" s="99"/>
      <c r="T8" s="99"/>
      <c r="U8" s="97"/>
      <c r="V8" s="97"/>
      <c r="W8" s="97"/>
      <c r="X8" s="97"/>
      <c r="Y8" s="97"/>
      <c r="Z8" s="99"/>
      <c r="AA8" s="99"/>
      <c r="AB8" s="99"/>
      <c r="AC8" s="99"/>
      <c r="AD8" s="99"/>
      <c r="AE8" s="99"/>
      <c r="AF8" s="97"/>
      <c r="AG8" s="99"/>
      <c r="AH8" s="99"/>
      <c r="AI8" s="99"/>
      <c r="AJ8" s="99"/>
      <c r="AK8" s="97"/>
    </row>
    <row r="9" spans="1:37" ht="15.95" customHeight="1" thickBot="1" x14ac:dyDescent="0.2">
      <c r="B9" s="100"/>
      <c r="C9" s="106"/>
      <c r="D9" s="107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256"/>
      <c r="Q9" s="256"/>
      <c r="R9" s="256"/>
      <c r="S9" s="256"/>
      <c r="T9" s="256"/>
      <c r="U9" s="106"/>
      <c r="V9" s="106"/>
      <c r="W9" s="106"/>
      <c r="X9" s="106"/>
      <c r="Y9" s="106"/>
      <c r="Z9" s="256"/>
      <c r="AA9" s="256"/>
      <c r="AB9" s="256"/>
      <c r="AC9" s="256"/>
      <c r="AD9" s="256"/>
      <c r="AE9" s="256"/>
      <c r="AF9" s="106"/>
      <c r="AG9" s="256"/>
      <c r="AH9" s="256"/>
      <c r="AI9" s="256"/>
      <c r="AJ9" s="256"/>
      <c r="AK9" s="106"/>
    </row>
    <row r="10" spans="1:37" ht="15.95" customHeight="1" thickBot="1" x14ac:dyDescent="0.25">
      <c r="B10" s="88" t="s">
        <v>73</v>
      </c>
      <c r="C10" s="95" t="s">
        <v>8</v>
      </c>
      <c r="D10" s="96" t="s">
        <v>9</v>
      </c>
      <c r="E10" s="95" t="s">
        <v>10</v>
      </c>
      <c r="F10" s="96" t="s">
        <v>11</v>
      </c>
      <c r="G10" s="91" t="s">
        <v>12</v>
      </c>
      <c r="H10" s="92" t="s">
        <v>13</v>
      </c>
      <c r="I10" s="92" t="s">
        <v>14</v>
      </c>
      <c r="J10" s="92" t="s">
        <v>101</v>
      </c>
      <c r="K10" s="92" t="s">
        <v>105</v>
      </c>
      <c r="L10" s="93" t="s">
        <v>108</v>
      </c>
      <c r="M10" s="92" t="s">
        <v>110</v>
      </c>
      <c r="N10" s="253" t="s">
        <v>116</v>
      </c>
      <c r="O10" s="92" t="s">
        <v>117</v>
      </c>
      <c r="P10" s="92" t="s">
        <v>119</v>
      </c>
      <c r="Q10" s="93" t="s">
        <v>121</v>
      </c>
      <c r="R10" s="92" t="s">
        <v>122</v>
      </c>
      <c r="S10" s="92" t="s">
        <v>129</v>
      </c>
      <c r="T10" s="92" t="s">
        <v>128</v>
      </c>
      <c r="U10" s="92" t="s">
        <v>138</v>
      </c>
      <c r="V10" s="93" t="s">
        <v>144</v>
      </c>
      <c r="W10" s="102" t="s">
        <v>145</v>
      </c>
      <c r="X10" s="102" t="s">
        <v>146</v>
      </c>
      <c r="Y10" s="102" t="s">
        <v>147</v>
      </c>
      <c r="Z10" s="102" t="s">
        <v>139</v>
      </c>
      <c r="AA10" s="103" t="s">
        <v>148</v>
      </c>
      <c r="AB10" s="102" t="s">
        <v>149</v>
      </c>
      <c r="AC10" s="102" t="s">
        <v>153</v>
      </c>
      <c r="AD10" s="102" t="s">
        <v>154</v>
      </c>
      <c r="AE10" s="443" t="s">
        <v>156</v>
      </c>
      <c r="AF10" s="436" t="s">
        <v>157</v>
      </c>
      <c r="AG10" s="443" t="s">
        <v>160</v>
      </c>
      <c r="AH10" s="443" t="s">
        <v>162</v>
      </c>
      <c r="AI10" s="443" t="s">
        <v>164</v>
      </c>
      <c r="AJ10" s="443" t="s">
        <v>178</v>
      </c>
      <c r="AK10" s="436" t="s">
        <v>182</v>
      </c>
    </row>
    <row r="11" spans="1:37" ht="14.1" customHeight="1" x14ac:dyDescent="0.15">
      <c r="B11" s="188" t="s">
        <v>15</v>
      </c>
      <c r="C11" s="200">
        <v>1259922</v>
      </c>
      <c r="D11" s="201">
        <v>1196086</v>
      </c>
      <c r="E11" s="189">
        <v>951576.57000000007</v>
      </c>
      <c r="F11" s="318">
        <v>825503</v>
      </c>
      <c r="G11" s="150">
        <v>748502.12</v>
      </c>
      <c r="H11" s="203">
        <v>230833</v>
      </c>
      <c r="I11" s="202">
        <v>221084.36</v>
      </c>
      <c r="J11" s="202">
        <v>229708.15</v>
      </c>
      <c r="K11" s="202">
        <v>249260.4</v>
      </c>
      <c r="L11" s="204">
        <f>SUM(H11:K11)</f>
        <v>930885.91</v>
      </c>
      <c r="M11" s="202">
        <v>245028.03</v>
      </c>
      <c r="N11" s="273">
        <v>277722.52</v>
      </c>
      <c r="O11" s="273">
        <v>240766</v>
      </c>
      <c r="P11" s="273">
        <v>277961.09999999998</v>
      </c>
      <c r="Q11" s="291">
        <f>SUM(M11:P11)</f>
        <v>1041477.65</v>
      </c>
      <c r="R11" s="273">
        <v>284080.31999999995</v>
      </c>
      <c r="S11" s="365">
        <v>233145.06</v>
      </c>
      <c r="T11" s="365">
        <v>258258.06</v>
      </c>
      <c r="U11" s="261">
        <v>175394.60142857145</v>
      </c>
      <c r="V11" s="204">
        <f>SUM(R11:U11)</f>
        <v>950878.04142857133</v>
      </c>
      <c r="W11" s="261">
        <v>167005.19</v>
      </c>
      <c r="X11" s="261">
        <v>87077.349999999991</v>
      </c>
      <c r="Y11" s="261">
        <v>161439.34</v>
      </c>
      <c r="Z11" s="273">
        <v>154287.10999999999</v>
      </c>
      <c r="AA11" s="291">
        <f>SUM(W11:Z11)</f>
        <v>569808.99</v>
      </c>
      <c r="AB11" s="274">
        <v>194338.05</v>
      </c>
      <c r="AC11" s="274">
        <v>260917.42</v>
      </c>
      <c r="AD11" s="274">
        <v>311606.2</v>
      </c>
      <c r="AE11" s="261">
        <v>338587.85000000003</v>
      </c>
      <c r="AF11" s="207">
        <f>SUM(AB11:AE11)</f>
        <v>1105449.52</v>
      </c>
      <c r="AG11" s="450">
        <f>'[3]Remittance Activities'!$E$31</f>
        <v>322030.19</v>
      </c>
      <c r="AH11" s="450">
        <v>348499.85</v>
      </c>
      <c r="AI11" s="261">
        <v>370678.19487804879</v>
      </c>
      <c r="AJ11" s="261">
        <v>425086.05853658536</v>
      </c>
      <c r="AK11" s="207">
        <f>SUM(AG11:AJ11)</f>
        <v>1466294.2934146342</v>
      </c>
    </row>
    <row r="12" spans="1:37" ht="14.1" customHeight="1" x14ac:dyDescent="0.15">
      <c r="B12" s="190" t="s">
        <v>16</v>
      </c>
      <c r="C12" s="205">
        <v>122361</v>
      </c>
      <c r="D12" s="201">
        <v>129767</v>
      </c>
      <c r="E12" s="189">
        <v>105945.43000000001</v>
      </c>
      <c r="F12" s="318">
        <v>85267</v>
      </c>
      <c r="G12" s="150">
        <v>112709.09</v>
      </c>
      <c r="H12" s="203">
        <v>27469</v>
      </c>
      <c r="I12" s="203">
        <v>21409.35</v>
      </c>
      <c r="J12" s="203">
        <v>25656.21</v>
      </c>
      <c r="K12" s="203">
        <v>30752.61</v>
      </c>
      <c r="L12" s="207">
        <f>SUM(H12:K12)</f>
        <v>105287.17</v>
      </c>
      <c r="M12" s="203">
        <v>32478.68</v>
      </c>
      <c r="N12" s="274">
        <v>21200.77</v>
      </c>
      <c r="O12" s="274">
        <v>26840</v>
      </c>
      <c r="P12" s="274">
        <v>31622.81</v>
      </c>
      <c r="Q12" s="288">
        <f>SUM(M12:P12)</f>
        <v>112142.26</v>
      </c>
      <c r="R12" s="274">
        <v>27809.8</v>
      </c>
      <c r="S12" s="261">
        <v>25895.83</v>
      </c>
      <c r="T12" s="261">
        <v>26781.239999999998</v>
      </c>
      <c r="U12" s="261">
        <v>35088.548571428568</v>
      </c>
      <c r="V12" s="207">
        <f>SUM(R12:U12)</f>
        <v>115575.41857142857</v>
      </c>
      <c r="W12" s="261">
        <v>29188.229999999996</v>
      </c>
      <c r="X12" s="261">
        <v>4834.63</v>
      </c>
      <c r="Y12" s="261">
        <v>13147.03</v>
      </c>
      <c r="Z12" s="274">
        <v>9106.48</v>
      </c>
      <c r="AA12" s="288">
        <f>SUM(W12:Z12)</f>
        <v>56276.369999999995</v>
      </c>
      <c r="AB12" s="274">
        <v>19735.300000000003</v>
      </c>
      <c r="AC12" s="274">
        <v>33746.339999999997</v>
      </c>
      <c r="AD12" s="274">
        <v>32921.97</v>
      </c>
      <c r="AE12" s="261">
        <v>27857.769999999997</v>
      </c>
      <c r="AF12" s="207">
        <f t="shared" ref="AF12:AF34" si="0">SUM(AB12:AE12)</f>
        <v>114261.38</v>
      </c>
      <c r="AG12" s="450">
        <f>'[3]Remittance Activities'!$F$31</f>
        <v>22325.46</v>
      </c>
      <c r="AH12" s="450">
        <v>22043.65</v>
      </c>
      <c r="AI12" s="261">
        <v>20473.768536585365</v>
      </c>
      <c r="AJ12" s="261">
        <v>34948.291219512197</v>
      </c>
      <c r="AK12" s="207">
        <f t="shared" ref="AK12:AK34" si="1">SUM(AG12:AJ12)</f>
        <v>99791.169756097574</v>
      </c>
    </row>
    <row r="13" spans="1:37" ht="14.1" customHeight="1" x14ac:dyDescent="0.15">
      <c r="B13" s="190" t="s">
        <v>17</v>
      </c>
      <c r="C13" s="205">
        <v>75979</v>
      </c>
      <c r="D13" s="201">
        <v>81026</v>
      </c>
      <c r="E13" s="189">
        <v>79820.17</v>
      </c>
      <c r="F13" s="318">
        <v>92836</v>
      </c>
      <c r="G13" s="150">
        <v>136908.62</v>
      </c>
      <c r="H13" s="203">
        <v>37152</v>
      </c>
      <c r="I13" s="203">
        <v>22185.32</v>
      </c>
      <c r="J13" s="203">
        <v>30648.41</v>
      </c>
      <c r="K13" s="203">
        <v>36748.93</v>
      </c>
      <c r="L13" s="207">
        <f t="shared" ref="L13:L33" si="2">SUM(H13:K13)</f>
        <v>126734.66</v>
      </c>
      <c r="M13" s="203">
        <v>33065.729999999996</v>
      </c>
      <c r="N13" s="274">
        <v>41536.720000000001</v>
      </c>
      <c r="O13" s="274">
        <v>32465</v>
      </c>
      <c r="P13" s="274">
        <v>44586.75</v>
      </c>
      <c r="Q13" s="288">
        <f t="shared" ref="Q13:Q33" si="3">SUM(M13:P13)</f>
        <v>151654.20000000001</v>
      </c>
      <c r="R13" s="274">
        <v>46080.990000000005</v>
      </c>
      <c r="S13" s="261">
        <v>49111.03</v>
      </c>
      <c r="T13" s="261">
        <v>70772.22</v>
      </c>
      <c r="U13" s="261">
        <v>83640.899999999994</v>
      </c>
      <c r="V13" s="207">
        <f t="shared" ref="V13:V33" si="4">SUM(R13:U13)</f>
        <v>249605.13999999998</v>
      </c>
      <c r="W13" s="261">
        <v>57007.12000000001</v>
      </c>
      <c r="X13" s="261">
        <v>4638.79</v>
      </c>
      <c r="Y13" s="261">
        <v>9809.869999999999</v>
      </c>
      <c r="Z13" s="274">
        <v>23032.699999999997</v>
      </c>
      <c r="AA13" s="288">
        <f t="shared" ref="AA13:AA33" si="5">SUM(W13:Z13)</f>
        <v>94488.48000000001</v>
      </c>
      <c r="AB13" s="274">
        <v>24869.13</v>
      </c>
      <c r="AC13" s="274">
        <v>26961.269999999997</v>
      </c>
      <c r="AD13" s="274">
        <v>43064.509999999995</v>
      </c>
      <c r="AE13" s="261">
        <v>62152.7</v>
      </c>
      <c r="AF13" s="207">
        <f t="shared" si="0"/>
        <v>157047.60999999999</v>
      </c>
      <c r="AG13" s="450">
        <f>'[3]Remittance Activities'!$G$31</f>
        <v>74619.45</v>
      </c>
      <c r="AH13" s="450">
        <v>59637.119999999995</v>
      </c>
      <c r="AI13" s="261">
        <v>78739.555121951213</v>
      </c>
      <c r="AJ13" s="261">
        <v>72764.22024390244</v>
      </c>
      <c r="AK13" s="207">
        <f t="shared" si="1"/>
        <v>285760.34536585363</v>
      </c>
    </row>
    <row r="14" spans="1:37" ht="14.1" customHeight="1" x14ac:dyDescent="0.15">
      <c r="B14" s="190" t="s">
        <v>18</v>
      </c>
      <c r="C14" s="205">
        <v>41199</v>
      </c>
      <c r="D14" s="201">
        <v>50279</v>
      </c>
      <c r="E14" s="189">
        <v>40527.22</v>
      </c>
      <c r="F14" s="318">
        <v>52365</v>
      </c>
      <c r="G14" s="150">
        <v>79713.48</v>
      </c>
      <c r="H14" s="203">
        <v>6744</v>
      </c>
      <c r="I14" s="203">
        <v>3066.29</v>
      </c>
      <c r="J14" s="203">
        <v>11581.84</v>
      </c>
      <c r="K14" s="203">
        <v>6238.52</v>
      </c>
      <c r="L14" s="207">
        <f t="shared" si="2"/>
        <v>27630.65</v>
      </c>
      <c r="M14" s="203">
        <v>5194.01</v>
      </c>
      <c r="N14" s="274">
        <v>3841.3199999999997</v>
      </c>
      <c r="O14" s="274">
        <v>6145</v>
      </c>
      <c r="P14" s="274">
        <v>10189.870000000001</v>
      </c>
      <c r="Q14" s="288">
        <f t="shared" si="3"/>
        <v>25370.2</v>
      </c>
      <c r="R14" s="274">
        <v>7476.0300000000007</v>
      </c>
      <c r="S14" s="261">
        <v>14083.76</v>
      </c>
      <c r="T14" s="261">
        <v>14322.68</v>
      </c>
      <c r="U14" s="261">
        <v>11419.14</v>
      </c>
      <c r="V14" s="207">
        <f t="shared" si="4"/>
        <v>47301.61</v>
      </c>
      <c r="W14" s="261">
        <v>9994.41</v>
      </c>
      <c r="X14" s="261">
        <v>0</v>
      </c>
      <c r="Y14" s="261">
        <v>3456.18</v>
      </c>
      <c r="Z14" s="274">
        <v>1569.45</v>
      </c>
      <c r="AA14" s="288">
        <f t="shared" si="5"/>
        <v>15020.04</v>
      </c>
      <c r="AB14" s="274">
        <v>4737.91</v>
      </c>
      <c r="AC14" s="274">
        <v>6315.41</v>
      </c>
      <c r="AD14" s="274">
        <v>6756.380000000001</v>
      </c>
      <c r="AE14" s="261">
        <v>5657.9299999999994</v>
      </c>
      <c r="AF14" s="207">
        <f t="shared" si="0"/>
        <v>23467.63</v>
      </c>
      <c r="AG14" s="450">
        <f>'[3]Remittance Activities'!$H$31</f>
        <v>18979.599999999999</v>
      </c>
      <c r="AH14" s="450">
        <v>10762.88</v>
      </c>
      <c r="AI14" s="261">
        <v>13580.27</v>
      </c>
      <c r="AJ14" s="261">
        <v>8640.0400000000009</v>
      </c>
      <c r="AK14" s="207">
        <f t="shared" si="1"/>
        <v>51962.79</v>
      </c>
    </row>
    <row r="15" spans="1:37" ht="14.1" customHeight="1" x14ac:dyDescent="0.15">
      <c r="B15" s="191" t="s">
        <v>19</v>
      </c>
      <c r="C15" s="205">
        <v>32879</v>
      </c>
      <c r="D15" s="201">
        <v>36665</v>
      </c>
      <c r="E15" s="189">
        <v>24351.23</v>
      </c>
      <c r="F15" s="318">
        <v>25789</v>
      </c>
      <c r="G15" s="150">
        <v>17128.36</v>
      </c>
      <c r="H15" s="203">
        <v>2795</v>
      </c>
      <c r="I15" s="203">
        <v>3344.72</v>
      </c>
      <c r="J15" s="203">
        <v>4087.84</v>
      </c>
      <c r="K15" s="203">
        <v>4297.4799999999996</v>
      </c>
      <c r="L15" s="207">
        <f t="shared" si="2"/>
        <v>14525.039999999999</v>
      </c>
      <c r="M15" s="203">
        <v>6119.18</v>
      </c>
      <c r="N15" s="274">
        <v>2296.2600000000002</v>
      </c>
      <c r="O15" s="274">
        <v>9029</v>
      </c>
      <c r="P15" s="274">
        <v>7730.47</v>
      </c>
      <c r="Q15" s="288">
        <f t="shared" si="3"/>
        <v>25174.910000000003</v>
      </c>
      <c r="R15" s="274">
        <v>10902.060000000001</v>
      </c>
      <c r="S15" s="261">
        <v>8016.01</v>
      </c>
      <c r="T15" s="261">
        <v>19878.16</v>
      </c>
      <c r="U15" s="261">
        <v>15670.7</v>
      </c>
      <c r="V15" s="207">
        <f t="shared" si="4"/>
        <v>54466.929999999993</v>
      </c>
      <c r="W15" s="261">
        <v>3183.15</v>
      </c>
      <c r="X15" s="261">
        <v>91.42</v>
      </c>
      <c r="Y15" s="261">
        <v>606.69000000000005</v>
      </c>
      <c r="Z15" s="274">
        <v>2871.2</v>
      </c>
      <c r="AA15" s="288">
        <f t="shared" si="5"/>
        <v>6752.46</v>
      </c>
      <c r="AB15" s="274">
        <v>3507</v>
      </c>
      <c r="AC15" s="274">
        <v>6228.2199999999993</v>
      </c>
      <c r="AD15" s="274">
        <v>6084.1299999999992</v>
      </c>
      <c r="AE15" s="261">
        <v>4437.18</v>
      </c>
      <c r="AF15" s="207">
        <f t="shared" si="0"/>
        <v>20256.53</v>
      </c>
      <c r="AG15" s="450">
        <f>'[3]Remittance Activities'!$I$31</f>
        <v>3924.61</v>
      </c>
      <c r="AH15" s="450">
        <v>10556.25</v>
      </c>
      <c r="AI15" s="261">
        <v>9429.4700000000012</v>
      </c>
      <c r="AJ15" s="261">
        <v>12805.32</v>
      </c>
      <c r="AK15" s="207">
        <f t="shared" si="1"/>
        <v>36715.65</v>
      </c>
    </row>
    <row r="16" spans="1:37" ht="14.1" customHeight="1" x14ac:dyDescent="0.15">
      <c r="B16" s="191" t="s">
        <v>74</v>
      </c>
      <c r="C16" s="205">
        <v>73122</v>
      </c>
      <c r="D16" s="201">
        <v>97018</v>
      </c>
      <c r="E16" s="189">
        <v>75808.27</v>
      </c>
      <c r="F16" s="318">
        <v>28687</v>
      </c>
      <c r="G16" s="150">
        <v>21958.29</v>
      </c>
      <c r="H16" s="203">
        <v>5676</v>
      </c>
      <c r="I16" s="203">
        <v>19805.05</v>
      </c>
      <c r="J16" s="203">
        <v>7576.71</v>
      </c>
      <c r="K16" s="203">
        <v>12743.72</v>
      </c>
      <c r="L16" s="207">
        <f t="shared" si="2"/>
        <v>45801.48</v>
      </c>
      <c r="M16" s="203">
        <v>20923.72</v>
      </c>
      <c r="N16" s="274">
        <v>9886.9</v>
      </c>
      <c r="O16" s="274">
        <v>20307</v>
      </c>
      <c r="P16" s="274">
        <v>13969.14</v>
      </c>
      <c r="Q16" s="288">
        <f t="shared" si="3"/>
        <v>65086.76</v>
      </c>
      <c r="R16" s="274">
        <v>4660.84</v>
      </c>
      <c r="S16" s="261">
        <v>4542.1500000000005</v>
      </c>
      <c r="T16" s="261">
        <v>6123.54</v>
      </c>
      <c r="U16" s="261">
        <v>8881.09</v>
      </c>
      <c r="V16" s="207">
        <f t="shared" si="4"/>
        <v>24207.620000000003</v>
      </c>
      <c r="W16" s="261">
        <v>4257.13</v>
      </c>
      <c r="X16" s="261">
        <v>2700.1</v>
      </c>
      <c r="Y16" s="261">
        <v>9133.2000000000007</v>
      </c>
      <c r="Z16" s="274">
        <v>17045.34</v>
      </c>
      <c r="AA16" s="288">
        <f t="shared" si="5"/>
        <v>33135.770000000004</v>
      </c>
      <c r="AB16" s="274">
        <v>5957.74</v>
      </c>
      <c r="AC16" s="274">
        <v>11874.73</v>
      </c>
      <c r="AD16" s="274">
        <v>10882.55</v>
      </c>
      <c r="AE16" s="261">
        <v>11109.99</v>
      </c>
      <c r="AF16" s="207">
        <f t="shared" si="0"/>
        <v>39825.01</v>
      </c>
      <c r="AG16" s="450">
        <f>'[3]Remittance Activities'!$J$31</f>
        <v>5502.5400000000009</v>
      </c>
      <c r="AH16" s="450">
        <v>6203.4</v>
      </c>
      <c r="AI16" s="261">
        <v>8121.32</v>
      </c>
      <c r="AJ16" s="261">
        <v>3841.96</v>
      </c>
      <c r="AK16" s="207">
        <f t="shared" si="1"/>
        <v>23669.22</v>
      </c>
    </row>
    <row r="17" spans="2:37" ht="14.1" customHeight="1" x14ac:dyDescent="0.15">
      <c r="B17" s="191" t="s">
        <v>21</v>
      </c>
      <c r="C17" s="205">
        <v>11719</v>
      </c>
      <c r="D17" s="201">
        <v>14391</v>
      </c>
      <c r="E17" s="189">
        <v>16574.13</v>
      </c>
      <c r="F17" s="318">
        <v>7918</v>
      </c>
      <c r="G17" s="150">
        <v>20873.3</v>
      </c>
      <c r="H17" s="203">
        <v>8908</v>
      </c>
      <c r="I17" s="203">
        <v>3253.61</v>
      </c>
      <c r="J17" s="203">
        <v>5076.71</v>
      </c>
      <c r="K17" s="203">
        <v>12693.18</v>
      </c>
      <c r="L17" s="207">
        <f t="shared" si="2"/>
        <v>29931.5</v>
      </c>
      <c r="M17" s="203">
        <v>3936.2999999999997</v>
      </c>
      <c r="N17" s="274">
        <v>4425.03</v>
      </c>
      <c r="O17" s="274">
        <v>3624</v>
      </c>
      <c r="P17" s="274">
        <v>2805.41</v>
      </c>
      <c r="Q17" s="288">
        <f t="shared" si="3"/>
        <v>14790.74</v>
      </c>
      <c r="R17" s="274">
        <v>3158.3300000000004</v>
      </c>
      <c r="S17" s="261">
        <v>11281.45</v>
      </c>
      <c r="T17" s="261">
        <v>3425.21</v>
      </c>
      <c r="U17" s="261">
        <v>2742.6538095238093</v>
      </c>
      <c r="V17" s="207">
        <f t="shared" si="4"/>
        <v>20607.643809523812</v>
      </c>
      <c r="W17" s="261">
        <v>3197.6400000000003</v>
      </c>
      <c r="X17" s="261">
        <v>592.22</v>
      </c>
      <c r="Y17" s="261">
        <v>1149.3800000000001</v>
      </c>
      <c r="Z17" s="274">
        <v>2174.8999999999996</v>
      </c>
      <c r="AA17" s="288">
        <f t="shared" si="5"/>
        <v>7114.14</v>
      </c>
      <c r="AB17" s="274">
        <v>2004.67</v>
      </c>
      <c r="AC17" s="274">
        <v>1490.96</v>
      </c>
      <c r="AD17" s="274">
        <v>791.91</v>
      </c>
      <c r="AE17" s="261">
        <v>3098.59</v>
      </c>
      <c r="AF17" s="207">
        <f t="shared" si="0"/>
        <v>7386.13</v>
      </c>
      <c r="AG17" s="450">
        <f>'[3]Remittance Activities'!$K$31</f>
        <v>1864.6</v>
      </c>
      <c r="AH17" s="450">
        <v>6284.9700000000012</v>
      </c>
      <c r="AI17" s="261">
        <v>2539.733902439024</v>
      </c>
      <c r="AJ17" s="261">
        <v>3679.6529268292643</v>
      </c>
      <c r="AK17" s="207">
        <f t="shared" si="1"/>
        <v>14368.956829268289</v>
      </c>
    </row>
    <row r="18" spans="2:37" ht="14.1" customHeight="1" x14ac:dyDescent="0.15">
      <c r="B18" s="191" t="s">
        <v>22</v>
      </c>
      <c r="C18" s="205">
        <v>38308</v>
      </c>
      <c r="D18" s="201">
        <v>69897</v>
      </c>
      <c r="E18" s="189">
        <v>79862.399999999994</v>
      </c>
      <c r="F18" s="318">
        <v>83189</v>
      </c>
      <c r="G18" s="150">
        <v>48797.29</v>
      </c>
      <c r="H18" s="203">
        <v>13416</v>
      </c>
      <c r="I18" s="203">
        <v>20915.27</v>
      </c>
      <c r="J18" s="203">
        <v>14862.3</v>
      </c>
      <c r="K18" s="203">
        <v>25256.51</v>
      </c>
      <c r="L18" s="207">
        <f t="shared" si="2"/>
        <v>74450.080000000002</v>
      </c>
      <c r="M18" s="203">
        <v>20260.829999999998</v>
      </c>
      <c r="N18" s="274">
        <v>17741.3</v>
      </c>
      <c r="O18" s="274">
        <v>17354</v>
      </c>
      <c r="P18" s="274">
        <v>20932.38</v>
      </c>
      <c r="Q18" s="288">
        <f t="shared" si="3"/>
        <v>76288.509999999995</v>
      </c>
      <c r="R18" s="274">
        <v>11279.470000000001</v>
      </c>
      <c r="S18" s="261">
        <v>27056.149999999998</v>
      </c>
      <c r="T18" s="261">
        <v>30304.079999999998</v>
      </c>
      <c r="U18" s="261">
        <v>13689.178571428572</v>
      </c>
      <c r="V18" s="207">
        <f t="shared" si="4"/>
        <v>82328.878571428562</v>
      </c>
      <c r="W18" s="261">
        <v>20238.939999999999</v>
      </c>
      <c r="X18" s="261">
        <v>3912.56</v>
      </c>
      <c r="Y18" s="261">
        <v>8744.92</v>
      </c>
      <c r="Z18" s="274">
        <v>6705.96</v>
      </c>
      <c r="AA18" s="288">
        <f t="shared" si="5"/>
        <v>39602.379999999997</v>
      </c>
      <c r="AB18" s="274">
        <v>5915.3899999999994</v>
      </c>
      <c r="AC18" s="274">
        <v>15199.600000000002</v>
      </c>
      <c r="AD18" s="274">
        <v>18043.45</v>
      </c>
      <c r="AE18" s="261">
        <v>13549.470000000001</v>
      </c>
      <c r="AF18" s="207">
        <f t="shared" si="0"/>
        <v>52707.91</v>
      </c>
      <c r="AG18" s="450">
        <f>'[3]Remittance Activities'!$L$31</f>
        <v>13301.54</v>
      </c>
      <c r="AH18" s="450">
        <v>19127.939999999999</v>
      </c>
      <c r="AI18" s="261">
        <v>17557.406829268293</v>
      </c>
      <c r="AJ18" s="261">
        <v>12913.460243902435</v>
      </c>
      <c r="AK18" s="207">
        <f t="shared" si="1"/>
        <v>62900.34707317072</v>
      </c>
    </row>
    <row r="19" spans="2:37" ht="14.1" customHeight="1" x14ac:dyDescent="0.15">
      <c r="B19" s="191" t="s">
        <v>23</v>
      </c>
      <c r="C19" s="208">
        <v>0</v>
      </c>
      <c r="D19" s="201">
        <v>0</v>
      </c>
      <c r="E19" s="189">
        <v>0</v>
      </c>
      <c r="F19" s="318">
        <v>0</v>
      </c>
      <c r="G19" s="150">
        <v>0</v>
      </c>
      <c r="H19" s="203">
        <v>0</v>
      </c>
      <c r="I19" s="209">
        <v>0</v>
      </c>
      <c r="J19" s="209">
        <v>0</v>
      </c>
      <c r="K19" s="209">
        <v>0</v>
      </c>
      <c r="L19" s="207">
        <f t="shared" si="2"/>
        <v>0</v>
      </c>
      <c r="M19" s="203">
        <v>0</v>
      </c>
      <c r="N19" s="274">
        <v>0</v>
      </c>
      <c r="O19" s="274">
        <v>0</v>
      </c>
      <c r="P19" s="274">
        <v>0</v>
      </c>
      <c r="Q19" s="288">
        <f t="shared" si="3"/>
        <v>0</v>
      </c>
      <c r="R19" s="274">
        <v>0</v>
      </c>
      <c r="S19" s="261">
        <v>0</v>
      </c>
      <c r="T19" s="261">
        <v>0</v>
      </c>
      <c r="U19" s="261">
        <v>0</v>
      </c>
      <c r="V19" s="207">
        <f t="shared" si="4"/>
        <v>0</v>
      </c>
      <c r="W19" s="261">
        <v>0</v>
      </c>
      <c r="X19" s="261">
        <v>0</v>
      </c>
      <c r="Y19" s="261">
        <v>0</v>
      </c>
      <c r="Z19" s="274">
        <v>0</v>
      </c>
      <c r="AA19" s="288">
        <f t="shared" si="5"/>
        <v>0</v>
      </c>
      <c r="AB19" s="274">
        <v>0</v>
      </c>
      <c r="AC19" s="274">
        <v>0</v>
      </c>
      <c r="AD19" s="274">
        <v>0</v>
      </c>
      <c r="AE19" s="261">
        <v>0</v>
      </c>
      <c r="AF19" s="207">
        <f t="shared" si="0"/>
        <v>0</v>
      </c>
      <c r="AG19" s="450">
        <f>'[3]Remittance Activities'!$E$37</f>
        <v>1687.08</v>
      </c>
      <c r="AH19" s="450">
        <v>0</v>
      </c>
      <c r="AI19" s="261">
        <v>0</v>
      </c>
      <c r="AJ19" s="261">
        <v>0</v>
      </c>
      <c r="AK19" s="207">
        <f t="shared" si="1"/>
        <v>1687.08</v>
      </c>
    </row>
    <row r="20" spans="2:37" ht="14.1" customHeight="1" x14ac:dyDescent="0.15">
      <c r="B20" s="191" t="s">
        <v>24</v>
      </c>
      <c r="C20" s="205">
        <v>463743</v>
      </c>
      <c r="D20" s="201">
        <v>667883</v>
      </c>
      <c r="E20" s="189">
        <v>547945.42999999993</v>
      </c>
      <c r="F20" s="318">
        <v>448071</v>
      </c>
      <c r="G20" s="150">
        <v>506693.41999999993</v>
      </c>
      <c r="H20" s="203">
        <v>105298</v>
      </c>
      <c r="I20" s="209">
        <v>110998.57</v>
      </c>
      <c r="J20" s="209">
        <v>148668.78</v>
      </c>
      <c r="K20" s="209">
        <v>157810.25</v>
      </c>
      <c r="L20" s="207">
        <f t="shared" si="2"/>
        <v>522775.6</v>
      </c>
      <c r="M20" s="203">
        <v>98614.599999999991</v>
      </c>
      <c r="N20" s="274">
        <v>120751.28</v>
      </c>
      <c r="O20" s="274">
        <v>136301</v>
      </c>
      <c r="P20" s="274">
        <v>152147.88</v>
      </c>
      <c r="Q20" s="288">
        <f t="shared" si="3"/>
        <v>507814.76</v>
      </c>
      <c r="R20" s="274">
        <v>108992.42000000001</v>
      </c>
      <c r="S20" s="261">
        <v>118533.94</v>
      </c>
      <c r="T20" s="261">
        <v>115487.81999999999</v>
      </c>
      <c r="U20" s="261">
        <v>106942.62809523809</v>
      </c>
      <c r="V20" s="207">
        <f t="shared" si="4"/>
        <v>449956.80809523806</v>
      </c>
      <c r="W20" s="261">
        <v>86290.459999999992</v>
      </c>
      <c r="X20" s="261">
        <v>81595.460000000006</v>
      </c>
      <c r="Y20" s="261">
        <v>99091.58</v>
      </c>
      <c r="Z20" s="274">
        <v>208283.26</v>
      </c>
      <c r="AA20" s="288">
        <f t="shared" si="5"/>
        <v>475260.76</v>
      </c>
      <c r="AB20" s="274">
        <v>151172.56</v>
      </c>
      <c r="AC20" s="274">
        <v>124943.95999999999</v>
      </c>
      <c r="AD20" s="274">
        <v>243637.99999999997</v>
      </c>
      <c r="AE20" s="261">
        <v>177326.34</v>
      </c>
      <c r="AF20" s="207">
        <f t="shared" si="0"/>
        <v>697080.86</v>
      </c>
      <c r="AG20" s="450">
        <f>'[3]Remittance Activities'!$F$37</f>
        <v>183405.6</v>
      </c>
      <c r="AH20" s="450">
        <v>170971.22999999998</v>
      </c>
      <c r="AI20" s="261">
        <v>158000.49634146344</v>
      </c>
      <c r="AJ20" s="261">
        <v>145538.19170731708</v>
      </c>
      <c r="AK20" s="207">
        <f t="shared" si="1"/>
        <v>657915.5180487805</v>
      </c>
    </row>
    <row r="21" spans="2:37" ht="14.1" customHeight="1" x14ac:dyDescent="0.15">
      <c r="B21" s="191" t="s">
        <v>25</v>
      </c>
      <c r="C21" s="205">
        <v>2415709</v>
      </c>
      <c r="D21" s="201">
        <v>3077253</v>
      </c>
      <c r="E21" s="189">
        <v>3021535.9000000004</v>
      </c>
      <c r="F21" s="318">
        <v>3252040</v>
      </c>
      <c r="G21" s="150">
        <v>3311120.05</v>
      </c>
      <c r="H21" s="203">
        <v>861903</v>
      </c>
      <c r="I21" s="203">
        <v>938460.03</v>
      </c>
      <c r="J21" s="203">
        <v>1029044.9</v>
      </c>
      <c r="K21" s="203">
        <v>1022723.01</v>
      </c>
      <c r="L21" s="207">
        <f t="shared" si="2"/>
        <v>3852130.9400000004</v>
      </c>
      <c r="M21" s="203">
        <v>901495.40999999992</v>
      </c>
      <c r="N21" s="274">
        <v>1018760.93</v>
      </c>
      <c r="O21" s="274">
        <v>1015652</v>
      </c>
      <c r="P21" s="274">
        <v>1002645.31</v>
      </c>
      <c r="Q21" s="288">
        <f t="shared" si="3"/>
        <v>3938553.65</v>
      </c>
      <c r="R21" s="274">
        <v>912357.91999999993</v>
      </c>
      <c r="S21" s="261">
        <v>973212.81</v>
      </c>
      <c r="T21" s="261">
        <v>966859.66</v>
      </c>
      <c r="U21" s="261">
        <v>927513.16333333345</v>
      </c>
      <c r="V21" s="207">
        <f t="shared" si="4"/>
        <v>3779943.5533333337</v>
      </c>
      <c r="W21" s="261">
        <v>787139.47</v>
      </c>
      <c r="X21" s="261">
        <v>710077.82000000007</v>
      </c>
      <c r="Y21" s="261">
        <v>896532.98</v>
      </c>
      <c r="Z21" s="274">
        <v>1001397.03</v>
      </c>
      <c r="AA21" s="288">
        <f t="shared" si="5"/>
        <v>3395147.3</v>
      </c>
      <c r="AB21" s="274">
        <v>1134948.8</v>
      </c>
      <c r="AC21" s="274">
        <v>1226358.1800000002</v>
      </c>
      <c r="AD21" s="274">
        <v>1271690.8999999999</v>
      </c>
      <c r="AE21" s="261">
        <v>1432107.9100000001</v>
      </c>
      <c r="AF21" s="207">
        <f t="shared" si="0"/>
        <v>5065105.790000001</v>
      </c>
      <c r="AG21" s="450">
        <f>'[3]Remittance Activities'!$G$37</f>
        <v>1054496.0900000001</v>
      </c>
      <c r="AH21" s="450">
        <v>1304980.3899999999</v>
      </c>
      <c r="AI21" s="261">
        <v>1488487.8256097559</v>
      </c>
      <c r="AJ21" s="261">
        <v>1459870.9339024387</v>
      </c>
      <c r="AK21" s="207">
        <f t="shared" si="1"/>
        <v>5307835.2395121949</v>
      </c>
    </row>
    <row r="22" spans="2:37" ht="14.1" customHeight="1" x14ac:dyDescent="0.15">
      <c r="B22" s="190" t="s">
        <v>26</v>
      </c>
      <c r="C22" s="210" t="s">
        <v>27</v>
      </c>
      <c r="D22" s="201">
        <v>687246</v>
      </c>
      <c r="E22" s="189">
        <v>689183.28</v>
      </c>
      <c r="F22" s="318">
        <v>517747</v>
      </c>
      <c r="G22" s="150">
        <v>459812.17</v>
      </c>
      <c r="H22" s="203">
        <v>122252</v>
      </c>
      <c r="I22" s="203">
        <v>152390.51</v>
      </c>
      <c r="J22" s="203">
        <v>124816.5</v>
      </c>
      <c r="K22" s="203">
        <v>114608.85</v>
      </c>
      <c r="L22" s="207">
        <f t="shared" si="2"/>
        <v>514067.86</v>
      </c>
      <c r="M22" s="203">
        <v>99524.160000000003</v>
      </c>
      <c r="N22" s="274">
        <v>113091.54</v>
      </c>
      <c r="O22" s="274">
        <v>150817</v>
      </c>
      <c r="P22" s="274">
        <v>124095.75</v>
      </c>
      <c r="Q22" s="288">
        <f t="shared" si="3"/>
        <v>487528.45</v>
      </c>
      <c r="R22" s="274">
        <v>118840.62</v>
      </c>
      <c r="S22" s="261">
        <v>137877.18000000002</v>
      </c>
      <c r="T22" s="261">
        <v>136705.95000000001</v>
      </c>
      <c r="U22" s="261">
        <v>113743.75809523811</v>
      </c>
      <c r="V22" s="207">
        <f t="shared" si="4"/>
        <v>507167.50809523812</v>
      </c>
      <c r="W22" s="261">
        <v>108641.37999999999</v>
      </c>
      <c r="X22" s="261">
        <v>78968.31</v>
      </c>
      <c r="Y22" s="261">
        <v>95154.549999999988</v>
      </c>
      <c r="Z22" s="274">
        <v>119887.47</v>
      </c>
      <c r="AA22" s="288">
        <f t="shared" si="5"/>
        <v>402651.70999999996</v>
      </c>
      <c r="AB22" s="274">
        <v>162161.17000000001</v>
      </c>
      <c r="AC22" s="274">
        <v>124120.28</v>
      </c>
      <c r="AD22" s="274">
        <v>155838.28</v>
      </c>
      <c r="AE22" s="261">
        <v>154687.94</v>
      </c>
      <c r="AF22" s="207">
        <f t="shared" si="0"/>
        <v>596807.66999999993</v>
      </c>
      <c r="AG22" s="450">
        <f>'[3]Remittance Activities'!$H$37</f>
        <v>162591.47999999998</v>
      </c>
      <c r="AH22" s="450">
        <v>139630.44999999998</v>
      </c>
      <c r="AI22" s="261">
        <v>126451.40853658538</v>
      </c>
      <c r="AJ22" s="261">
        <v>145289.35390243903</v>
      </c>
      <c r="AK22" s="207">
        <f t="shared" si="1"/>
        <v>573962.69243902434</v>
      </c>
    </row>
    <row r="23" spans="2:37" ht="14.1" customHeight="1" x14ac:dyDescent="0.15">
      <c r="B23" s="190" t="s">
        <v>28</v>
      </c>
      <c r="C23" s="210" t="s">
        <v>27</v>
      </c>
      <c r="D23" s="201">
        <v>19887</v>
      </c>
      <c r="E23" s="189">
        <v>26075.329999999998</v>
      </c>
      <c r="F23" s="318">
        <v>17578</v>
      </c>
      <c r="G23" s="150">
        <v>9562.68</v>
      </c>
      <c r="H23" s="203">
        <v>446</v>
      </c>
      <c r="I23" s="203">
        <v>6608.6</v>
      </c>
      <c r="J23" s="203">
        <v>2627.77</v>
      </c>
      <c r="K23" s="203">
        <v>7582.92</v>
      </c>
      <c r="L23" s="207">
        <f t="shared" si="2"/>
        <v>17265.29</v>
      </c>
      <c r="M23" s="203">
        <v>5029.08</v>
      </c>
      <c r="N23" s="274">
        <v>1842.65</v>
      </c>
      <c r="O23" s="274">
        <v>5668</v>
      </c>
      <c r="P23" s="274">
        <v>3163.31</v>
      </c>
      <c r="Q23" s="288">
        <f t="shared" si="3"/>
        <v>15703.039999999999</v>
      </c>
      <c r="R23" s="274">
        <v>2663.27</v>
      </c>
      <c r="S23" s="261">
        <v>3518.93</v>
      </c>
      <c r="T23" s="261">
        <v>3030</v>
      </c>
      <c r="U23" s="261">
        <v>4715.76</v>
      </c>
      <c r="V23" s="207">
        <f t="shared" si="4"/>
        <v>13927.960000000001</v>
      </c>
      <c r="W23" s="261">
        <v>0</v>
      </c>
      <c r="X23" s="261">
        <v>4119.1099999999997</v>
      </c>
      <c r="Y23" s="261">
        <v>585.24</v>
      </c>
      <c r="Z23" s="274">
        <v>100</v>
      </c>
      <c r="AA23" s="288">
        <f t="shared" si="5"/>
        <v>4804.3499999999995</v>
      </c>
      <c r="AB23" s="274">
        <v>7592.4900000000007</v>
      </c>
      <c r="AC23" s="274">
        <v>3261.49</v>
      </c>
      <c r="AD23" s="274">
        <v>1523.73</v>
      </c>
      <c r="AE23" s="261">
        <v>498.96</v>
      </c>
      <c r="AF23" s="207">
        <f t="shared" si="0"/>
        <v>12876.669999999998</v>
      </c>
      <c r="AG23" s="450">
        <f>'[3]Remittance Activities'!$I$37</f>
        <v>3574.44</v>
      </c>
      <c r="AH23" s="450">
        <v>1927.5300000000002</v>
      </c>
      <c r="AI23" s="261">
        <v>4994.0200000000004</v>
      </c>
      <c r="AJ23" s="261">
        <v>1918.56</v>
      </c>
      <c r="AK23" s="207">
        <f t="shared" si="1"/>
        <v>12414.550000000001</v>
      </c>
    </row>
    <row r="24" spans="2:37" ht="14.1" customHeight="1" x14ac:dyDescent="0.15">
      <c r="B24" s="190" t="s">
        <v>29</v>
      </c>
      <c r="C24" s="210" t="s">
        <v>27</v>
      </c>
      <c r="D24" s="201">
        <v>52558</v>
      </c>
      <c r="E24" s="189">
        <v>27565.370000000003</v>
      </c>
      <c r="F24" s="318">
        <v>18038</v>
      </c>
      <c r="G24" s="150">
        <v>17155.54</v>
      </c>
      <c r="H24" s="203">
        <v>7000</v>
      </c>
      <c r="I24" s="203">
        <v>3384.29</v>
      </c>
      <c r="J24" s="203">
        <v>11870.38</v>
      </c>
      <c r="K24" s="203">
        <v>15761.25</v>
      </c>
      <c r="L24" s="207">
        <f t="shared" si="2"/>
        <v>38015.919999999998</v>
      </c>
      <c r="M24" s="203">
        <v>3348.97</v>
      </c>
      <c r="N24" s="274">
        <v>2867.72</v>
      </c>
      <c r="O24" s="274">
        <v>2141</v>
      </c>
      <c r="P24" s="274">
        <v>4795.6499999999996</v>
      </c>
      <c r="Q24" s="288">
        <f t="shared" si="3"/>
        <v>13153.339999999998</v>
      </c>
      <c r="R24" s="274">
        <v>6826.3700000000008</v>
      </c>
      <c r="S24" s="261">
        <v>7265.73</v>
      </c>
      <c r="T24" s="261">
        <v>6264.64</v>
      </c>
      <c r="U24" s="261">
        <v>5265.3099999999995</v>
      </c>
      <c r="V24" s="207">
        <f t="shared" si="4"/>
        <v>25622.050000000003</v>
      </c>
      <c r="W24" s="261">
        <v>8212.2999999999993</v>
      </c>
      <c r="X24" s="261">
        <v>0</v>
      </c>
      <c r="Y24" s="261">
        <v>3384.57</v>
      </c>
      <c r="Z24" s="274">
        <v>1063.82</v>
      </c>
      <c r="AA24" s="288">
        <f t="shared" si="5"/>
        <v>12660.689999999999</v>
      </c>
      <c r="AB24" s="274">
        <v>13155.77</v>
      </c>
      <c r="AC24" s="274">
        <v>4878.59</v>
      </c>
      <c r="AD24" s="274">
        <v>3855.2200000000003</v>
      </c>
      <c r="AE24" s="261">
        <v>7144.1900000000005</v>
      </c>
      <c r="AF24" s="207">
        <f t="shared" si="0"/>
        <v>29033.770000000004</v>
      </c>
      <c r="AG24" s="450">
        <f>'[3]Remittance Activities'!$J$37</f>
        <v>10638.130000000001</v>
      </c>
      <c r="AH24" s="450">
        <v>1960.56</v>
      </c>
      <c r="AI24" s="261">
        <v>15420.02</v>
      </c>
      <c r="AJ24" s="261">
        <v>13370.612195121948</v>
      </c>
      <c r="AK24" s="207">
        <f t="shared" si="1"/>
        <v>41389.322195121946</v>
      </c>
    </row>
    <row r="25" spans="2:37" ht="14.1" customHeight="1" x14ac:dyDescent="0.15">
      <c r="B25" s="191" t="s">
        <v>30</v>
      </c>
      <c r="C25" s="210" t="s">
        <v>27</v>
      </c>
      <c r="D25" s="206">
        <v>12376</v>
      </c>
      <c r="E25" s="192">
        <v>17126.41</v>
      </c>
      <c r="F25" s="319">
        <v>9892</v>
      </c>
      <c r="G25" s="154">
        <v>13079.929999999998</v>
      </c>
      <c r="H25" s="203">
        <v>5587</v>
      </c>
      <c r="I25" s="203">
        <v>4816.05</v>
      </c>
      <c r="J25" s="203">
        <v>3751.05</v>
      </c>
      <c r="K25" s="203">
        <v>6391.08</v>
      </c>
      <c r="L25" s="207">
        <f t="shared" si="2"/>
        <v>20545.18</v>
      </c>
      <c r="M25" s="203">
        <v>10764.11</v>
      </c>
      <c r="N25" s="274">
        <v>6789.64</v>
      </c>
      <c r="O25" s="274">
        <v>9798</v>
      </c>
      <c r="P25" s="274">
        <v>5929.95</v>
      </c>
      <c r="Q25" s="288">
        <f t="shared" si="3"/>
        <v>33281.699999999997</v>
      </c>
      <c r="R25" s="274">
        <v>9668.4699999999993</v>
      </c>
      <c r="S25" s="261">
        <v>11676.470000000001</v>
      </c>
      <c r="T25" s="261">
        <v>15046.33</v>
      </c>
      <c r="U25" s="261">
        <v>4463.3261904761912</v>
      </c>
      <c r="V25" s="207">
        <f t="shared" si="4"/>
        <v>40854.596190476193</v>
      </c>
      <c r="W25" s="261">
        <v>9068.59</v>
      </c>
      <c r="X25" s="261">
        <v>4783.5499999999993</v>
      </c>
      <c r="Y25" s="261">
        <v>4595.1299999999992</v>
      </c>
      <c r="Z25" s="274">
        <v>2714.4</v>
      </c>
      <c r="AA25" s="288">
        <f t="shared" si="5"/>
        <v>21161.67</v>
      </c>
      <c r="AB25" s="274">
        <v>578.5</v>
      </c>
      <c r="AC25" s="274">
        <v>242.35999999999999</v>
      </c>
      <c r="AD25" s="274">
        <v>1495.62</v>
      </c>
      <c r="AE25" s="261">
        <v>2009.55</v>
      </c>
      <c r="AF25" s="207">
        <f t="shared" si="0"/>
        <v>4326.03</v>
      </c>
      <c r="AG25" s="450">
        <f>'[3]Remittance Activities'!$K$37</f>
        <v>8131.8200000000006</v>
      </c>
      <c r="AH25" s="450">
        <v>1249.5999999999999</v>
      </c>
      <c r="AI25" s="261">
        <v>291</v>
      </c>
      <c r="AJ25" s="261">
        <v>1839.279268292682</v>
      </c>
      <c r="AK25" s="207">
        <f t="shared" si="1"/>
        <v>11511.699268292683</v>
      </c>
    </row>
    <row r="26" spans="2:37" ht="14.1" customHeight="1" x14ac:dyDescent="0.15">
      <c r="B26" s="193" t="s">
        <v>31</v>
      </c>
      <c r="C26" s="210" t="s">
        <v>27</v>
      </c>
      <c r="D26" s="211" t="s">
        <v>27</v>
      </c>
      <c r="E26" s="211" t="s">
        <v>27</v>
      </c>
      <c r="F26" s="211" t="s">
        <v>27</v>
      </c>
      <c r="G26" s="212" t="s">
        <v>27</v>
      </c>
      <c r="H26" s="203">
        <v>895</v>
      </c>
      <c r="I26" s="203">
        <v>1139.28</v>
      </c>
      <c r="J26" s="203">
        <v>4294.9399999999996</v>
      </c>
      <c r="K26" s="203">
        <v>918.05</v>
      </c>
      <c r="L26" s="207">
        <f t="shared" si="2"/>
        <v>7247.2699999999995</v>
      </c>
      <c r="M26" s="203">
        <v>2019.9099999999999</v>
      </c>
      <c r="N26" s="274">
        <v>1571.27</v>
      </c>
      <c r="O26" s="274">
        <v>2903</v>
      </c>
      <c r="P26" s="274">
        <v>1276.3</v>
      </c>
      <c r="Q26" s="288">
        <f t="shared" si="3"/>
        <v>7770.4800000000005</v>
      </c>
      <c r="R26" s="274">
        <v>3539.51</v>
      </c>
      <c r="S26" s="261">
        <v>1783.5099999999998</v>
      </c>
      <c r="T26" s="261">
        <v>1649.99</v>
      </c>
      <c r="U26" s="261">
        <v>4280.45</v>
      </c>
      <c r="V26" s="207">
        <f t="shared" si="4"/>
        <v>11253.46</v>
      </c>
      <c r="W26" s="261">
        <v>4188.87</v>
      </c>
      <c r="X26" s="261">
        <v>659.22</v>
      </c>
      <c r="Y26" s="261">
        <v>1257.8599999999999</v>
      </c>
      <c r="Z26" s="274">
        <v>2034.9399999999998</v>
      </c>
      <c r="AA26" s="288">
        <f t="shared" si="5"/>
        <v>8140.8899999999994</v>
      </c>
      <c r="AB26" s="274">
        <v>918.07999999999993</v>
      </c>
      <c r="AC26" s="274">
        <v>2631.37</v>
      </c>
      <c r="AD26" s="274">
        <v>672.91</v>
      </c>
      <c r="AE26" s="261">
        <v>313.32</v>
      </c>
      <c r="AF26" s="207">
        <f t="shared" si="0"/>
        <v>4535.6799999999994</v>
      </c>
      <c r="AG26" s="450">
        <f>'[3]Remittance Activities'!$L$37</f>
        <v>1250.6399999999999</v>
      </c>
      <c r="AH26" s="450">
        <v>1075.27</v>
      </c>
      <c r="AI26" s="261">
        <v>870.03</v>
      </c>
      <c r="AJ26" s="261">
        <v>2435.6331707317072</v>
      </c>
      <c r="AK26" s="207">
        <f t="shared" si="1"/>
        <v>5631.5731707317063</v>
      </c>
    </row>
    <row r="27" spans="2:37" ht="14.1" customHeight="1" x14ac:dyDescent="0.15">
      <c r="B27" s="193" t="s">
        <v>32</v>
      </c>
      <c r="C27" s="210" t="s">
        <v>27</v>
      </c>
      <c r="D27" s="211" t="s">
        <v>27</v>
      </c>
      <c r="E27" s="211" t="s">
        <v>27</v>
      </c>
      <c r="F27" s="211" t="s">
        <v>27</v>
      </c>
      <c r="G27" s="212" t="s">
        <v>27</v>
      </c>
      <c r="H27" s="203">
        <v>611</v>
      </c>
      <c r="I27" s="203">
        <v>5505.72</v>
      </c>
      <c r="J27" s="203">
        <v>0</v>
      </c>
      <c r="K27" s="203">
        <v>317.45</v>
      </c>
      <c r="L27" s="207">
        <f t="shared" si="2"/>
        <v>6434.17</v>
      </c>
      <c r="M27" s="203">
        <v>197.8</v>
      </c>
      <c r="N27" s="274">
        <v>378.79</v>
      </c>
      <c r="O27" s="274">
        <v>757</v>
      </c>
      <c r="P27" s="274">
        <v>1186.8</v>
      </c>
      <c r="Q27" s="288">
        <f t="shared" si="3"/>
        <v>2520.3900000000003</v>
      </c>
      <c r="R27" s="274">
        <v>0</v>
      </c>
      <c r="S27" s="261">
        <v>692.3</v>
      </c>
      <c r="T27" s="261">
        <v>1341.08</v>
      </c>
      <c r="U27" s="261">
        <v>2541.7399999999998</v>
      </c>
      <c r="V27" s="207">
        <f t="shared" si="4"/>
        <v>4575.12</v>
      </c>
      <c r="W27" s="261">
        <v>100</v>
      </c>
      <c r="X27" s="261">
        <v>0</v>
      </c>
      <c r="Y27" s="261">
        <v>486</v>
      </c>
      <c r="Z27" s="274">
        <v>0</v>
      </c>
      <c r="AA27" s="288">
        <f t="shared" si="5"/>
        <v>586</v>
      </c>
      <c r="AB27" s="274">
        <v>0</v>
      </c>
      <c r="AC27" s="274">
        <v>476.19</v>
      </c>
      <c r="AD27" s="274">
        <v>0</v>
      </c>
      <c r="AE27" s="261">
        <v>0</v>
      </c>
      <c r="AF27" s="207">
        <f t="shared" si="0"/>
        <v>476.19</v>
      </c>
      <c r="AG27" s="450">
        <f>'[3]Remittance Activities'!$E$43</f>
        <v>0</v>
      </c>
      <c r="AH27" s="450">
        <v>1305.6399999999999</v>
      </c>
      <c r="AI27" s="261">
        <v>0</v>
      </c>
      <c r="AJ27" s="261">
        <v>0</v>
      </c>
      <c r="AK27" s="207">
        <f t="shared" si="1"/>
        <v>1305.6399999999999</v>
      </c>
    </row>
    <row r="28" spans="2:37" ht="14.1" customHeight="1" x14ac:dyDescent="0.15">
      <c r="B28" s="193" t="s">
        <v>33</v>
      </c>
      <c r="C28" s="210" t="s">
        <v>27</v>
      </c>
      <c r="D28" s="211" t="s">
        <v>27</v>
      </c>
      <c r="E28" s="211" t="s">
        <v>27</v>
      </c>
      <c r="F28" s="211" t="s">
        <v>27</v>
      </c>
      <c r="G28" s="212" t="s">
        <v>27</v>
      </c>
      <c r="H28" s="203">
        <v>0</v>
      </c>
      <c r="I28" s="209">
        <v>0</v>
      </c>
      <c r="J28" s="209">
        <v>0</v>
      </c>
      <c r="K28" s="209">
        <v>0</v>
      </c>
      <c r="L28" s="207">
        <f t="shared" si="2"/>
        <v>0</v>
      </c>
      <c r="M28" s="203">
        <v>0</v>
      </c>
      <c r="N28" s="274">
        <v>0</v>
      </c>
      <c r="O28" s="274">
        <v>0</v>
      </c>
      <c r="P28" s="274">
        <v>0</v>
      </c>
      <c r="Q28" s="288">
        <f t="shared" si="3"/>
        <v>0</v>
      </c>
      <c r="R28" s="274">
        <v>0</v>
      </c>
      <c r="S28" s="261">
        <v>0</v>
      </c>
      <c r="T28" s="261">
        <v>0</v>
      </c>
      <c r="U28" s="261">
        <v>0</v>
      </c>
      <c r="V28" s="207">
        <f t="shared" si="4"/>
        <v>0</v>
      </c>
      <c r="W28" s="261">
        <v>0</v>
      </c>
      <c r="X28" s="261">
        <v>0</v>
      </c>
      <c r="Y28" s="261">
        <v>0</v>
      </c>
      <c r="Z28" s="274">
        <v>0</v>
      </c>
      <c r="AA28" s="288">
        <f t="shared" si="5"/>
        <v>0</v>
      </c>
      <c r="AB28" s="274">
        <v>0</v>
      </c>
      <c r="AC28" s="274">
        <v>0</v>
      </c>
      <c r="AD28" s="274">
        <v>0</v>
      </c>
      <c r="AE28" s="261">
        <v>0</v>
      </c>
      <c r="AF28" s="207">
        <f t="shared" si="0"/>
        <v>0</v>
      </c>
      <c r="AG28" s="450">
        <f>'[3]Remittance Activities'!$F$43</f>
        <v>0</v>
      </c>
      <c r="AH28" s="450">
        <v>0</v>
      </c>
      <c r="AI28" s="261">
        <v>0</v>
      </c>
      <c r="AJ28" s="261">
        <v>0</v>
      </c>
      <c r="AK28" s="207">
        <f t="shared" si="1"/>
        <v>0</v>
      </c>
    </row>
    <row r="29" spans="2:37" ht="14.1" customHeight="1" x14ac:dyDescent="0.15">
      <c r="B29" s="193" t="s">
        <v>34</v>
      </c>
      <c r="C29" s="210" t="s">
        <v>27</v>
      </c>
      <c r="D29" s="211" t="s">
        <v>27</v>
      </c>
      <c r="E29" s="211" t="s">
        <v>27</v>
      </c>
      <c r="F29" s="211" t="s">
        <v>27</v>
      </c>
      <c r="G29" s="212" t="s">
        <v>27</v>
      </c>
      <c r="H29" s="203">
        <v>0</v>
      </c>
      <c r="I29" s="209">
        <v>3399.59</v>
      </c>
      <c r="J29" s="209">
        <v>101.21</v>
      </c>
      <c r="K29" s="209">
        <v>4022.19</v>
      </c>
      <c r="L29" s="207">
        <f t="shared" si="2"/>
        <v>7522.99</v>
      </c>
      <c r="M29" s="203">
        <v>3636.44</v>
      </c>
      <c r="N29" s="274">
        <v>150</v>
      </c>
      <c r="O29" s="274">
        <v>1115</v>
      </c>
      <c r="P29" s="274">
        <v>1165.19</v>
      </c>
      <c r="Q29" s="288">
        <f t="shared" si="3"/>
        <v>6066.630000000001</v>
      </c>
      <c r="R29" s="274">
        <v>533.76</v>
      </c>
      <c r="S29" s="261">
        <v>203.29</v>
      </c>
      <c r="T29" s="261">
        <v>8898.77</v>
      </c>
      <c r="U29" s="261">
        <v>274.89</v>
      </c>
      <c r="V29" s="207">
        <f t="shared" si="4"/>
        <v>9910.7099999999991</v>
      </c>
      <c r="W29" s="261">
        <v>239.7</v>
      </c>
      <c r="X29" s="261">
        <v>0</v>
      </c>
      <c r="Y29" s="261">
        <v>3285.59</v>
      </c>
      <c r="Z29" s="274">
        <v>3110.25</v>
      </c>
      <c r="AA29" s="288">
        <f t="shared" si="5"/>
        <v>6635.54</v>
      </c>
      <c r="AB29" s="274">
        <v>0</v>
      </c>
      <c r="AC29" s="274">
        <v>0</v>
      </c>
      <c r="AD29" s="274">
        <v>2566.7799999999997</v>
      </c>
      <c r="AE29" s="261">
        <v>4348.4799999999996</v>
      </c>
      <c r="AF29" s="207">
        <f t="shared" si="0"/>
        <v>6915.2599999999993</v>
      </c>
      <c r="AG29" s="450">
        <f>'[3]Remittance Activities'!$G$43</f>
        <v>684.63</v>
      </c>
      <c r="AH29" s="450">
        <v>0</v>
      </c>
      <c r="AI29" s="261">
        <v>2107.33</v>
      </c>
      <c r="AJ29" s="261">
        <v>7704.74</v>
      </c>
      <c r="AK29" s="207">
        <f t="shared" si="1"/>
        <v>10496.7</v>
      </c>
    </row>
    <row r="30" spans="2:37" ht="14.1" customHeight="1" x14ac:dyDescent="0.15">
      <c r="B30" s="193" t="s">
        <v>35</v>
      </c>
      <c r="C30" s="210" t="s">
        <v>27</v>
      </c>
      <c r="D30" s="211" t="s">
        <v>27</v>
      </c>
      <c r="E30" s="211" t="s">
        <v>27</v>
      </c>
      <c r="F30" s="211" t="s">
        <v>27</v>
      </c>
      <c r="G30" s="212" t="s">
        <v>27</v>
      </c>
      <c r="H30" s="203">
        <v>5601</v>
      </c>
      <c r="I30" s="203">
        <v>404.91</v>
      </c>
      <c r="J30" s="203">
        <v>0</v>
      </c>
      <c r="K30" s="203">
        <v>2411</v>
      </c>
      <c r="L30" s="207">
        <f t="shared" si="2"/>
        <v>8416.91</v>
      </c>
      <c r="M30" s="203">
        <v>3398.85</v>
      </c>
      <c r="N30" s="274">
        <v>0</v>
      </c>
      <c r="O30" s="274">
        <v>2521</v>
      </c>
      <c r="P30" s="274">
        <v>0</v>
      </c>
      <c r="Q30" s="288">
        <f t="shared" si="3"/>
        <v>5919.85</v>
      </c>
      <c r="R30" s="274">
        <v>2279.77</v>
      </c>
      <c r="S30" s="261">
        <v>0</v>
      </c>
      <c r="T30" s="261">
        <v>0</v>
      </c>
      <c r="U30" s="261">
        <v>552.94000000000005</v>
      </c>
      <c r="V30" s="207">
        <f t="shared" si="4"/>
        <v>2832.71</v>
      </c>
      <c r="W30" s="261">
        <v>0</v>
      </c>
      <c r="X30" s="261">
        <v>700.92</v>
      </c>
      <c r="Y30" s="261">
        <v>595.23</v>
      </c>
      <c r="Z30" s="274">
        <v>0</v>
      </c>
      <c r="AA30" s="288">
        <f t="shared" si="5"/>
        <v>1296.1500000000001</v>
      </c>
      <c r="AB30" s="274">
        <v>0</v>
      </c>
      <c r="AC30" s="274">
        <v>50</v>
      </c>
      <c r="AD30" s="274">
        <v>0</v>
      </c>
      <c r="AE30" s="261">
        <v>1673.8200000000002</v>
      </c>
      <c r="AF30" s="207">
        <f t="shared" si="0"/>
        <v>1723.8200000000002</v>
      </c>
      <c r="AG30" s="450">
        <f>'[3]Remittance Activities'!$H$43</f>
        <v>0</v>
      </c>
      <c r="AH30" s="450">
        <v>204.68</v>
      </c>
      <c r="AI30" s="261">
        <v>1244.81</v>
      </c>
      <c r="AJ30" s="261">
        <v>1065.26</v>
      </c>
      <c r="AK30" s="207">
        <f t="shared" si="1"/>
        <v>2514.75</v>
      </c>
    </row>
    <row r="31" spans="2:37" ht="14.1" customHeight="1" x14ac:dyDescent="0.15">
      <c r="B31" s="193" t="s">
        <v>36</v>
      </c>
      <c r="C31" s="210" t="s">
        <v>27</v>
      </c>
      <c r="D31" s="211" t="s">
        <v>27</v>
      </c>
      <c r="E31" s="211" t="s">
        <v>27</v>
      </c>
      <c r="F31" s="211" t="s">
        <v>27</v>
      </c>
      <c r="G31" s="212" t="s">
        <v>27</v>
      </c>
      <c r="H31" s="203">
        <v>0</v>
      </c>
      <c r="I31" s="203">
        <v>0</v>
      </c>
      <c r="J31" s="203">
        <v>0</v>
      </c>
      <c r="K31" s="203">
        <v>0</v>
      </c>
      <c r="L31" s="207">
        <f t="shared" si="2"/>
        <v>0</v>
      </c>
      <c r="M31" s="203">
        <v>0</v>
      </c>
      <c r="N31" s="274">
        <v>0</v>
      </c>
      <c r="O31" s="274">
        <v>0</v>
      </c>
      <c r="P31" s="274">
        <v>0</v>
      </c>
      <c r="Q31" s="288">
        <f t="shared" si="3"/>
        <v>0</v>
      </c>
      <c r="R31" s="274">
        <v>0</v>
      </c>
      <c r="S31" s="261">
        <v>145.5</v>
      </c>
      <c r="T31" s="261">
        <v>1639.76</v>
      </c>
      <c r="U31" s="261">
        <v>2840.8</v>
      </c>
      <c r="V31" s="207">
        <f t="shared" si="4"/>
        <v>4626.0600000000004</v>
      </c>
      <c r="W31" s="261">
        <v>9668.33</v>
      </c>
      <c r="X31" s="261">
        <v>145.5</v>
      </c>
      <c r="Y31" s="261">
        <v>3260.42</v>
      </c>
      <c r="Z31" s="274">
        <v>1755.7</v>
      </c>
      <c r="AA31" s="288">
        <f t="shared" si="5"/>
        <v>14829.95</v>
      </c>
      <c r="AB31" s="274">
        <v>2716</v>
      </c>
      <c r="AC31" s="274">
        <v>1309.5</v>
      </c>
      <c r="AD31" s="274">
        <v>3065.2</v>
      </c>
      <c r="AE31" s="261">
        <v>5003.41</v>
      </c>
      <c r="AF31" s="207">
        <f t="shared" si="0"/>
        <v>12094.11</v>
      </c>
      <c r="AG31" s="450">
        <f>'[3]Remittance Activities'!$I$43</f>
        <v>388</v>
      </c>
      <c r="AH31" s="450">
        <v>1195.32</v>
      </c>
      <c r="AI31" s="261">
        <v>0</v>
      </c>
      <c r="AJ31" s="261">
        <v>0</v>
      </c>
      <c r="AK31" s="207">
        <f t="shared" si="1"/>
        <v>1583.32</v>
      </c>
    </row>
    <row r="32" spans="2:37" ht="14.1" customHeight="1" x14ac:dyDescent="0.15">
      <c r="B32" s="193" t="s">
        <v>37</v>
      </c>
      <c r="C32" s="210" t="s">
        <v>27</v>
      </c>
      <c r="D32" s="211" t="s">
        <v>27</v>
      </c>
      <c r="E32" s="211" t="s">
        <v>27</v>
      </c>
      <c r="F32" s="211" t="s">
        <v>27</v>
      </c>
      <c r="G32" s="212" t="s">
        <v>27</v>
      </c>
      <c r="H32" s="203">
        <v>2311</v>
      </c>
      <c r="I32" s="203">
        <v>2854.83</v>
      </c>
      <c r="J32" s="203">
        <v>0</v>
      </c>
      <c r="K32" s="203">
        <v>500</v>
      </c>
      <c r="L32" s="207">
        <f t="shared" si="2"/>
        <v>5665.83</v>
      </c>
      <c r="M32" s="203">
        <v>6928.75</v>
      </c>
      <c r="N32" s="274">
        <v>2790.79</v>
      </c>
      <c r="O32" s="274">
        <v>1000</v>
      </c>
      <c r="P32" s="274">
        <v>4535.3</v>
      </c>
      <c r="Q32" s="288">
        <f t="shared" si="3"/>
        <v>15254.84</v>
      </c>
      <c r="R32" s="274">
        <v>776</v>
      </c>
      <c r="S32" s="261">
        <v>300</v>
      </c>
      <c r="T32" s="261">
        <v>0</v>
      </c>
      <c r="U32" s="261">
        <v>0</v>
      </c>
      <c r="V32" s="207">
        <f t="shared" si="4"/>
        <v>1076</v>
      </c>
      <c r="W32" s="261">
        <v>300</v>
      </c>
      <c r="X32" s="261">
        <v>0</v>
      </c>
      <c r="Y32" s="261">
        <v>0</v>
      </c>
      <c r="Z32" s="274">
        <v>0</v>
      </c>
      <c r="AA32" s="288">
        <f t="shared" si="5"/>
        <v>300</v>
      </c>
      <c r="AB32" s="274">
        <v>0</v>
      </c>
      <c r="AC32" s="274">
        <v>0</v>
      </c>
      <c r="AD32" s="274">
        <v>0</v>
      </c>
      <c r="AE32" s="261">
        <v>0</v>
      </c>
      <c r="AF32" s="207">
        <f t="shared" si="0"/>
        <v>0</v>
      </c>
      <c r="AG32" s="450">
        <f>'[3]Remittance Activities'!$J$43</f>
        <v>0</v>
      </c>
      <c r="AH32" s="450">
        <v>0</v>
      </c>
      <c r="AI32" s="261">
        <v>514.57999999999993</v>
      </c>
      <c r="AJ32" s="261">
        <v>485</v>
      </c>
      <c r="AK32" s="207">
        <f t="shared" si="1"/>
        <v>999.57999999999993</v>
      </c>
    </row>
    <row r="33" spans="2:37" ht="14.1" customHeight="1" x14ac:dyDescent="0.15">
      <c r="B33" s="194" t="s">
        <v>104</v>
      </c>
      <c r="C33" s="210" t="s">
        <v>27</v>
      </c>
      <c r="D33" s="211" t="s">
        <v>27</v>
      </c>
      <c r="E33" s="211" t="s">
        <v>27</v>
      </c>
      <c r="F33" s="211" t="s">
        <v>27</v>
      </c>
      <c r="G33" s="212" t="s">
        <v>27</v>
      </c>
      <c r="H33" s="203">
        <v>776</v>
      </c>
      <c r="I33" s="203">
        <v>620.79999999999995</v>
      </c>
      <c r="J33" s="203">
        <v>0</v>
      </c>
      <c r="K33" s="203">
        <v>0</v>
      </c>
      <c r="L33" s="207">
        <f t="shared" si="2"/>
        <v>1396.8</v>
      </c>
      <c r="M33" s="203">
        <v>0</v>
      </c>
      <c r="N33" s="274">
        <v>1066.04</v>
      </c>
      <c r="O33" s="274">
        <v>0</v>
      </c>
      <c r="P33" s="274">
        <v>0</v>
      </c>
      <c r="Q33" s="288">
        <f t="shared" si="3"/>
        <v>1066.04</v>
      </c>
      <c r="R33" s="274">
        <v>38.799999999999997</v>
      </c>
      <c r="S33" s="261">
        <v>34.520000000000003</v>
      </c>
      <c r="T33" s="261">
        <v>1404.45</v>
      </c>
      <c r="U33" s="261">
        <v>575.47</v>
      </c>
      <c r="V33" s="207">
        <f t="shared" si="4"/>
        <v>2053.2399999999998</v>
      </c>
      <c r="W33" s="261">
        <v>2045.75</v>
      </c>
      <c r="X33" s="261">
        <v>1208.0900000000001</v>
      </c>
      <c r="Y33" s="261">
        <v>502.53999999999996</v>
      </c>
      <c r="Z33" s="274">
        <v>2073.7200000000003</v>
      </c>
      <c r="AA33" s="288">
        <f t="shared" si="5"/>
        <v>5830.1</v>
      </c>
      <c r="AB33" s="274">
        <v>765.32999999999993</v>
      </c>
      <c r="AC33" s="274">
        <v>442.15000000000003</v>
      </c>
      <c r="AD33" s="274">
        <v>2232.6400000000003</v>
      </c>
      <c r="AE33" s="261">
        <v>176.88</v>
      </c>
      <c r="AF33" s="207">
        <f t="shared" si="0"/>
        <v>3617.0000000000005</v>
      </c>
      <c r="AG33" s="450">
        <f>'[3]Remittance Activities'!$K$43</f>
        <v>1354.18</v>
      </c>
      <c r="AH33" s="450">
        <v>119.43</v>
      </c>
      <c r="AI33" s="261">
        <v>0</v>
      </c>
      <c r="AJ33" s="261">
        <v>0</v>
      </c>
      <c r="AK33" s="207">
        <f t="shared" si="1"/>
        <v>1473.6100000000001</v>
      </c>
    </row>
    <row r="34" spans="2:37" ht="13.5" customHeight="1" thickBot="1" x14ac:dyDescent="0.2">
      <c r="B34" s="195" t="s">
        <v>38</v>
      </c>
      <c r="C34" s="213">
        <v>1347765</v>
      </c>
      <c r="D34" s="214">
        <v>1009527</v>
      </c>
      <c r="E34" s="196">
        <v>782515</v>
      </c>
      <c r="F34" s="319">
        <v>608091</v>
      </c>
      <c r="G34" s="197">
        <v>1027951.83</v>
      </c>
      <c r="H34" s="203">
        <v>241134</v>
      </c>
      <c r="I34" s="203">
        <v>342980.69</v>
      </c>
      <c r="J34" s="203">
        <v>436575.87</v>
      </c>
      <c r="K34" s="203">
        <v>391292.59</v>
      </c>
      <c r="L34" s="207">
        <f>SUM(H34:K34)</f>
        <v>1411983.15</v>
      </c>
      <c r="M34" s="203">
        <v>347938.15</v>
      </c>
      <c r="N34" s="274">
        <v>384084.89</v>
      </c>
      <c r="O34" s="274">
        <v>372861</v>
      </c>
      <c r="P34" s="274">
        <v>393038.61</v>
      </c>
      <c r="Q34" s="288">
        <f>SUM(M34:P34)</f>
        <v>1497922.65</v>
      </c>
      <c r="R34" s="274">
        <v>353974.61</v>
      </c>
      <c r="S34" s="261">
        <v>434665.31999999995</v>
      </c>
      <c r="T34" s="261">
        <v>458998.93000000005</v>
      </c>
      <c r="U34" s="261">
        <v>477910.79</v>
      </c>
      <c r="V34" s="207">
        <f>SUM(R34:U34)</f>
        <v>1725549.65</v>
      </c>
      <c r="W34" s="261">
        <v>406674.74</v>
      </c>
      <c r="X34" s="261">
        <v>188053.65000000002</v>
      </c>
      <c r="Y34" s="261">
        <v>337698.3</v>
      </c>
      <c r="Z34" s="274">
        <v>269113.02000000008</v>
      </c>
      <c r="AA34" s="288">
        <f>SUM(W34:Z34)</f>
        <v>1201539.71</v>
      </c>
      <c r="AB34" s="274">
        <v>259086.66</v>
      </c>
      <c r="AC34" s="274">
        <v>363657.92</v>
      </c>
      <c r="AD34" s="274">
        <v>355979.26000000007</v>
      </c>
      <c r="AE34" s="261">
        <v>423489.44000000012</v>
      </c>
      <c r="AF34" s="207">
        <f t="shared" si="0"/>
        <v>1402213.2800000003</v>
      </c>
      <c r="AG34" s="450">
        <f>'[3]Remittance Activities'!$L$43</f>
        <v>444420.44999999995</v>
      </c>
      <c r="AH34" s="450">
        <v>273988.69</v>
      </c>
      <c r="AI34" s="261">
        <v>285685.81</v>
      </c>
      <c r="AJ34" s="261">
        <v>296259.99390243914</v>
      </c>
      <c r="AK34" s="207">
        <f t="shared" si="1"/>
        <v>1300354.943902439</v>
      </c>
    </row>
    <row r="35" spans="2:37" s="21" customFormat="1" ht="15.95" customHeight="1" thickBot="1" x14ac:dyDescent="0.2">
      <c r="B35" s="94" t="s">
        <v>87</v>
      </c>
      <c r="C35" s="215">
        <f>SUM(C11:C34)</f>
        <v>5882706</v>
      </c>
      <c r="D35" s="216">
        <f>SUM(D11:D34)</f>
        <v>7201859</v>
      </c>
      <c r="E35" s="217">
        <f>SUM(E11:E34)</f>
        <v>6486412.1400000006</v>
      </c>
      <c r="F35" s="320">
        <f>SUM(F11:F34)</f>
        <v>6073011</v>
      </c>
      <c r="G35" s="218">
        <f t="shared" ref="G35:I35" si="6">SUM(G11:G34)</f>
        <v>6531966.169999999</v>
      </c>
      <c r="H35" s="215">
        <f t="shared" si="6"/>
        <v>1686807</v>
      </c>
      <c r="I35" s="215">
        <f t="shared" si="6"/>
        <v>1888627.84</v>
      </c>
      <c r="J35" s="215">
        <f t="shared" ref="J35:N35" si="7">SUM(J11:J34)</f>
        <v>2090949.5699999998</v>
      </c>
      <c r="K35" s="215">
        <f t="shared" si="7"/>
        <v>2102329.9899999998</v>
      </c>
      <c r="L35" s="219">
        <f t="shared" si="7"/>
        <v>7768714.4000000004</v>
      </c>
      <c r="M35" s="215">
        <f t="shared" si="7"/>
        <v>1849902.71</v>
      </c>
      <c r="N35" s="215">
        <f t="shared" si="7"/>
        <v>2032796.3600000003</v>
      </c>
      <c r="O35" s="293">
        <f>SUM(O11:O34)</f>
        <v>2058064</v>
      </c>
      <c r="P35" s="293">
        <f>SUM(P11:P34)</f>
        <v>2103777.98</v>
      </c>
      <c r="Q35" s="286">
        <f>SUM(Q11:Q34)</f>
        <v>8044541.0499999989</v>
      </c>
      <c r="R35" s="293">
        <f>SUM(R11:R34)</f>
        <v>1915939.3599999999</v>
      </c>
      <c r="S35" s="366">
        <f t="shared" ref="S35:X35" si="8">SUM(S11:S34)</f>
        <v>2063040.94</v>
      </c>
      <c r="T35" s="366">
        <f t="shared" si="8"/>
        <v>2147192.5699999998</v>
      </c>
      <c r="U35" s="215">
        <f t="shared" si="8"/>
        <v>1998147.8380952382</v>
      </c>
      <c r="V35" s="219">
        <f t="shared" si="8"/>
        <v>8124320.7080952376</v>
      </c>
      <c r="W35" s="215">
        <f t="shared" si="8"/>
        <v>1716641.4000000001</v>
      </c>
      <c r="X35" s="215">
        <f t="shared" si="8"/>
        <v>1174158.7000000002</v>
      </c>
      <c r="Y35" s="293">
        <f t="shared" ref="Y35:AD35" si="9">SUM(Y11:Y34)</f>
        <v>1653916.6</v>
      </c>
      <c r="Z35" s="293">
        <f t="shared" si="9"/>
        <v>1828326.75</v>
      </c>
      <c r="AA35" s="286">
        <f t="shared" si="9"/>
        <v>6373043.4499999993</v>
      </c>
      <c r="AB35" s="293">
        <f t="shared" si="9"/>
        <v>1994160.55</v>
      </c>
      <c r="AC35" s="293">
        <f t="shared" si="9"/>
        <v>2215105.9400000004</v>
      </c>
      <c r="AD35" s="293">
        <f t="shared" si="9"/>
        <v>2472709.6400000006</v>
      </c>
      <c r="AE35" s="215">
        <f>SUM(AE11:AE34)</f>
        <v>2675231.7199999997</v>
      </c>
      <c r="AF35" s="219">
        <f t="shared" ref="AF35" si="10">SUM(AF11:AF34)</f>
        <v>9357207.8500000015</v>
      </c>
      <c r="AG35" s="215">
        <f t="shared" ref="AG35" si="11">SUM(AG11:AG34)</f>
        <v>2335170.5299999993</v>
      </c>
      <c r="AH35" s="215">
        <v>2381724.85</v>
      </c>
      <c r="AI35" s="215">
        <v>2605187.0497560999</v>
      </c>
      <c r="AJ35" s="215">
        <v>2650456.5612195125</v>
      </c>
      <c r="AK35" s="219">
        <f>SUM(AG35:AJ35)</f>
        <v>9972538.9909756109</v>
      </c>
    </row>
    <row r="36" spans="2:37" s="22" customFormat="1" ht="14.1" customHeight="1" x14ac:dyDescent="0.2">
      <c r="B36" s="85" t="s">
        <v>80</v>
      </c>
    </row>
    <row r="37" spans="2:37" ht="14.1" customHeight="1" x14ac:dyDescent="0.15">
      <c r="B37" s="108" t="s">
        <v>81</v>
      </c>
    </row>
    <row r="38" spans="2:37" ht="14.1" customHeight="1" x14ac:dyDescent="0.15">
      <c r="B38" s="108" t="s">
        <v>42</v>
      </c>
    </row>
    <row r="39" spans="2:37" ht="14.1" customHeight="1" x14ac:dyDescent="0.15">
      <c r="B39" s="2" t="s">
        <v>166</v>
      </c>
    </row>
    <row r="40" spans="2:37" ht="15.95" customHeight="1" x14ac:dyDescent="0.15">
      <c r="B40" s="21"/>
    </row>
  </sheetData>
  <sheetProtection algorithmName="SHA-512" hashValue="JKMnF404biUDYBSCKFymONywj+iu793YcYZC7ZoPK7Uuoc0WP9vrDZM3w5nrJxAxlpFahC9W+c7RBSAF4GNHBw==" saltValue="evcxMqm3+tWnQ5VageMEWA==" spinCount="100000" sheet="1" objects="1" scenarios="1"/>
  <phoneticPr fontId="51" type="noConversion"/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workbookViewId="0">
      <selection activeCell="J2" sqref="J2"/>
    </sheetView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71"/>
      <c r="C1" s="71"/>
      <c r="D1" s="67"/>
      <c r="E1" s="1"/>
      <c r="F1" s="1"/>
      <c r="G1" s="1"/>
      <c r="H1" s="1"/>
      <c r="I1" s="275">
        <v>1</v>
      </c>
      <c r="K1" s="1"/>
      <c r="L1" s="71"/>
      <c r="M1" s="71"/>
      <c r="N1" s="67"/>
      <c r="O1" s="1"/>
      <c r="P1" s="1"/>
      <c r="Q1" s="1"/>
      <c r="R1" s="1"/>
      <c r="S1" s="275">
        <v>1</v>
      </c>
      <c r="U1" s="1"/>
      <c r="V1" s="67"/>
      <c r="W1" s="67"/>
      <c r="X1" s="67"/>
      <c r="Y1" s="1"/>
      <c r="Z1" s="1"/>
      <c r="AA1" s="1"/>
      <c r="AB1" s="1"/>
      <c r="AC1" s="275">
        <v>1</v>
      </c>
      <c r="AE1" s="1"/>
      <c r="AI1" s="1"/>
      <c r="AJ1" s="1"/>
      <c r="AK1" s="1"/>
      <c r="AL1" s="1"/>
      <c r="AM1" s="275">
        <v>1</v>
      </c>
    </row>
    <row r="2" spans="1:39" x14ac:dyDescent="0.25">
      <c r="A2" s="1"/>
      <c r="B2" s="71" t="s">
        <v>88</v>
      </c>
      <c r="C2" s="71"/>
      <c r="D2" s="67"/>
      <c r="E2" s="1"/>
      <c r="F2" s="1"/>
      <c r="G2" s="1"/>
      <c r="H2" s="1"/>
      <c r="I2" s="276">
        <v>2</v>
      </c>
      <c r="K2" s="1"/>
      <c r="L2" s="71" t="s">
        <v>89</v>
      </c>
      <c r="M2" s="71"/>
      <c r="N2" s="67"/>
      <c r="O2" s="1"/>
      <c r="P2" s="1"/>
      <c r="Q2" s="1"/>
      <c r="R2" s="1"/>
      <c r="S2" s="276">
        <v>2</v>
      </c>
      <c r="U2" s="1"/>
      <c r="V2" s="67" t="s">
        <v>111</v>
      </c>
      <c r="W2" s="67"/>
      <c r="X2" s="67"/>
      <c r="Y2" s="1"/>
      <c r="Z2" s="1"/>
      <c r="AA2" s="1"/>
      <c r="AB2" s="1"/>
      <c r="AC2" s="276">
        <v>2</v>
      </c>
      <c r="AE2" s="1"/>
      <c r="AF2" s="2" t="s">
        <v>112</v>
      </c>
      <c r="AI2" s="1"/>
      <c r="AJ2" s="1"/>
      <c r="AK2" s="1"/>
      <c r="AL2" s="1"/>
      <c r="AM2" s="276">
        <v>2</v>
      </c>
    </row>
    <row r="3" spans="1:39" ht="15.75" thickBot="1" x14ac:dyDescent="0.3">
      <c r="A3" s="1"/>
      <c r="B3" s="71"/>
      <c r="C3" s="71"/>
      <c r="D3" s="67"/>
      <c r="E3" s="1"/>
      <c r="F3" s="1"/>
      <c r="G3" s="1"/>
      <c r="H3" s="1"/>
      <c r="I3" s="277">
        <v>3</v>
      </c>
      <c r="K3" s="1"/>
      <c r="L3" s="71"/>
      <c r="M3" s="71"/>
      <c r="N3" s="67"/>
      <c r="O3" s="1"/>
      <c r="P3" s="1"/>
      <c r="Q3" s="1"/>
      <c r="R3" s="1"/>
      <c r="S3" s="277">
        <v>3</v>
      </c>
      <c r="U3" s="1"/>
      <c r="V3" s="67"/>
      <c r="W3" s="67"/>
      <c r="X3" s="67"/>
      <c r="Y3" s="1"/>
      <c r="Z3" s="1"/>
      <c r="AA3" s="1"/>
      <c r="AB3" s="1"/>
      <c r="AC3" s="277">
        <v>3</v>
      </c>
      <c r="AE3" s="1"/>
      <c r="AI3" s="1"/>
      <c r="AJ3" s="1"/>
      <c r="AK3" s="1"/>
      <c r="AL3" s="1"/>
      <c r="AM3" s="277">
        <v>3</v>
      </c>
    </row>
    <row r="4" spans="1:39" ht="15.75" thickBot="1" x14ac:dyDescent="0.3">
      <c r="A4" s="1"/>
      <c r="B4" s="71"/>
      <c r="C4" s="71"/>
      <c r="D4" s="67"/>
      <c r="E4" s="1"/>
      <c r="F4" s="1"/>
      <c r="G4" s="1"/>
      <c r="H4" s="1"/>
      <c r="I4" s="278">
        <v>4</v>
      </c>
      <c r="K4" s="1"/>
      <c r="L4" s="71"/>
      <c r="M4" s="71"/>
      <c r="N4" s="67"/>
      <c r="O4" s="1"/>
      <c r="P4" s="1"/>
      <c r="Q4" s="1"/>
      <c r="R4" s="1"/>
      <c r="S4" s="278">
        <v>4</v>
      </c>
      <c r="U4" s="1"/>
      <c r="V4" s="255"/>
      <c r="W4" s="255"/>
      <c r="X4" s="255"/>
      <c r="Y4" s="324"/>
      <c r="Z4" s="347"/>
      <c r="AA4" s="347"/>
      <c r="AB4" s="347"/>
      <c r="AC4" s="278">
        <v>4</v>
      </c>
      <c r="AE4" s="1"/>
      <c r="AF4" s="97"/>
      <c r="AG4" s="99"/>
      <c r="AH4" s="99"/>
      <c r="AI4" s="345"/>
      <c r="AJ4" s="346"/>
      <c r="AK4" s="346"/>
      <c r="AL4" s="346"/>
      <c r="AM4" s="278">
        <v>4</v>
      </c>
    </row>
    <row r="5" spans="1:39" ht="15.75" thickBot="1" x14ac:dyDescent="0.3">
      <c r="A5" s="1"/>
      <c r="B5" s="71"/>
      <c r="C5" s="71"/>
      <c r="D5" s="67"/>
      <c r="E5" s="1"/>
      <c r="F5" s="1"/>
      <c r="G5" s="1"/>
      <c r="H5" s="1"/>
      <c r="I5" s="280"/>
      <c r="K5" s="1"/>
      <c r="L5" s="71"/>
      <c r="M5" s="71"/>
      <c r="N5" s="67"/>
      <c r="O5" s="1"/>
      <c r="P5" s="1"/>
      <c r="Q5" s="1"/>
      <c r="R5" s="1"/>
      <c r="S5" s="280"/>
      <c r="U5" s="1"/>
      <c r="V5" s="309"/>
      <c r="W5" s="309"/>
      <c r="X5" s="309"/>
      <c r="Y5" s="332"/>
      <c r="Z5" s="333"/>
      <c r="AA5" s="333"/>
      <c r="AB5" s="333"/>
      <c r="AC5" s="279">
        <v>5</v>
      </c>
      <c r="AE5" s="1"/>
      <c r="AF5" s="102" t="s">
        <v>139</v>
      </c>
      <c r="AG5" s="441" t="s">
        <v>156</v>
      </c>
      <c r="AH5" s="441" t="s">
        <v>178</v>
      </c>
      <c r="AI5" s="80" t="s">
        <v>124</v>
      </c>
      <c r="AJ5" s="80" t="s">
        <v>125</v>
      </c>
      <c r="AK5" s="80"/>
      <c r="AL5" s="80"/>
      <c r="AM5" s="279">
        <v>5</v>
      </c>
    </row>
    <row r="6" spans="1:39" ht="15.75" thickBot="1" x14ac:dyDescent="0.3">
      <c r="A6" s="1"/>
      <c r="B6" s="77"/>
      <c r="C6" s="76"/>
      <c r="D6" s="254"/>
      <c r="E6" s="324"/>
      <c r="F6" s="325"/>
      <c r="G6" s="325"/>
      <c r="H6" s="325"/>
      <c r="I6" s="280"/>
      <c r="K6" s="1"/>
      <c r="L6" s="77"/>
      <c r="M6" s="77"/>
      <c r="N6" s="254"/>
      <c r="O6" s="324"/>
      <c r="P6" s="325"/>
      <c r="Q6" s="325"/>
      <c r="R6" s="325"/>
      <c r="S6" s="280"/>
      <c r="U6" s="162" t="s">
        <v>73</v>
      </c>
      <c r="V6" s="92" t="s">
        <v>139</v>
      </c>
      <c r="W6" s="92" t="s">
        <v>156</v>
      </c>
      <c r="X6" s="443" t="s">
        <v>178</v>
      </c>
      <c r="Y6" s="80" t="s">
        <v>124</v>
      </c>
      <c r="Z6" s="80" t="s">
        <v>125</v>
      </c>
      <c r="AA6" s="80"/>
      <c r="AB6" s="80"/>
      <c r="AC6" s="280"/>
      <c r="AE6" s="1"/>
      <c r="AF6" s="185">
        <v>5401</v>
      </c>
      <c r="AG6" s="185">
        <v>6923</v>
      </c>
      <c r="AH6" s="185">
        <v>6636</v>
      </c>
      <c r="AI6" s="355">
        <f>AG6-AF6</f>
        <v>1522</v>
      </c>
      <c r="AJ6" s="355">
        <f>AH6-AG6</f>
        <v>-287</v>
      </c>
      <c r="AK6" s="354">
        <f>AI6/AF6</f>
        <v>0.28179966672838364</v>
      </c>
      <c r="AL6" s="354">
        <f>AJ6/AG6</f>
        <v>-4.1456016177957536E-2</v>
      </c>
      <c r="AM6" s="280"/>
    </row>
    <row r="7" spans="1:39" ht="15.75" thickBot="1" x14ac:dyDescent="0.3">
      <c r="A7" s="111" t="s">
        <v>7</v>
      </c>
      <c r="B7" s="80" t="s">
        <v>139</v>
      </c>
      <c r="C7" s="80" t="s">
        <v>156</v>
      </c>
      <c r="D7" s="452" t="s">
        <v>178</v>
      </c>
      <c r="E7" s="80" t="s">
        <v>124</v>
      </c>
      <c r="F7" s="80" t="s">
        <v>125</v>
      </c>
      <c r="G7" s="80"/>
      <c r="H7" s="80"/>
      <c r="I7" s="280"/>
      <c r="K7" s="86" t="s">
        <v>7</v>
      </c>
      <c r="L7" s="80" t="s">
        <v>139</v>
      </c>
      <c r="M7" s="80" t="s">
        <v>156</v>
      </c>
      <c r="N7" s="444" t="s">
        <v>178</v>
      </c>
      <c r="O7" s="80" t="s">
        <v>124</v>
      </c>
      <c r="P7" s="80" t="s">
        <v>125</v>
      </c>
      <c r="Q7" s="80"/>
      <c r="R7" s="80"/>
      <c r="S7" s="280"/>
      <c r="U7" s="460" t="s">
        <v>15</v>
      </c>
      <c r="V7" s="164">
        <v>18067</v>
      </c>
      <c r="W7" s="164">
        <v>19282</v>
      </c>
      <c r="X7" s="164">
        <v>20810</v>
      </c>
      <c r="Y7" s="334">
        <f>W7-V7</f>
        <v>1215</v>
      </c>
      <c r="Z7" s="334">
        <f>X7-W7</f>
        <v>1528</v>
      </c>
      <c r="AA7" s="354">
        <f>Y7/V7</f>
        <v>6.724968174018929E-2</v>
      </c>
      <c r="AB7" s="354">
        <f>Z7/W7</f>
        <v>7.9244891608754281E-2</v>
      </c>
      <c r="AC7" s="367">
        <f t="shared" ref="AC7:AC29" si="0">_xlfn.RANK.EQ(V7,V$7:V$29,0)</f>
        <v>1</v>
      </c>
      <c r="AE7" s="1"/>
      <c r="AF7" s="21"/>
      <c r="AG7" s="21"/>
      <c r="AH7" s="21"/>
      <c r="AI7" s="1"/>
      <c r="AJ7" s="1"/>
      <c r="AK7" s="1"/>
      <c r="AL7" s="1"/>
      <c r="AM7" s="280"/>
    </row>
    <row r="8" spans="1:39" ht="15.75" thickBot="1" x14ac:dyDescent="0.3">
      <c r="A8" s="460" t="s">
        <v>15</v>
      </c>
      <c r="B8" s="259">
        <v>44128444.670000002</v>
      </c>
      <c r="C8" s="259">
        <v>45495936.469999999</v>
      </c>
      <c r="D8" s="453">
        <v>50169943.747558802</v>
      </c>
      <c r="E8" s="326">
        <f>C8-B8</f>
        <v>1367491.799999997</v>
      </c>
      <c r="F8" s="326">
        <f>D8-C8</f>
        <v>4674007.2775588036</v>
      </c>
      <c r="G8" s="354">
        <f>E8/B8</f>
        <v>3.0988896396107607E-2</v>
      </c>
      <c r="H8" s="354">
        <f>F8/C8</f>
        <v>0.1027346097302743</v>
      </c>
      <c r="I8" s="367">
        <f t="shared" ref="I8:I30" si="1">_xlfn.RANK.EQ(B8,B$8:B$30,0)</f>
        <v>1</v>
      </c>
      <c r="K8" s="459" t="s">
        <v>15</v>
      </c>
      <c r="L8" s="261">
        <v>154287.10999999999</v>
      </c>
      <c r="M8" s="274">
        <v>338587.85000000003</v>
      </c>
      <c r="N8" s="261">
        <v>425086.05853658536</v>
      </c>
      <c r="O8" s="326">
        <f>M8-L8</f>
        <v>184300.74000000005</v>
      </c>
      <c r="P8" s="329">
        <f>N8-M8</f>
        <v>86498.208536585327</v>
      </c>
      <c r="Q8" s="354">
        <f>O8/L8</f>
        <v>1.1945310272517262</v>
      </c>
      <c r="R8" s="354">
        <f>P8/M8</f>
        <v>0.25546755011021605</v>
      </c>
      <c r="S8" s="367">
        <f t="shared" ref="S8:S30" si="2">_xlfn.RANK.EQ(L8,L$8:L$30,0)</f>
        <v>3</v>
      </c>
      <c r="U8" s="459" t="s">
        <v>16</v>
      </c>
      <c r="V8" s="164">
        <v>1638</v>
      </c>
      <c r="W8" s="164">
        <v>1781</v>
      </c>
      <c r="X8" s="164">
        <v>1742</v>
      </c>
      <c r="Y8" s="334">
        <f t="shared" ref="Y8:Y32" si="3">W8-V8</f>
        <v>143</v>
      </c>
      <c r="Z8" s="334">
        <f t="shared" ref="Z8:Z32" si="4">X8-W8</f>
        <v>-39</v>
      </c>
      <c r="AA8" s="354">
        <f t="shared" ref="AA8:AA31" si="5">Y8/V8</f>
        <v>8.7301587301587297E-2</v>
      </c>
      <c r="AB8" s="354">
        <f t="shared" ref="AB8:AB31" si="6">Z8/W8</f>
        <v>-2.1897810218978103E-2</v>
      </c>
      <c r="AC8" s="367">
        <f t="shared" si="0"/>
        <v>3</v>
      </c>
      <c r="AE8" s="1"/>
      <c r="AF8" s="97"/>
      <c r="AG8" s="99"/>
      <c r="AH8" s="99"/>
      <c r="AI8" s="345"/>
      <c r="AJ8" s="346"/>
      <c r="AK8" s="346"/>
      <c r="AL8" s="346"/>
      <c r="AM8" s="280"/>
    </row>
    <row r="9" spans="1:39" ht="15.75" thickBot="1" x14ac:dyDescent="0.3">
      <c r="A9" s="459" t="s">
        <v>16</v>
      </c>
      <c r="B9" s="259">
        <v>5301720.4800000004</v>
      </c>
      <c r="C9" s="259">
        <v>5459451.79</v>
      </c>
      <c r="D9" s="453">
        <v>5639942.5763414418</v>
      </c>
      <c r="E9" s="326">
        <f t="shared" ref="E9:E32" si="7">C9-B9</f>
        <v>157731.30999999959</v>
      </c>
      <c r="F9" s="326">
        <f t="shared" ref="F9:F32" si="8">D9-C9</f>
        <v>180490.7863414418</v>
      </c>
      <c r="G9" s="354">
        <f t="shared" ref="G9:G32" si="9">E9/B9</f>
        <v>2.9750966803138511E-2</v>
      </c>
      <c r="H9" s="354">
        <f t="shared" ref="H9:H32" si="10">F9/C9</f>
        <v>3.3060239980879431E-2</v>
      </c>
      <c r="I9" s="367">
        <f t="shared" si="1"/>
        <v>3</v>
      </c>
      <c r="K9" s="119" t="s">
        <v>16</v>
      </c>
      <c r="L9" s="261">
        <v>9106.48</v>
      </c>
      <c r="M9" s="274">
        <v>27857.769999999997</v>
      </c>
      <c r="N9" s="261">
        <v>34948.291219512197</v>
      </c>
      <c r="O9" s="326">
        <f t="shared" ref="O9:O32" si="11">M9-L9</f>
        <v>18751.289999999997</v>
      </c>
      <c r="P9" s="329">
        <f t="shared" ref="P9:P32" si="12">N9-M9</f>
        <v>7090.5212195122003</v>
      </c>
      <c r="Q9" s="354">
        <f t="shared" ref="Q9:Q32" si="13">O9/L9</f>
        <v>2.0591150477462201</v>
      </c>
      <c r="R9" s="354">
        <f t="shared" ref="R9:R32" si="14">P9/M9</f>
        <v>0.25452580086317755</v>
      </c>
      <c r="S9" s="367">
        <f t="shared" si="2"/>
        <v>7</v>
      </c>
      <c r="U9" s="457" t="s">
        <v>17</v>
      </c>
      <c r="V9" s="164">
        <v>6070</v>
      </c>
      <c r="W9" s="164">
        <v>6411</v>
      </c>
      <c r="X9" s="164">
        <v>6807</v>
      </c>
      <c r="Y9" s="334">
        <f t="shared" si="3"/>
        <v>341</v>
      </c>
      <c r="Z9" s="334">
        <f t="shared" si="4"/>
        <v>396</v>
      </c>
      <c r="AA9" s="354">
        <f t="shared" si="5"/>
        <v>5.6177924217462934E-2</v>
      </c>
      <c r="AB9" s="354">
        <f t="shared" si="6"/>
        <v>6.176883481516144E-2</v>
      </c>
      <c r="AC9" s="367">
        <f t="shared" si="0"/>
        <v>2</v>
      </c>
      <c r="AE9" s="1"/>
      <c r="AF9" s="106"/>
      <c r="AG9" s="256"/>
      <c r="AH9" s="256"/>
      <c r="AI9" s="344"/>
      <c r="AJ9" s="344"/>
      <c r="AK9" s="344"/>
      <c r="AL9" s="344"/>
      <c r="AM9" s="280"/>
    </row>
    <row r="10" spans="1:39" ht="15.75" thickBot="1" x14ac:dyDescent="0.3">
      <c r="A10" s="457" t="s">
        <v>17</v>
      </c>
      <c r="B10" s="259">
        <v>11731487.970000001</v>
      </c>
      <c r="C10" s="259">
        <v>12101997.25</v>
      </c>
      <c r="D10" s="453">
        <v>13115506.423414644</v>
      </c>
      <c r="E10" s="326">
        <f t="shared" si="7"/>
        <v>370509.27999999933</v>
      </c>
      <c r="F10" s="326">
        <f t="shared" si="8"/>
        <v>1013509.1734146439</v>
      </c>
      <c r="G10" s="354">
        <f t="shared" si="9"/>
        <v>3.1582462595322366E-2</v>
      </c>
      <c r="H10" s="354">
        <f t="shared" si="10"/>
        <v>8.3747265222246181E-2</v>
      </c>
      <c r="I10" s="367">
        <f t="shared" si="1"/>
        <v>2</v>
      </c>
      <c r="K10" s="119" t="s">
        <v>17</v>
      </c>
      <c r="L10" s="261">
        <v>23032.699999999997</v>
      </c>
      <c r="M10" s="274">
        <v>62152.7</v>
      </c>
      <c r="N10" s="261">
        <v>72764.22024390244</v>
      </c>
      <c r="O10" s="326">
        <f t="shared" si="11"/>
        <v>39120</v>
      </c>
      <c r="P10" s="329">
        <f t="shared" si="12"/>
        <v>10611.520243902443</v>
      </c>
      <c r="Q10" s="354">
        <f t="shared" si="13"/>
        <v>1.6984548055590531</v>
      </c>
      <c r="R10" s="354">
        <f t="shared" si="14"/>
        <v>0.17073305333320105</v>
      </c>
      <c r="S10" s="367">
        <f t="shared" si="2"/>
        <v>5</v>
      </c>
      <c r="U10" s="461" t="s">
        <v>18</v>
      </c>
      <c r="V10" s="164">
        <v>653</v>
      </c>
      <c r="W10" s="164">
        <v>657</v>
      </c>
      <c r="X10" s="164">
        <v>794</v>
      </c>
      <c r="Y10" s="334">
        <f t="shared" si="3"/>
        <v>4</v>
      </c>
      <c r="Z10" s="334">
        <f t="shared" si="4"/>
        <v>137</v>
      </c>
      <c r="AA10" s="354">
        <f t="shared" si="5"/>
        <v>6.1255742725880554E-3</v>
      </c>
      <c r="AB10" s="354">
        <f t="shared" si="6"/>
        <v>0.20852359208523591</v>
      </c>
      <c r="AC10" s="367">
        <f t="shared" si="0"/>
        <v>5</v>
      </c>
      <c r="AE10" s="88" t="s">
        <v>73</v>
      </c>
      <c r="AF10" s="102" t="s">
        <v>139</v>
      </c>
      <c r="AG10" s="443" t="s">
        <v>156</v>
      </c>
      <c r="AH10" s="443" t="s">
        <v>178</v>
      </c>
      <c r="AI10" s="80" t="s">
        <v>124</v>
      </c>
      <c r="AJ10" s="80" t="s">
        <v>125</v>
      </c>
      <c r="AK10" s="80"/>
      <c r="AL10" s="80"/>
      <c r="AM10" s="280"/>
    </row>
    <row r="11" spans="1:39" x14ac:dyDescent="0.25">
      <c r="A11" s="119" t="s">
        <v>18</v>
      </c>
      <c r="B11" s="259">
        <v>1426159.3800000001</v>
      </c>
      <c r="C11" s="259">
        <v>1438534.0499999998</v>
      </c>
      <c r="D11" s="453">
        <v>1643727.6948780487</v>
      </c>
      <c r="E11" s="326">
        <f t="shared" si="7"/>
        <v>12374.669999999693</v>
      </c>
      <c r="F11" s="326">
        <f t="shared" si="8"/>
        <v>205193.64487804892</v>
      </c>
      <c r="G11" s="354">
        <f t="shared" si="9"/>
        <v>8.6769194057396953E-3</v>
      </c>
      <c r="H11" s="354">
        <f t="shared" si="10"/>
        <v>0.14264079802494001</v>
      </c>
      <c r="I11" s="367">
        <f t="shared" si="1"/>
        <v>6</v>
      </c>
      <c r="K11" s="119" t="s">
        <v>18</v>
      </c>
      <c r="L11" s="261">
        <v>1569.45</v>
      </c>
      <c r="M11" s="274">
        <v>5657.9299999999994</v>
      </c>
      <c r="N11" s="261">
        <v>8640.0400000000009</v>
      </c>
      <c r="O11" s="326">
        <f t="shared" si="11"/>
        <v>4088.4799999999996</v>
      </c>
      <c r="P11" s="329">
        <f t="shared" si="12"/>
        <v>2982.1100000000015</v>
      </c>
      <c r="Q11" s="354">
        <f t="shared" si="13"/>
        <v>2.6050399821593548</v>
      </c>
      <c r="R11" s="354">
        <f t="shared" si="14"/>
        <v>0.52706731967344977</v>
      </c>
      <c r="S11" s="367">
        <f t="shared" si="2"/>
        <v>16</v>
      </c>
      <c r="U11" s="169" t="s">
        <v>19</v>
      </c>
      <c r="V11" s="164">
        <v>539</v>
      </c>
      <c r="W11" s="164">
        <v>404</v>
      </c>
      <c r="X11" s="164">
        <v>539</v>
      </c>
      <c r="Y11" s="334">
        <f t="shared" si="3"/>
        <v>-135</v>
      </c>
      <c r="Z11" s="334">
        <f t="shared" si="4"/>
        <v>135</v>
      </c>
      <c r="AA11" s="354">
        <f t="shared" si="5"/>
        <v>-0.2504638218923933</v>
      </c>
      <c r="AB11" s="354">
        <f t="shared" si="6"/>
        <v>0.33415841584158418</v>
      </c>
      <c r="AC11" s="367">
        <f t="shared" si="0"/>
        <v>6</v>
      </c>
      <c r="AE11" s="459" t="s">
        <v>15</v>
      </c>
      <c r="AF11" s="261">
        <v>154287.10999999999</v>
      </c>
      <c r="AG11" s="274">
        <v>338587.85000000003</v>
      </c>
      <c r="AH11" s="261">
        <v>425086.05853658536</v>
      </c>
      <c r="AI11" s="348">
        <f>AG11-AF11</f>
        <v>184300.74000000005</v>
      </c>
      <c r="AJ11" s="349">
        <f>AH11-AG11</f>
        <v>86498.208536585327</v>
      </c>
      <c r="AK11" s="354">
        <f>AI11/AF11</f>
        <v>1.1945310272517262</v>
      </c>
      <c r="AL11" s="354">
        <f>AJ11/AG11</f>
        <v>0.25546755011021605</v>
      </c>
      <c r="AM11" s="367">
        <f t="shared" ref="AM11:AM33" si="15">_xlfn.RANK.EQ(AF11,AF$11:AF$33,0)</f>
        <v>3</v>
      </c>
    </row>
    <row r="12" spans="1:39" x14ac:dyDescent="0.25">
      <c r="A12" s="125" t="s">
        <v>19</v>
      </c>
      <c r="B12" s="259">
        <v>1843939.56</v>
      </c>
      <c r="C12" s="259">
        <v>1721893.62</v>
      </c>
      <c r="D12" s="453">
        <v>2032665.8407317121</v>
      </c>
      <c r="E12" s="326">
        <f t="shared" si="7"/>
        <v>-122045.93999999994</v>
      </c>
      <c r="F12" s="326">
        <f t="shared" si="8"/>
        <v>310772.22073171195</v>
      </c>
      <c r="G12" s="354">
        <f t="shared" si="9"/>
        <v>-6.618760324226676E-2</v>
      </c>
      <c r="H12" s="354">
        <f t="shared" si="10"/>
        <v>0.18048282258674722</v>
      </c>
      <c r="I12" s="367">
        <f t="shared" si="1"/>
        <v>5</v>
      </c>
      <c r="K12" s="125" t="s">
        <v>19</v>
      </c>
      <c r="L12" s="261">
        <v>2871.2</v>
      </c>
      <c r="M12" s="274">
        <v>4437.18</v>
      </c>
      <c r="N12" s="261">
        <v>12805.32</v>
      </c>
      <c r="O12" s="326">
        <f t="shared" si="11"/>
        <v>1565.9800000000005</v>
      </c>
      <c r="P12" s="329">
        <f t="shared" si="12"/>
        <v>8368.14</v>
      </c>
      <c r="Q12" s="354">
        <f t="shared" si="13"/>
        <v>0.54540958484257474</v>
      </c>
      <c r="R12" s="354">
        <f t="shared" si="14"/>
        <v>1.8859140264762753</v>
      </c>
      <c r="S12" s="367">
        <f t="shared" si="2"/>
        <v>10</v>
      </c>
      <c r="U12" s="169" t="s">
        <v>74</v>
      </c>
      <c r="V12" s="164">
        <v>343</v>
      </c>
      <c r="W12" s="164">
        <v>287</v>
      </c>
      <c r="X12" s="164">
        <v>316</v>
      </c>
      <c r="Y12" s="334">
        <f t="shared" si="3"/>
        <v>-56</v>
      </c>
      <c r="Z12" s="334">
        <f t="shared" si="4"/>
        <v>29</v>
      </c>
      <c r="AA12" s="354">
        <f t="shared" si="5"/>
        <v>-0.16326530612244897</v>
      </c>
      <c r="AB12" s="354">
        <f t="shared" si="6"/>
        <v>0.10104529616724739</v>
      </c>
      <c r="AC12" s="367">
        <f t="shared" si="0"/>
        <v>7</v>
      </c>
      <c r="AE12" s="461" t="s">
        <v>16</v>
      </c>
      <c r="AF12" s="261">
        <v>9106.48</v>
      </c>
      <c r="AG12" s="274">
        <v>27857.769999999997</v>
      </c>
      <c r="AH12" s="261">
        <v>34948.291219512197</v>
      </c>
      <c r="AI12" s="350">
        <f t="shared" ref="AI12:AI35" si="16">AG12-AF12</f>
        <v>18751.289999999997</v>
      </c>
      <c r="AJ12" s="351">
        <f t="shared" ref="AJ12:AJ35" si="17">AH12-AG12</f>
        <v>7090.5212195122003</v>
      </c>
      <c r="AK12" s="354">
        <f t="shared" ref="AK12:AK35" si="18">AI12/AF12</f>
        <v>2.0591150477462201</v>
      </c>
      <c r="AL12" s="354">
        <f t="shared" ref="AL12:AL35" si="19">AJ12/AG12</f>
        <v>0.25452580086317755</v>
      </c>
      <c r="AM12" s="367">
        <f t="shared" si="15"/>
        <v>7</v>
      </c>
    </row>
    <row r="13" spans="1:39" x14ac:dyDescent="0.25">
      <c r="A13" s="125" t="s">
        <v>20</v>
      </c>
      <c r="B13" s="259">
        <v>925342.66</v>
      </c>
      <c r="C13" s="259">
        <v>751331.18</v>
      </c>
      <c r="D13" s="453">
        <v>819075.09292682901</v>
      </c>
      <c r="E13" s="326">
        <f t="shared" si="7"/>
        <v>-174011.47999999998</v>
      </c>
      <c r="F13" s="326">
        <f t="shared" si="8"/>
        <v>67743.912926828954</v>
      </c>
      <c r="G13" s="354">
        <f t="shared" si="9"/>
        <v>-0.18805085674964989</v>
      </c>
      <c r="H13" s="354">
        <f t="shared" si="10"/>
        <v>9.0165182452336068E-2</v>
      </c>
      <c r="I13" s="367">
        <f t="shared" si="1"/>
        <v>7</v>
      </c>
      <c r="K13" s="125" t="s">
        <v>20</v>
      </c>
      <c r="L13" s="261">
        <v>17045.34</v>
      </c>
      <c r="M13" s="274">
        <v>11109.99</v>
      </c>
      <c r="N13" s="261">
        <v>3841.96</v>
      </c>
      <c r="O13" s="326">
        <f t="shared" si="11"/>
        <v>-5935.35</v>
      </c>
      <c r="P13" s="329">
        <f t="shared" si="12"/>
        <v>-7268.03</v>
      </c>
      <c r="Q13" s="354">
        <f t="shared" si="13"/>
        <v>-0.34820953996810861</v>
      </c>
      <c r="R13" s="354">
        <f t="shared" si="14"/>
        <v>-0.65418870764060089</v>
      </c>
      <c r="S13" s="367">
        <f t="shared" si="2"/>
        <v>6</v>
      </c>
      <c r="U13" s="169" t="s">
        <v>21</v>
      </c>
      <c r="V13" s="164">
        <v>234</v>
      </c>
      <c r="W13" s="164">
        <v>225</v>
      </c>
      <c r="X13" s="164">
        <v>198</v>
      </c>
      <c r="Y13" s="334">
        <f t="shared" si="3"/>
        <v>-9</v>
      </c>
      <c r="Z13" s="334">
        <f t="shared" si="4"/>
        <v>-27</v>
      </c>
      <c r="AA13" s="354">
        <f t="shared" si="5"/>
        <v>-3.8461538461538464E-2</v>
      </c>
      <c r="AB13" s="354">
        <f t="shared" si="6"/>
        <v>-0.12</v>
      </c>
      <c r="AC13" s="367">
        <f t="shared" si="0"/>
        <v>9</v>
      </c>
      <c r="AE13" s="190" t="s">
        <v>17</v>
      </c>
      <c r="AF13" s="261">
        <v>23032.699999999997</v>
      </c>
      <c r="AG13" s="274">
        <v>62152.7</v>
      </c>
      <c r="AH13" s="261">
        <v>72764.22024390244</v>
      </c>
      <c r="AI13" s="350">
        <f t="shared" si="16"/>
        <v>39120</v>
      </c>
      <c r="AJ13" s="351">
        <f t="shared" si="17"/>
        <v>10611.520243902443</v>
      </c>
      <c r="AK13" s="354">
        <f t="shared" si="18"/>
        <v>1.6984548055590531</v>
      </c>
      <c r="AL13" s="354">
        <f t="shared" si="19"/>
        <v>0.17073305333320105</v>
      </c>
      <c r="AM13" s="367">
        <f t="shared" si="15"/>
        <v>5</v>
      </c>
    </row>
    <row r="14" spans="1:39" x14ac:dyDescent="0.25">
      <c r="A14" s="125" t="s">
        <v>21</v>
      </c>
      <c r="B14" s="259">
        <v>610326.97</v>
      </c>
      <c r="C14" s="259">
        <v>568144.74</v>
      </c>
      <c r="D14" s="453">
        <v>506928.35536585381</v>
      </c>
      <c r="E14" s="326">
        <f t="shared" si="7"/>
        <v>-42182.229999999981</v>
      </c>
      <c r="F14" s="326">
        <f t="shared" si="8"/>
        <v>-61216.384634146176</v>
      </c>
      <c r="G14" s="354">
        <f t="shared" si="9"/>
        <v>-6.9114150403676217E-2</v>
      </c>
      <c r="H14" s="354">
        <f t="shared" si="10"/>
        <v>-0.10774786832338917</v>
      </c>
      <c r="I14" s="367">
        <f t="shared" si="1"/>
        <v>8</v>
      </c>
      <c r="K14" s="125" t="s">
        <v>21</v>
      </c>
      <c r="L14" s="261">
        <v>2174.8999999999996</v>
      </c>
      <c r="M14" s="274">
        <v>3098.59</v>
      </c>
      <c r="N14" s="261">
        <v>3679.6529268292643</v>
      </c>
      <c r="O14" s="326">
        <f t="shared" si="11"/>
        <v>923.69000000000051</v>
      </c>
      <c r="P14" s="329">
        <f t="shared" si="12"/>
        <v>581.06292682926414</v>
      </c>
      <c r="Q14" s="354">
        <f t="shared" si="13"/>
        <v>0.42470458411881035</v>
      </c>
      <c r="R14" s="354">
        <f t="shared" si="14"/>
        <v>0.18752494742100895</v>
      </c>
      <c r="S14" s="367">
        <f t="shared" si="2"/>
        <v>12</v>
      </c>
      <c r="U14" s="169" t="s">
        <v>22</v>
      </c>
      <c r="V14" s="164">
        <v>46</v>
      </c>
      <c r="W14" s="164">
        <v>28</v>
      </c>
      <c r="X14" s="164">
        <v>22</v>
      </c>
      <c r="Y14" s="334">
        <f t="shared" si="3"/>
        <v>-18</v>
      </c>
      <c r="Z14" s="334">
        <f t="shared" si="4"/>
        <v>-6</v>
      </c>
      <c r="AA14" s="354">
        <f t="shared" si="5"/>
        <v>-0.39130434782608697</v>
      </c>
      <c r="AB14" s="354">
        <f t="shared" si="6"/>
        <v>-0.21428571428571427</v>
      </c>
      <c r="AC14" s="367">
        <f t="shared" si="0"/>
        <v>16</v>
      </c>
      <c r="AE14" s="191" t="s">
        <v>18</v>
      </c>
      <c r="AF14" s="261">
        <v>1569.45</v>
      </c>
      <c r="AG14" s="274">
        <v>5657.9299999999994</v>
      </c>
      <c r="AH14" s="261">
        <v>8640.0400000000009</v>
      </c>
      <c r="AI14" s="350">
        <f t="shared" si="16"/>
        <v>4088.4799999999996</v>
      </c>
      <c r="AJ14" s="351">
        <f t="shared" si="17"/>
        <v>2982.1100000000015</v>
      </c>
      <c r="AK14" s="354">
        <f t="shared" si="18"/>
        <v>2.6050399821593548</v>
      </c>
      <c r="AL14" s="354">
        <f t="shared" si="19"/>
        <v>0.52706731967344977</v>
      </c>
      <c r="AM14" s="367">
        <f t="shared" si="15"/>
        <v>16</v>
      </c>
    </row>
    <row r="15" spans="1:39" x14ac:dyDescent="0.25">
      <c r="A15" s="125" t="s">
        <v>22</v>
      </c>
      <c r="B15" s="259">
        <v>130994.29000000001</v>
      </c>
      <c r="C15" s="259">
        <v>95832.65</v>
      </c>
      <c r="D15" s="453">
        <v>110145.35414634139</v>
      </c>
      <c r="E15" s="326">
        <f t="shared" si="7"/>
        <v>-35161.640000000014</v>
      </c>
      <c r="F15" s="326">
        <f t="shared" si="8"/>
        <v>14312.704146341392</v>
      </c>
      <c r="G15" s="354">
        <f t="shared" si="9"/>
        <v>-0.26842116553324585</v>
      </c>
      <c r="H15" s="354">
        <f t="shared" si="10"/>
        <v>0.14935102124736604</v>
      </c>
      <c r="I15" s="367">
        <f t="shared" si="1"/>
        <v>17</v>
      </c>
      <c r="K15" s="125" t="s">
        <v>22</v>
      </c>
      <c r="L15" s="261">
        <v>6705.96</v>
      </c>
      <c r="M15" s="274">
        <v>13549.470000000001</v>
      </c>
      <c r="N15" s="261">
        <v>12913.460243902435</v>
      </c>
      <c r="O15" s="326">
        <f t="shared" si="11"/>
        <v>6843.5100000000011</v>
      </c>
      <c r="P15" s="329">
        <f t="shared" si="12"/>
        <v>-636.00975609756642</v>
      </c>
      <c r="Q15" s="354">
        <f t="shared" si="13"/>
        <v>1.0205116046024731</v>
      </c>
      <c r="R15" s="354">
        <f t="shared" si="14"/>
        <v>-4.693982540258522E-2</v>
      </c>
      <c r="S15" s="367">
        <f t="shared" si="2"/>
        <v>8</v>
      </c>
      <c r="U15" s="169" t="s">
        <v>23</v>
      </c>
      <c r="V15" s="164">
        <v>241</v>
      </c>
      <c r="W15" s="164">
        <v>209</v>
      </c>
      <c r="X15" s="164">
        <v>228</v>
      </c>
      <c r="Y15" s="334">
        <f t="shared" si="3"/>
        <v>-32</v>
      </c>
      <c r="Z15" s="334">
        <f t="shared" si="4"/>
        <v>19</v>
      </c>
      <c r="AA15" s="354">
        <f t="shared" si="5"/>
        <v>-0.13278008298755187</v>
      </c>
      <c r="AB15" s="354">
        <f t="shared" si="6"/>
        <v>9.0909090909090912E-2</v>
      </c>
      <c r="AC15" s="367">
        <f t="shared" si="0"/>
        <v>8</v>
      </c>
      <c r="AE15" s="191" t="s">
        <v>19</v>
      </c>
      <c r="AF15" s="261">
        <v>2871.2</v>
      </c>
      <c r="AG15" s="274">
        <v>4437.18</v>
      </c>
      <c r="AH15" s="261">
        <v>12805.32</v>
      </c>
      <c r="AI15" s="350">
        <f t="shared" si="16"/>
        <v>1565.9800000000005</v>
      </c>
      <c r="AJ15" s="351">
        <f t="shared" si="17"/>
        <v>8368.14</v>
      </c>
      <c r="AK15" s="354">
        <f t="shared" si="18"/>
        <v>0.54540958484257474</v>
      </c>
      <c r="AL15" s="354">
        <f t="shared" si="19"/>
        <v>1.8859140264762753</v>
      </c>
      <c r="AM15" s="367">
        <f t="shared" si="15"/>
        <v>10</v>
      </c>
    </row>
    <row r="16" spans="1:39" x14ac:dyDescent="0.25">
      <c r="A16" s="125" t="s">
        <v>23</v>
      </c>
      <c r="B16" s="259">
        <v>437880.38</v>
      </c>
      <c r="C16" s="259">
        <v>382562.68</v>
      </c>
      <c r="D16" s="453">
        <v>419157.45829268312</v>
      </c>
      <c r="E16" s="326">
        <f t="shared" si="7"/>
        <v>-55317.700000000012</v>
      </c>
      <c r="F16" s="326">
        <f t="shared" si="8"/>
        <v>36594.778292683128</v>
      </c>
      <c r="G16" s="354">
        <f t="shared" si="9"/>
        <v>-0.1263306202483884</v>
      </c>
      <c r="H16" s="354">
        <f t="shared" si="10"/>
        <v>9.5656947752151694E-2</v>
      </c>
      <c r="I16" s="367">
        <f t="shared" si="1"/>
        <v>9</v>
      </c>
      <c r="K16" s="125" t="s">
        <v>23</v>
      </c>
      <c r="L16" s="261">
        <v>0</v>
      </c>
      <c r="M16" s="274">
        <v>0</v>
      </c>
      <c r="N16" s="261">
        <v>0</v>
      </c>
      <c r="O16" s="326">
        <f t="shared" si="11"/>
        <v>0</v>
      </c>
      <c r="P16" s="329">
        <f t="shared" si="12"/>
        <v>0</v>
      </c>
      <c r="Q16" s="354">
        <v>0</v>
      </c>
      <c r="R16" s="354">
        <v>0</v>
      </c>
      <c r="S16" s="367">
        <f t="shared" si="2"/>
        <v>19</v>
      </c>
      <c r="U16" s="169" t="s">
        <v>24</v>
      </c>
      <c r="V16" s="164">
        <v>99</v>
      </c>
      <c r="W16" s="164">
        <v>91</v>
      </c>
      <c r="X16" s="164">
        <v>92</v>
      </c>
      <c r="Y16" s="334">
        <f t="shared" si="3"/>
        <v>-8</v>
      </c>
      <c r="Z16" s="334">
        <f t="shared" si="4"/>
        <v>1</v>
      </c>
      <c r="AA16" s="354">
        <f t="shared" si="5"/>
        <v>-8.0808080808080815E-2</v>
      </c>
      <c r="AB16" s="354">
        <f t="shared" si="6"/>
        <v>1.098901098901099E-2</v>
      </c>
      <c r="AC16" s="367">
        <f t="shared" si="0"/>
        <v>14</v>
      </c>
      <c r="AE16" s="191" t="s">
        <v>74</v>
      </c>
      <c r="AF16" s="261">
        <v>17045.34</v>
      </c>
      <c r="AG16" s="274">
        <v>11109.99</v>
      </c>
      <c r="AH16" s="261">
        <v>3841.96</v>
      </c>
      <c r="AI16" s="350">
        <f t="shared" si="16"/>
        <v>-5935.35</v>
      </c>
      <c r="AJ16" s="351">
        <f t="shared" si="17"/>
        <v>-7268.03</v>
      </c>
      <c r="AK16" s="354">
        <f t="shared" si="18"/>
        <v>-0.34820953996810861</v>
      </c>
      <c r="AL16" s="354">
        <f t="shared" si="19"/>
        <v>-0.65418870764060089</v>
      </c>
      <c r="AM16" s="367">
        <f t="shared" si="15"/>
        <v>6</v>
      </c>
    </row>
    <row r="17" spans="1:39" x14ac:dyDescent="0.25">
      <c r="A17" s="125" t="s">
        <v>24</v>
      </c>
      <c r="B17" s="259">
        <v>256283.77000000002</v>
      </c>
      <c r="C17" s="259">
        <v>249933.96000000002</v>
      </c>
      <c r="D17" s="453">
        <v>241357.81195121957</v>
      </c>
      <c r="E17" s="326">
        <f t="shared" si="7"/>
        <v>-6349.8099999999977</v>
      </c>
      <c r="F17" s="326">
        <f t="shared" si="8"/>
        <v>-8576.1480487804511</v>
      </c>
      <c r="G17" s="354">
        <f t="shared" si="9"/>
        <v>-2.4776481163828662E-2</v>
      </c>
      <c r="H17" s="354">
        <f t="shared" si="10"/>
        <v>-3.4313656490620362E-2</v>
      </c>
      <c r="I17" s="367">
        <f t="shared" si="1"/>
        <v>13</v>
      </c>
      <c r="K17" s="457" t="s">
        <v>24</v>
      </c>
      <c r="L17" s="261">
        <v>208283.26</v>
      </c>
      <c r="M17" s="274">
        <v>177326.34</v>
      </c>
      <c r="N17" s="261">
        <v>145538.19170731708</v>
      </c>
      <c r="O17" s="326">
        <f t="shared" si="11"/>
        <v>-30956.920000000013</v>
      </c>
      <c r="P17" s="329">
        <f t="shared" si="12"/>
        <v>-31788.148292682919</v>
      </c>
      <c r="Q17" s="354">
        <f t="shared" si="13"/>
        <v>-0.14862893926280976</v>
      </c>
      <c r="R17" s="354">
        <f t="shared" si="14"/>
        <v>-0.17926354478800455</v>
      </c>
      <c r="S17" s="367">
        <f t="shared" si="2"/>
        <v>2</v>
      </c>
      <c r="U17" s="458" t="s">
        <v>25</v>
      </c>
      <c r="V17" s="164">
        <v>1575</v>
      </c>
      <c r="W17" s="164">
        <v>1587</v>
      </c>
      <c r="X17" s="164">
        <v>1569</v>
      </c>
      <c r="Y17" s="334">
        <f t="shared" si="3"/>
        <v>12</v>
      </c>
      <c r="Z17" s="334">
        <f t="shared" si="4"/>
        <v>-18</v>
      </c>
      <c r="AA17" s="354">
        <f t="shared" si="5"/>
        <v>7.619047619047619E-3</v>
      </c>
      <c r="AB17" s="354">
        <f t="shared" si="6"/>
        <v>-1.1342155009451797E-2</v>
      </c>
      <c r="AC17" s="367">
        <f t="shared" si="0"/>
        <v>4</v>
      </c>
      <c r="AE17" s="191" t="s">
        <v>21</v>
      </c>
      <c r="AF17" s="261">
        <v>2174.8999999999996</v>
      </c>
      <c r="AG17" s="274">
        <v>3098.59</v>
      </c>
      <c r="AH17" s="261">
        <v>3679.6529268292643</v>
      </c>
      <c r="AI17" s="350">
        <f t="shared" si="16"/>
        <v>923.69000000000051</v>
      </c>
      <c r="AJ17" s="351">
        <f t="shared" si="17"/>
        <v>581.06292682926414</v>
      </c>
      <c r="AK17" s="354">
        <f t="shared" si="18"/>
        <v>0.42470458411881035</v>
      </c>
      <c r="AL17" s="354">
        <f t="shared" si="19"/>
        <v>0.18752494742100895</v>
      </c>
      <c r="AM17" s="367">
        <f t="shared" si="15"/>
        <v>12</v>
      </c>
    </row>
    <row r="18" spans="1:39" x14ac:dyDescent="0.25">
      <c r="A18" s="458" t="s">
        <v>25</v>
      </c>
      <c r="B18" s="259">
        <v>3616271.38</v>
      </c>
      <c r="C18" s="259">
        <v>3479354.24</v>
      </c>
      <c r="D18" s="453">
        <v>3498429.5009756107</v>
      </c>
      <c r="E18" s="326">
        <f t="shared" si="7"/>
        <v>-136917.13999999966</v>
      </c>
      <c r="F18" s="326">
        <f t="shared" si="8"/>
        <v>19075.260975610465</v>
      </c>
      <c r="G18" s="354">
        <f t="shared" si="9"/>
        <v>-3.7861411828002706E-2</v>
      </c>
      <c r="H18" s="354">
        <f t="shared" si="10"/>
        <v>5.482414166489257E-3</v>
      </c>
      <c r="I18" s="367">
        <f t="shared" si="1"/>
        <v>4</v>
      </c>
      <c r="K18" s="460" t="s">
        <v>25</v>
      </c>
      <c r="L18" s="261">
        <v>1001397.03</v>
      </c>
      <c r="M18" s="274">
        <v>1432107.9100000001</v>
      </c>
      <c r="N18" s="261">
        <v>1459870.9339024387</v>
      </c>
      <c r="O18" s="326">
        <f t="shared" si="11"/>
        <v>430710.88000000012</v>
      </c>
      <c r="P18" s="329">
        <f t="shared" si="12"/>
        <v>27763.023902438581</v>
      </c>
      <c r="Q18" s="354">
        <f t="shared" si="13"/>
        <v>0.43011000342191957</v>
      </c>
      <c r="R18" s="354">
        <f t="shared" si="14"/>
        <v>1.9386125660348162E-2</v>
      </c>
      <c r="S18" s="367">
        <f t="shared" si="2"/>
        <v>1</v>
      </c>
      <c r="U18" s="169" t="s">
        <v>26</v>
      </c>
      <c r="V18" s="164">
        <v>200</v>
      </c>
      <c r="W18" s="164">
        <v>208</v>
      </c>
      <c r="X18" s="164">
        <v>223</v>
      </c>
      <c r="Y18" s="334">
        <f t="shared" si="3"/>
        <v>8</v>
      </c>
      <c r="Z18" s="334">
        <f t="shared" si="4"/>
        <v>15</v>
      </c>
      <c r="AA18" s="354">
        <f t="shared" si="5"/>
        <v>0.04</v>
      </c>
      <c r="AB18" s="354">
        <f t="shared" si="6"/>
        <v>7.2115384615384609E-2</v>
      </c>
      <c r="AC18" s="367">
        <f t="shared" si="0"/>
        <v>10</v>
      </c>
      <c r="AE18" s="191" t="s">
        <v>22</v>
      </c>
      <c r="AF18" s="261">
        <v>6705.96</v>
      </c>
      <c r="AG18" s="274">
        <v>13549.470000000001</v>
      </c>
      <c r="AH18" s="261">
        <v>12913.460243902435</v>
      </c>
      <c r="AI18" s="350">
        <f t="shared" si="16"/>
        <v>6843.5100000000011</v>
      </c>
      <c r="AJ18" s="351">
        <f t="shared" si="17"/>
        <v>-636.00975609756642</v>
      </c>
      <c r="AK18" s="354">
        <f t="shared" si="18"/>
        <v>1.0205116046024731</v>
      </c>
      <c r="AL18" s="354">
        <f t="shared" si="19"/>
        <v>-4.693982540258522E-2</v>
      </c>
      <c r="AM18" s="367">
        <f t="shared" si="15"/>
        <v>8</v>
      </c>
    </row>
    <row r="19" spans="1:39" x14ac:dyDescent="0.25">
      <c r="A19" s="125" t="s">
        <v>26</v>
      </c>
      <c r="B19" s="259">
        <v>420152.27</v>
      </c>
      <c r="C19" s="259">
        <v>446250.74</v>
      </c>
      <c r="D19" s="453">
        <v>473720.75853658537</v>
      </c>
      <c r="E19" s="326">
        <f t="shared" si="7"/>
        <v>26098.469999999972</v>
      </c>
      <c r="F19" s="326">
        <f t="shared" si="8"/>
        <v>27470.018536585383</v>
      </c>
      <c r="G19" s="354">
        <f t="shared" si="9"/>
        <v>6.211669402619191E-2</v>
      </c>
      <c r="H19" s="354">
        <f t="shared" si="10"/>
        <v>6.1557362429439072E-2</v>
      </c>
      <c r="I19" s="367">
        <f t="shared" si="1"/>
        <v>10</v>
      </c>
      <c r="K19" s="458" t="s">
        <v>26</v>
      </c>
      <c r="L19" s="261">
        <v>119887.47</v>
      </c>
      <c r="M19" s="274">
        <v>154687.94</v>
      </c>
      <c r="N19" s="261">
        <v>145289.35390243903</v>
      </c>
      <c r="O19" s="326">
        <f t="shared" si="11"/>
        <v>34800.47</v>
      </c>
      <c r="P19" s="329">
        <f t="shared" si="12"/>
        <v>-9398.5860975609685</v>
      </c>
      <c r="Q19" s="354">
        <f t="shared" si="13"/>
        <v>0.29027612310110473</v>
      </c>
      <c r="R19" s="354">
        <f t="shared" si="14"/>
        <v>-6.0758363564483234E-2</v>
      </c>
      <c r="S19" s="367">
        <f t="shared" si="2"/>
        <v>4</v>
      </c>
      <c r="U19" s="169" t="s">
        <v>28</v>
      </c>
      <c r="V19" s="164">
        <v>133</v>
      </c>
      <c r="W19" s="164">
        <v>107</v>
      </c>
      <c r="X19" s="164">
        <v>100</v>
      </c>
      <c r="Y19" s="334">
        <f t="shared" si="3"/>
        <v>-26</v>
      </c>
      <c r="Z19" s="334">
        <f t="shared" si="4"/>
        <v>-7</v>
      </c>
      <c r="AA19" s="354">
        <f t="shared" si="5"/>
        <v>-0.19548872180451127</v>
      </c>
      <c r="AB19" s="354">
        <f t="shared" si="6"/>
        <v>-6.5420560747663545E-2</v>
      </c>
      <c r="AC19" s="367">
        <f t="shared" si="0"/>
        <v>12</v>
      </c>
      <c r="AE19" s="191" t="s">
        <v>23</v>
      </c>
      <c r="AF19" s="261">
        <v>0</v>
      </c>
      <c r="AG19" s="274">
        <v>0</v>
      </c>
      <c r="AH19" s="261">
        <v>0</v>
      </c>
      <c r="AI19" s="350">
        <f t="shared" si="16"/>
        <v>0</v>
      </c>
      <c r="AJ19" s="351">
        <f t="shared" si="17"/>
        <v>0</v>
      </c>
      <c r="AK19" s="354">
        <v>0</v>
      </c>
      <c r="AL19" s="354">
        <v>0</v>
      </c>
      <c r="AM19" s="367">
        <f t="shared" si="15"/>
        <v>19</v>
      </c>
    </row>
    <row r="20" spans="1:39" x14ac:dyDescent="0.25">
      <c r="A20" s="125" t="s">
        <v>28</v>
      </c>
      <c r="B20" s="259">
        <v>304465.75</v>
      </c>
      <c r="C20" s="259">
        <v>255311.81999999998</v>
      </c>
      <c r="D20" s="453">
        <v>275128.0202439024</v>
      </c>
      <c r="E20" s="326">
        <f t="shared" si="7"/>
        <v>-49153.930000000022</v>
      </c>
      <c r="F20" s="326">
        <f t="shared" si="8"/>
        <v>19816.200243902422</v>
      </c>
      <c r="G20" s="354">
        <f t="shared" si="9"/>
        <v>-0.16144321651942795</v>
      </c>
      <c r="H20" s="354">
        <f t="shared" si="10"/>
        <v>7.7615678913347697E-2</v>
      </c>
      <c r="I20" s="367">
        <f t="shared" si="1"/>
        <v>12</v>
      </c>
      <c r="K20" s="125" t="s">
        <v>28</v>
      </c>
      <c r="L20" s="261">
        <v>100</v>
      </c>
      <c r="M20" s="274">
        <v>498.96</v>
      </c>
      <c r="N20" s="261">
        <v>1918.56</v>
      </c>
      <c r="O20" s="326">
        <f t="shared" si="11"/>
        <v>398.96</v>
      </c>
      <c r="P20" s="329">
        <f t="shared" si="12"/>
        <v>1419.6</v>
      </c>
      <c r="Q20" s="354">
        <f t="shared" si="13"/>
        <v>3.9895999999999998</v>
      </c>
      <c r="R20" s="354">
        <f t="shared" si="14"/>
        <v>2.8451178451178452</v>
      </c>
      <c r="S20" s="367">
        <f t="shared" si="2"/>
        <v>18</v>
      </c>
      <c r="U20" s="169" t="s">
        <v>29</v>
      </c>
      <c r="V20" s="164">
        <v>25</v>
      </c>
      <c r="W20" s="164">
        <v>38</v>
      </c>
      <c r="X20" s="164">
        <v>35</v>
      </c>
      <c r="Y20" s="334">
        <f t="shared" si="3"/>
        <v>13</v>
      </c>
      <c r="Z20" s="334">
        <f t="shared" si="4"/>
        <v>-3</v>
      </c>
      <c r="AA20" s="354">
        <f t="shared" si="5"/>
        <v>0.52</v>
      </c>
      <c r="AB20" s="354">
        <f t="shared" si="6"/>
        <v>-7.8947368421052627E-2</v>
      </c>
      <c r="AC20" s="367">
        <f t="shared" si="0"/>
        <v>21</v>
      </c>
      <c r="AE20" s="457" t="s">
        <v>24</v>
      </c>
      <c r="AF20" s="261">
        <v>208283.26</v>
      </c>
      <c r="AG20" s="274">
        <v>177326.34</v>
      </c>
      <c r="AH20" s="261">
        <v>145538.19170731708</v>
      </c>
      <c r="AI20" s="350">
        <f t="shared" si="16"/>
        <v>-30956.920000000013</v>
      </c>
      <c r="AJ20" s="351">
        <f t="shared" si="17"/>
        <v>-31788.148292682919</v>
      </c>
      <c r="AK20" s="354">
        <f t="shared" si="18"/>
        <v>-0.14862893926280976</v>
      </c>
      <c r="AL20" s="354">
        <f t="shared" si="19"/>
        <v>-0.17926354478800455</v>
      </c>
      <c r="AM20" s="367">
        <f t="shared" si="15"/>
        <v>2</v>
      </c>
    </row>
    <row r="21" spans="1:39" x14ac:dyDescent="0.25">
      <c r="A21" s="125" t="s">
        <v>29</v>
      </c>
      <c r="B21" s="259">
        <v>79527.62999999999</v>
      </c>
      <c r="C21" s="259">
        <v>81943.040000000008</v>
      </c>
      <c r="D21" s="453">
        <v>82056.54951219511</v>
      </c>
      <c r="E21" s="326">
        <f t="shared" si="7"/>
        <v>2415.410000000018</v>
      </c>
      <c r="F21" s="326">
        <f t="shared" si="8"/>
        <v>113.50951219510171</v>
      </c>
      <c r="G21" s="354">
        <f t="shared" si="9"/>
        <v>3.0371960034519051E-2</v>
      </c>
      <c r="H21" s="354">
        <f t="shared" si="10"/>
        <v>1.3852245681280765E-3</v>
      </c>
      <c r="I21" s="367">
        <f t="shared" si="1"/>
        <v>19</v>
      </c>
      <c r="K21" s="125" t="s">
        <v>29</v>
      </c>
      <c r="L21" s="261">
        <v>1063.82</v>
      </c>
      <c r="M21" s="274">
        <v>7144.1900000000005</v>
      </c>
      <c r="N21" s="261">
        <v>13370.612195121948</v>
      </c>
      <c r="O21" s="326">
        <f t="shared" si="11"/>
        <v>6080.3700000000008</v>
      </c>
      <c r="P21" s="329">
        <f t="shared" si="12"/>
        <v>6226.4221951219479</v>
      </c>
      <c r="Q21" s="354">
        <f t="shared" si="13"/>
        <v>5.7156003835235296</v>
      </c>
      <c r="R21" s="354">
        <f t="shared" si="14"/>
        <v>0.87153647861016403</v>
      </c>
      <c r="S21" s="367">
        <f t="shared" si="2"/>
        <v>17</v>
      </c>
      <c r="U21" s="168" t="s">
        <v>30</v>
      </c>
      <c r="V21" s="164">
        <v>16</v>
      </c>
      <c r="W21" s="164">
        <v>20</v>
      </c>
      <c r="X21" s="164">
        <v>29</v>
      </c>
      <c r="Y21" s="334">
        <f t="shared" si="3"/>
        <v>4</v>
      </c>
      <c r="Z21" s="334">
        <f t="shared" si="4"/>
        <v>9</v>
      </c>
      <c r="AA21" s="354">
        <f t="shared" si="5"/>
        <v>0.25</v>
      </c>
      <c r="AB21" s="354">
        <f t="shared" si="6"/>
        <v>0.45</v>
      </c>
      <c r="AC21" s="367">
        <f t="shared" si="0"/>
        <v>22</v>
      </c>
      <c r="AE21" s="460" t="s">
        <v>25</v>
      </c>
      <c r="AF21" s="261">
        <v>1001397.03</v>
      </c>
      <c r="AG21" s="274">
        <v>1432107.9100000001</v>
      </c>
      <c r="AH21" s="261">
        <v>1459870.9339024387</v>
      </c>
      <c r="AI21" s="350">
        <f t="shared" si="16"/>
        <v>430710.88000000012</v>
      </c>
      <c r="AJ21" s="351">
        <f t="shared" si="17"/>
        <v>27763.023902438581</v>
      </c>
      <c r="AK21" s="354">
        <f t="shared" si="18"/>
        <v>0.43011000342191957</v>
      </c>
      <c r="AL21" s="354">
        <f t="shared" si="19"/>
        <v>1.9386125660348162E-2</v>
      </c>
      <c r="AM21" s="367">
        <f t="shared" si="15"/>
        <v>1</v>
      </c>
    </row>
    <row r="22" spans="1:39" x14ac:dyDescent="0.25">
      <c r="A22" s="125" t="s">
        <v>30</v>
      </c>
      <c r="B22" s="259">
        <v>64538.53</v>
      </c>
      <c r="C22" s="259">
        <v>74901.759999999995</v>
      </c>
      <c r="D22" s="453">
        <v>75683.363658536502</v>
      </c>
      <c r="E22" s="326">
        <f t="shared" si="7"/>
        <v>10363.229999999996</v>
      </c>
      <c r="F22" s="326">
        <f t="shared" si="8"/>
        <v>781.60365853650728</v>
      </c>
      <c r="G22" s="354">
        <f t="shared" si="9"/>
        <v>0.16057431119053991</v>
      </c>
      <c r="H22" s="354">
        <f t="shared" si="10"/>
        <v>1.0435050638816864E-2</v>
      </c>
      <c r="I22" s="367">
        <f t="shared" si="1"/>
        <v>21</v>
      </c>
      <c r="K22" s="125" t="s">
        <v>30</v>
      </c>
      <c r="L22" s="261">
        <v>2714.4</v>
      </c>
      <c r="M22" s="274">
        <v>2009.55</v>
      </c>
      <c r="N22" s="261">
        <v>1839.279268292682</v>
      </c>
      <c r="O22" s="326">
        <f t="shared" si="11"/>
        <v>-704.85000000000014</v>
      </c>
      <c r="P22" s="329">
        <f t="shared" si="12"/>
        <v>-170.27073170731796</v>
      </c>
      <c r="Q22" s="354">
        <f t="shared" si="13"/>
        <v>-0.25967064544650753</v>
      </c>
      <c r="R22" s="354">
        <f t="shared" si="14"/>
        <v>-8.4730776396366336E-2</v>
      </c>
      <c r="S22" s="367">
        <f t="shared" si="2"/>
        <v>11</v>
      </c>
      <c r="U22" s="169" t="s">
        <v>31</v>
      </c>
      <c r="V22" s="164">
        <v>46</v>
      </c>
      <c r="W22" s="164">
        <v>121</v>
      </c>
      <c r="X22" s="164">
        <v>60</v>
      </c>
      <c r="Y22" s="334">
        <f t="shared" si="3"/>
        <v>75</v>
      </c>
      <c r="Z22" s="334">
        <f t="shared" si="4"/>
        <v>-61</v>
      </c>
      <c r="AA22" s="354">
        <f t="shared" si="5"/>
        <v>1.6304347826086956</v>
      </c>
      <c r="AB22" s="354">
        <f t="shared" si="6"/>
        <v>-0.50413223140495866</v>
      </c>
      <c r="AC22" s="367">
        <f t="shared" si="0"/>
        <v>16</v>
      </c>
      <c r="AE22" s="458" t="s">
        <v>26</v>
      </c>
      <c r="AF22" s="261">
        <v>119887.47</v>
      </c>
      <c r="AG22" s="274">
        <v>154687.94</v>
      </c>
      <c r="AH22" s="261">
        <v>145289.35390243903</v>
      </c>
      <c r="AI22" s="350">
        <f t="shared" si="16"/>
        <v>34800.47</v>
      </c>
      <c r="AJ22" s="351">
        <f t="shared" si="17"/>
        <v>-9398.5860975609685</v>
      </c>
      <c r="AK22" s="354">
        <f t="shared" si="18"/>
        <v>0.29027612310110473</v>
      </c>
      <c r="AL22" s="354">
        <f t="shared" si="19"/>
        <v>-6.0758363564483234E-2</v>
      </c>
      <c r="AM22" s="367">
        <f t="shared" si="15"/>
        <v>4</v>
      </c>
    </row>
    <row r="23" spans="1:39" x14ac:dyDescent="0.25">
      <c r="A23" s="125" t="s">
        <v>31</v>
      </c>
      <c r="B23" s="259">
        <v>156831.63</v>
      </c>
      <c r="C23" s="259">
        <v>165855.25</v>
      </c>
      <c r="D23" s="453">
        <v>173151.58365853649</v>
      </c>
      <c r="E23" s="326">
        <f t="shared" si="7"/>
        <v>9023.6199999999953</v>
      </c>
      <c r="F23" s="326">
        <f t="shared" si="8"/>
        <v>7296.3336585364887</v>
      </c>
      <c r="G23" s="354">
        <f t="shared" si="9"/>
        <v>5.7536990465507469E-2</v>
      </c>
      <c r="H23" s="354">
        <f t="shared" si="10"/>
        <v>4.399217786917501E-2</v>
      </c>
      <c r="I23" s="367">
        <f t="shared" si="1"/>
        <v>16</v>
      </c>
      <c r="K23" s="125" t="s">
        <v>31</v>
      </c>
      <c r="L23" s="261">
        <v>2034.9399999999998</v>
      </c>
      <c r="M23" s="274">
        <v>313.32</v>
      </c>
      <c r="N23" s="261">
        <v>2435.6331707317072</v>
      </c>
      <c r="O23" s="326">
        <f t="shared" si="11"/>
        <v>-1721.62</v>
      </c>
      <c r="P23" s="329">
        <f t="shared" si="12"/>
        <v>2122.313170731707</v>
      </c>
      <c r="Q23" s="354">
        <f t="shared" si="13"/>
        <v>-0.84602985837420275</v>
      </c>
      <c r="R23" s="354">
        <f t="shared" si="14"/>
        <v>6.773628146086133</v>
      </c>
      <c r="S23" s="367">
        <f t="shared" si="2"/>
        <v>14</v>
      </c>
      <c r="U23" s="169" t="s">
        <v>32</v>
      </c>
      <c r="V23" s="164">
        <v>40</v>
      </c>
      <c r="W23" s="164">
        <v>27</v>
      </c>
      <c r="X23" s="164">
        <v>26</v>
      </c>
      <c r="Y23" s="334">
        <f t="shared" si="3"/>
        <v>-13</v>
      </c>
      <c r="Z23" s="334">
        <f t="shared" si="4"/>
        <v>-1</v>
      </c>
      <c r="AA23" s="354">
        <f t="shared" si="5"/>
        <v>-0.32500000000000001</v>
      </c>
      <c r="AB23" s="354">
        <f t="shared" si="6"/>
        <v>-3.7037037037037035E-2</v>
      </c>
      <c r="AC23" s="367">
        <f t="shared" si="0"/>
        <v>18</v>
      </c>
      <c r="AE23" s="190" t="s">
        <v>28</v>
      </c>
      <c r="AF23" s="261">
        <v>100</v>
      </c>
      <c r="AG23" s="274">
        <v>498.96</v>
      </c>
      <c r="AH23" s="261">
        <v>1918.56</v>
      </c>
      <c r="AI23" s="350">
        <f t="shared" si="16"/>
        <v>398.96</v>
      </c>
      <c r="AJ23" s="351">
        <f t="shared" si="17"/>
        <v>1419.6</v>
      </c>
      <c r="AK23" s="354">
        <f t="shared" si="18"/>
        <v>3.9895999999999998</v>
      </c>
      <c r="AL23" s="354">
        <f t="shared" si="19"/>
        <v>2.8451178451178452</v>
      </c>
      <c r="AM23" s="367">
        <f t="shared" si="15"/>
        <v>18</v>
      </c>
    </row>
    <row r="24" spans="1:39" x14ac:dyDescent="0.25">
      <c r="A24" s="125" t="s">
        <v>32</v>
      </c>
      <c r="B24" s="259">
        <v>75132.12</v>
      </c>
      <c r="C24" s="259">
        <v>46711.96</v>
      </c>
      <c r="D24" s="453">
        <v>39682.58</v>
      </c>
      <c r="E24" s="326">
        <f t="shared" si="7"/>
        <v>-28420.159999999996</v>
      </c>
      <c r="F24" s="326">
        <f t="shared" si="8"/>
        <v>-7029.3799999999974</v>
      </c>
      <c r="G24" s="354">
        <f t="shared" si="9"/>
        <v>-0.37826910780635498</v>
      </c>
      <c r="H24" s="354">
        <f t="shared" si="10"/>
        <v>-0.15048351642705632</v>
      </c>
      <c r="I24" s="367">
        <f t="shared" si="1"/>
        <v>20</v>
      </c>
      <c r="K24" s="125" t="s">
        <v>32</v>
      </c>
      <c r="L24" s="261">
        <v>0</v>
      </c>
      <c r="M24" s="274">
        <v>0</v>
      </c>
      <c r="N24" s="261">
        <v>0</v>
      </c>
      <c r="O24" s="326">
        <f t="shared" si="11"/>
        <v>0</v>
      </c>
      <c r="P24" s="329">
        <f t="shared" si="12"/>
        <v>0</v>
      </c>
      <c r="Q24" s="354" t="e">
        <f t="shared" si="13"/>
        <v>#DIV/0!</v>
      </c>
      <c r="R24" s="354" t="e">
        <f t="shared" si="14"/>
        <v>#DIV/0!</v>
      </c>
      <c r="S24" s="367">
        <f t="shared" si="2"/>
        <v>19</v>
      </c>
      <c r="U24" s="169" t="s">
        <v>33</v>
      </c>
      <c r="V24" s="261">
        <v>0</v>
      </c>
      <c r="W24" s="261">
        <v>0</v>
      </c>
      <c r="X24" s="164">
        <v>0</v>
      </c>
      <c r="Y24" s="334">
        <f t="shared" si="3"/>
        <v>0</v>
      </c>
      <c r="Z24" s="334">
        <f t="shared" si="4"/>
        <v>0</v>
      </c>
      <c r="AA24" s="354" t="e">
        <f t="shared" si="5"/>
        <v>#DIV/0!</v>
      </c>
      <c r="AB24" s="354" t="e">
        <f t="shared" si="6"/>
        <v>#DIV/0!</v>
      </c>
      <c r="AC24" s="367">
        <f t="shared" si="0"/>
        <v>23</v>
      </c>
      <c r="AE24" s="190" t="s">
        <v>29</v>
      </c>
      <c r="AF24" s="261">
        <v>1063.82</v>
      </c>
      <c r="AG24" s="274">
        <v>7144.1900000000005</v>
      </c>
      <c r="AH24" s="261">
        <v>13370.612195121948</v>
      </c>
      <c r="AI24" s="350">
        <f t="shared" si="16"/>
        <v>6080.3700000000008</v>
      </c>
      <c r="AJ24" s="351">
        <f t="shared" si="17"/>
        <v>6226.4221951219479</v>
      </c>
      <c r="AK24" s="354">
        <f t="shared" si="18"/>
        <v>5.7156003835235296</v>
      </c>
      <c r="AL24" s="354">
        <f t="shared" si="19"/>
        <v>0.87153647861016403</v>
      </c>
      <c r="AM24" s="367">
        <f t="shared" si="15"/>
        <v>17</v>
      </c>
    </row>
    <row r="25" spans="1:39" x14ac:dyDescent="0.25">
      <c r="A25" s="125" t="s">
        <v>33</v>
      </c>
      <c r="B25" s="454">
        <v>0</v>
      </c>
      <c r="C25" s="261">
        <v>0</v>
      </c>
      <c r="D25" s="454">
        <v>0</v>
      </c>
      <c r="E25" s="326">
        <f t="shared" si="7"/>
        <v>0</v>
      </c>
      <c r="F25" s="326">
        <f t="shared" si="8"/>
        <v>0</v>
      </c>
      <c r="G25" s="354" t="e">
        <f t="shared" si="9"/>
        <v>#DIV/0!</v>
      </c>
      <c r="H25" s="354" t="e">
        <f t="shared" si="10"/>
        <v>#DIV/0!</v>
      </c>
      <c r="I25" s="367">
        <f t="shared" si="1"/>
        <v>23</v>
      </c>
      <c r="K25" s="125" t="s">
        <v>33</v>
      </c>
      <c r="L25" s="261">
        <v>0</v>
      </c>
      <c r="M25" s="274">
        <v>0</v>
      </c>
      <c r="N25" s="261">
        <v>0</v>
      </c>
      <c r="O25" s="326">
        <f t="shared" si="11"/>
        <v>0</v>
      </c>
      <c r="P25" s="329">
        <f t="shared" si="12"/>
        <v>0</v>
      </c>
      <c r="Q25" s="354">
        <v>0</v>
      </c>
      <c r="R25" s="354">
        <v>0</v>
      </c>
      <c r="S25" s="367">
        <f t="shared" si="2"/>
        <v>19</v>
      </c>
      <c r="U25" s="169" t="s">
        <v>34</v>
      </c>
      <c r="V25" s="164">
        <v>33</v>
      </c>
      <c r="W25" s="164">
        <v>67</v>
      </c>
      <c r="X25" s="164">
        <v>81</v>
      </c>
      <c r="Y25" s="334">
        <f t="shared" si="3"/>
        <v>34</v>
      </c>
      <c r="Z25" s="334">
        <f t="shared" si="4"/>
        <v>14</v>
      </c>
      <c r="AA25" s="354">
        <f t="shared" si="5"/>
        <v>1.0303030303030303</v>
      </c>
      <c r="AB25" s="354">
        <f t="shared" si="6"/>
        <v>0.20895522388059701</v>
      </c>
      <c r="AC25" s="367">
        <f t="shared" si="0"/>
        <v>20</v>
      </c>
      <c r="AE25" s="191" t="s">
        <v>30</v>
      </c>
      <c r="AF25" s="261">
        <v>2714.4</v>
      </c>
      <c r="AG25" s="274">
        <v>2009.55</v>
      </c>
      <c r="AH25" s="261">
        <v>1839.279268292682</v>
      </c>
      <c r="AI25" s="350">
        <f t="shared" si="16"/>
        <v>-704.85000000000014</v>
      </c>
      <c r="AJ25" s="351">
        <f t="shared" si="17"/>
        <v>-170.27073170731796</v>
      </c>
      <c r="AK25" s="354">
        <f t="shared" si="18"/>
        <v>-0.25967064544650753</v>
      </c>
      <c r="AL25" s="354">
        <f t="shared" si="19"/>
        <v>-8.4730776396366336E-2</v>
      </c>
      <c r="AM25" s="367">
        <f t="shared" si="15"/>
        <v>11</v>
      </c>
    </row>
    <row r="26" spans="1:39" x14ac:dyDescent="0.25">
      <c r="A26" s="125" t="s">
        <v>34</v>
      </c>
      <c r="B26" s="259">
        <v>103774.7</v>
      </c>
      <c r="C26" s="259">
        <v>153254.30000000002</v>
      </c>
      <c r="D26" s="453">
        <v>205916.79195121949</v>
      </c>
      <c r="E26" s="326">
        <f t="shared" si="7"/>
        <v>49479.60000000002</v>
      </c>
      <c r="F26" s="326">
        <f t="shared" si="8"/>
        <v>52662.491951219476</v>
      </c>
      <c r="G26" s="354">
        <f t="shared" si="9"/>
        <v>0.47679829476741464</v>
      </c>
      <c r="H26" s="354">
        <f t="shared" si="10"/>
        <v>0.34362815236648803</v>
      </c>
      <c r="I26" s="367">
        <f t="shared" si="1"/>
        <v>18</v>
      </c>
      <c r="K26" s="125" t="s">
        <v>34</v>
      </c>
      <c r="L26" s="261">
        <v>3110.25</v>
      </c>
      <c r="M26" s="274">
        <v>4348.4799999999996</v>
      </c>
      <c r="N26" s="261">
        <v>7704.74</v>
      </c>
      <c r="O26" s="326">
        <f t="shared" si="11"/>
        <v>1238.2299999999996</v>
      </c>
      <c r="P26" s="329">
        <f t="shared" si="12"/>
        <v>3356.26</v>
      </c>
      <c r="Q26" s="354">
        <f t="shared" si="13"/>
        <v>0.39811269190579524</v>
      </c>
      <c r="R26" s="354">
        <f t="shared" si="14"/>
        <v>0.77182371771285607</v>
      </c>
      <c r="S26" s="367">
        <f t="shared" si="2"/>
        <v>9</v>
      </c>
      <c r="U26" s="169" t="s">
        <v>35</v>
      </c>
      <c r="V26" s="164">
        <v>115</v>
      </c>
      <c r="W26" s="164">
        <v>147</v>
      </c>
      <c r="X26" s="164">
        <v>185</v>
      </c>
      <c r="Y26" s="334">
        <f t="shared" si="3"/>
        <v>32</v>
      </c>
      <c r="Z26" s="334">
        <f t="shared" si="4"/>
        <v>38</v>
      </c>
      <c r="AA26" s="354">
        <f t="shared" si="5"/>
        <v>0.27826086956521739</v>
      </c>
      <c r="AB26" s="354">
        <f t="shared" si="6"/>
        <v>0.25850340136054423</v>
      </c>
      <c r="AC26" s="367">
        <f t="shared" si="0"/>
        <v>13</v>
      </c>
      <c r="AE26" s="193" t="s">
        <v>31</v>
      </c>
      <c r="AF26" s="261">
        <v>2034.9399999999998</v>
      </c>
      <c r="AG26" s="274">
        <v>313.32</v>
      </c>
      <c r="AH26" s="261">
        <v>2435.6331707317072</v>
      </c>
      <c r="AI26" s="350">
        <f t="shared" si="16"/>
        <v>-1721.62</v>
      </c>
      <c r="AJ26" s="351">
        <f t="shared" si="17"/>
        <v>2122.313170731707</v>
      </c>
      <c r="AK26" s="354">
        <f t="shared" si="18"/>
        <v>-0.84602985837420275</v>
      </c>
      <c r="AL26" s="354">
        <f t="shared" si="19"/>
        <v>6.773628146086133</v>
      </c>
      <c r="AM26" s="367">
        <f t="shared" si="15"/>
        <v>14</v>
      </c>
    </row>
    <row r="27" spans="1:39" x14ac:dyDescent="0.25">
      <c r="A27" s="125" t="s">
        <v>35</v>
      </c>
      <c r="B27" s="259">
        <v>183537.31</v>
      </c>
      <c r="C27" s="259">
        <v>223406.78000000003</v>
      </c>
      <c r="D27" s="453">
        <v>357101.59390243882</v>
      </c>
      <c r="E27" s="326">
        <f t="shared" si="7"/>
        <v>39869.47000000003</v>
      </c>
      <c r="F27" s="326">
        <f t="shared" si="8"/>
        <v>133694.81390243879</v>
      </c>
      <c r="G27" s="354">
        <f t="shared" si="9"/>
        <v>0.21722814832580922</v>
      </c>
      <c r="H27" s="354">
        <f t="shared" si="10"/>
        <v>0.59843668980162001</v>
      </c>
      <c r="I27" s="367">
        <f t="shared" si="1"/>
        <v>15</v>
      </c>
      <c r="K27" s="125" t="s">
        <v>35</v>
      </c>
      <c r="L27" s="261">
        <v>0</v>
      </c>
      <c r="M27" s="274">
        <v>1673.8200000000002</v>
      </c>
      <c r="N27" s="261">
        <v>1065.26</v>
      </c>
      <c r="O27" s="326">
        <f t="shared" si="11"/>
        <v>1673.8200000000002</v>
      </c>
      <c r="P27" s="329">
        <f t="shared" si="12"/>
        <v>-608.56000000000017</v>
      </c>
      <c r="Q27" s="354" t="e">
        <f t="shared" si="13"/>
        <v>#DIV/0!</v>
      </c>
      <c r="R27" s="354">
        <f t="shared" si="14"/>
        <v>-0.36357553380889229</v>
      </c>
      <c r="S27" s="367">
        <f t="shared" si="2"/>
        <v>19</v>
      </c>
      <c r="U27" s="169" t="s">
        <v>36</v>
      </c>
      <c r="V27" s="164">
        <v>170</v>
      </c>
      <c r="W27" s="164">
        <v>174</v>
      </c>
      <c r="X27" s="164">
        <v>259</v>
      </c>
      <c r="Y27" s="334">
        <f t="shared" si="3"/>
        <v>4</v>
      </c>
      <c r="Z27" s="334">
        <f t="shared" si="4"/>
        <v>85</v>
      </c>
      <c r="AA27" s="354">
        <f t="shared" si="5"/>
        <v>2.3529411764705882E-2</v>
      </c>
      <c r="AB27" s="354">
        <f t="shared" si="6"/>
        <v>0.4885057471264368</v>
      </c>
      <c r="AC27" s="367">
        <f t="shared" si="0"/>
        <v>11</v>
      </c>
      <c r="AE27" s="193" t="s">
        <v>32</v>
      </c>
      <c r="AF27" s="261">
        <v>0</v>
      </c>
      <c r="AG27" s="274">
        <v>0</v>
      </c>
      <c r="AH27" s="261">
        <v>0</v>
      </c>
      <c r="AI27" s="350">
        <f t="shared" si="16"/>
        <v>0</v>
      </c>
      <c r="AJ27" s="351">
        <f t="shared" si="17"/>
        <v>0</v>
      </c>
      <c r="AK27" s="354" t="e">
        <f t="shared" si="18"/>
        <v>#DIV/0!</v>
      </c>
      <c r="AL27" s="354" t="e">
        <f t="shared" si="19"/>
        <v>#DIV/0!</v>
      </c>
      <c r="AM27" s="367">
        <f t="shared" si="15"/>
        <v>19</v>
      </c>
    </row>
    <row r="28" spans="1:39" x14ac:dyDescent="0.25">
      <c r="A28" s="125" t="s">
        <v>36</v>
      </c>
      <c r="B28" s="259">
        <v>378513.68</v>
      </c>
      <c r="C28" s="259">
        <v>374459.45</v>
      </c>
      <c r="D28" s="453">
        <v>431836.27609756152</v>
      </c>
      <c r="E28" s="326">
        <f t="shared" si="7"/>
        <v>-4054.2299999999814</v>
      </c>
      <c r="F28" s="326">
        <f t="shared" si="8"/>
        <v>57376.826097561512</v>
      </c>
      <c r="G28" s="354">
        <f t="shared" si="9"/>
        <v>-1.0710920672668902E-2</v>
      </c>
      <c r="H28" s="354">
        <f t="shared" si="10"/>
        <v>0.1532257393893024</v>
      </c>
      <c r="I28" s="367">
        <f t="shared" si="1"/>
        <v>11</v>
      </c>
      <c r="K28" s="125" t="s">
        <v>36</v>
      </c>
      <c r="L28" s="261">
        <v>1755.7</v>
      </c>
      <c r="M28" s="274">
        <v>5003.41</v>
      </c>
      <c r="N28" s="261">
        <v>0</v>
      </c>
      <c r="O28" s="326">
        <f t="shared" si="11"/>
        <v>3247.71</v>
      </c>
      <c r="P28" s="329">
        <f t="shared" si="12"/>
        <v>-5003.41</v>
      </c>
      <c r="Q28" s="354">
        <v>0</v>
      </c>
      <c r="R28" s="354">
        <v>0</v>
      </c>
      <c r="S28" s="367">
        <f t="shared" si="2"/>
        <v>15</v>
      </c>
      <c r="U28" s="169" t="s">
        <v>37</v>
      </c>
      <c r="V28" s="164">
        <v>57</v>
      </c>
      <c r="W28" s="164">
        <v>50</v>
      </c>
      <c r="X28" s="164">
        <v>96</v>
      </c>
      <c r="Y28" s="334">
        <f t="shared" si="3"/>
        <v>-7</v>
      </c>
      <c r="Z28" s="334">
        <f t="shared" si="4"/>
        <v>46</v>
      </c>
      <c r="AA28" s="354">
        <f t="shared" si="5"/>
        <v>-0.12280701754385964</v>
      </c>
      <c r="AB28" s="354">
        <f t="shared" si="6"/>
        <v>0.92</v>
      </c>
      <c r="AC28" s="367">
        <f t="shared" si="0"/>
        <v>15</v>
      </c>
      <c r="AE28" s="193" t="s">
        <v>33</v>
      </c>
      <c r="AF28" s="261">
        <v>0</v>
      </c>
      <c r="AG28" s="274">
        <v>0</v>
      </c>
      <c r="AH28" s="261">
        <v>0</v>
      </c>
      <c r="AI28" s="350">
        <f t="shared" si="16"/>
        <v>0</v>
      </c>
      <c r="AJ28" s="351">
        <f t="shared" si="17"/>
        <v>0</v>
      </c>
      <c r="AK28" s="354">
        <v>0</v>
      </c>
      <c r="AL28" s="354">
        <v>0</v>
      </c>
      <c r="AM28" s="367">
        <f t="shared" si="15"/>
        <v>19</v>
      </c>
    </row>
    <row r="29" spans="1:39" x14ac:dyDescent="0.25">
      <c r="A29" s="125" t="s">
        <v>37</v>
      </c>
      <c r="B29" s="259">
        <v>28361.279999999999</v>
      </c>
      <c r="C29" s="259">
        <v>7416.58</v>
      </c>
      <c r="D29" s="453">
        <v>167472.61292682929</v>
      </c>
      <c r="E29" s="326">
        <f t="shared" si="7"/>
        <v>-20944.699999999997</v>
      </c>
      <c r="F29" s="326">
        <f t="shared" si="8"/>
        <v>160056.0329268293</v>
      </c>
      <c r="G29" s="354">
        <f t="shared" si="9"/>
        <v>-0.73849628789673805</v>
      </c>
      <c r="H29" s="354">
        <f t="shared" si="10"/>
        <v>21.580840889848055</v>
      </c>
      <c r="I29" s="367">
        <f t="shared" si="1"/>
        <v>22</v>
      </c>
      <c r="K29" s="125" t="s">
        <v>37</v>
      </c>
      <c r="L29" s="261">
        <v>0</v>
      </c>
      <c r="M29" s="274">
        <v>0</v>
      </c>
      <c r="N29" s="261">
        <v>485</v>
      </c>
      <c r="O29" s="326">
        <f t="shared" si="11"/>
        <v>0</v>
      </c>
      <c r="P29" s="329">
        <f t="shared" si="12"/>
        <v>485</v>
      </c>
      <c r="Q29" s="354" t="e">
        <f t="shared" si="13"/>
        <v>#DIV/0!</v>
      </c>
      <c r="R29" s="354" t="e">
        <f t="shared" si="14"/>
        <v>#DIV/0!</v>
      </c>
      <c r="S29" s="367">
        <f t="shared" si="2"/>
        <v>19</v>
      </c>
      <c r="U29" s="169" t="s">
        <v>104</v>
      </c>
      <c r="V29" s="164">
        <v>40</v>
      </c>
      <c r="W29" s="164">
        <v>33</v>
      </c>
      <c r="X29" s="164">
        <v>74</v>
      </c>
      <c r="Y29" s="334">
        <f t="shared" si="3"/>
        <v>-7</v>
      </c>
      <c r="Z29" s="334">
        <f t="shared" si="4"/>
        <v>41</v>
      </c>
      <c r="AA29" s="354">
        <f t="shared" si="5"/>
        <v>-0.17499999999999999</v>
      </c>
      <c r="AB29" s="354">
        <f t="shared" si="6"/>
        <v>1.2424242424242424</v>
      </c>
      <c r="AC29" s="367">
        <f t="shared" si="0"/>
        <v>18</v>
      </c>
      <c r="AE29" s="193" t="s">
        <v>34</v>
      </c>
      <c r="AF29" s="261">
        <v>3110.25</v>
      </c>
      <c r="AG29" s="274">
        <v>4348.4799999999996</v>
      </c>
      <c r="AH29" s="261">
        <v>7704.74</v>
      </c>
      <c r="AI29" s="350">
        <f t="shared" si="16"/>
        <v>1238.2299999999996</v>
      </c>
      <c r="AJ29" s="351">
        <f t="shared" si="17"/>
        <v>3356.26</v>
      </c>
      <c r="AK29" s="354">
        <v>1</v>
      </c>
      <c r="AL29" s="354">
        <f t="shared" si="19"/>
        <v>0.77182371771285607</v>
      </c>
      <c r="AM29" s="367">
        <f t="shared" si="15"/>
        <v>9</v>
      </c>
    </row>
    <row r="30" spans="1:39" ht="15.75" thickBot="1" x14ac:dyDescent="0.3">
      <c r="A30" s="125" t="s">
        <v>104</v>
      </c>
      <c r="B30" s="259">
        <v>226670.06</v>
      </c>
      <c r="C30" s="259">
        <v>172657.83000000002</v>
      </c>
      <c r="D30" s="453">
        <v>177353.55414634151</v>
      </c>
      <c r="E30" s="326">
        <f t="shared" si="7"/>
        <v>-54012.229999999981</v>
      </c>
      <c r="F30" s="326">
        <f t="shared" si="8"/>
        <v>4695.7241463414975</v>
      </c>
      <c r="G30" s="354">
        <f t="shared" si="9"/>
        <v>-0.2382856827231615</v>
      </c>
      <c r="H30" s="354">
        <f t="shared" si="10"/>
        <v>2.7196705451131276E-2</v>
      </c>
      <c r="I30" s="367">
        <f t="shared" si="1"/>
        <v>14</v>
      </c>
      <c r="K30" s="125" t="s">
        <v>104</v>
      </c>
      <c r="L30" s="261">
        <v>2073.7200000000003</v>
      </c>
      <c r="M30" s="274">
        <v>176.88</v>
      </c>
      <c r="N30" s="261">
        <v>0</v>
      </c>
      <c r="O30" s="326">
        <f t="shared" si="11"/>
        <v>-1896.8400000000001</v>
      </c>
      <c r="P30" s="329">
        <f t="shared" si="12"/>
        <v>-176.88</v>
      </c>
      <c r="Q30" s="354">
        <f t="shared" si="13"/>
        <v>-0.91470401018459579</v>
      </c>
      <c r="R30" s="354">
        <v>1</v>
      </c>
      <c r="S30" s="367">
        <f t="shared" si="2"/>
        <v>13</v>
      </c>
      <c r="U30" s="170" t="s">
        <v>38</v>
      </c>
      <c r="V30" s="164">
        <v>722</v>
      </c>
      <c r="W30" s="164">
        <v>593</v>
      </c>
      <c r="X30" s="164">
        <v>818</v>
      </c>
      <c r="Y30" s="335">
        <f t="shared" si="3"/>
        <v>-129</v>
      </c>
      <c r="Z30" s="335">
        <f t="shared" si="4"/>
        <v>225</v>
      </c>
      <c r="AA30" s="354">
        <f t="shared" si="5"/>
        <v>-0.17867036011080331</v>
      </c>
      <c r="AB30" s="354">
        <f t="shared" si="6"/>
        <v>0.37942664418212479</v>
      </c>
      <c r="AC30" s="367"/>
      <c r="AE30" s="193" t="s">
        <v>35</v>
      </c>
      <c r="AF30" s="261">
        <v>0</v>
      </c>
      <c r="AG30" s="274">
        <v>1673.8200000000002</v>
      </c>
      <c r="AH30" s="261">
        <v>1065.26</v>
      </c>
      <c r="AI30" s="350">
        <f t="shared" si="16"/>
        <v>1673.8200000000002</v>
      </c>
      <c r="AJ30" s="351">
        <f t="shared" si="17"/>
        <v>-608.56000000000017</v>
      </c>
      <c r="AK30" s="354" t="e">
        <f t="shared" si="18"/>
        <v>#DIV/0!</v>
      </c>
      <c r="AL30" s="354">
        <f t="shared" si="19"/>
        <v>-0.36357553380889229</v>
      </c>
      <c r="AM30" s="367">
        <f t="shared" si="15"/>
        <v>19</v>
      </c>
    </row>
    <row r="31" spans="1:39" ht="15.75" thickBot="1" x14ac:dyDescent="0.3">
      <c r="A31" s="125" t="s">
        <v>38</v>
      </c>
      <c r="B31" s="259">
        <v>1685575.3400000022</v>
      </c>
      <c r="C31" s="259">
        <v>1620721.8300000008</v>
      </c>
      <c r="D31" s="453">
        <v>1550799.3951219511</v>
      </c>
      <c r="E31" s="326">
        <f t="shared" si="7"/>
        <v>-64853.510000001406</v>
      </c>
      <c r="F31" s="326">
        <f t="shared" si="8"/>
        <v>-69922.434878049651</v>
      </c>
      <c r="G31" s="354">
        <f t="shared" si="9"/>
        <v>-3.8475592553460898E-2</v>
      </c>
      <c r="H31" s="354">
        <f t="shared" si="10"/>
        <v>-4.314277353693053E-2</v>
      </c>
      <c r="I31" s="280"/>
      <c r="K31" s="125" t="s">
        <v>38</v>
      </c>
      <c r="L31" s="261">
        <v>269113.02000000008</v>
      </c>
      <c r="M31" s="274">
        <v>423489.44000000012</v>
      </c>
      <c r="N31" s="261">
        <v>296259.99390243914</v>
      </c>
      <c r="O31" s="330">
        <f t="shared" si="11"/>
        <v>154376.42000000004</v>
      </c>
      <c r="P31" s="331">
        <f t="shared" si="12"/>
        <v>-127229.44609756098</v>
      </c>
      <c r="Q31" s="354">
        <f t="shared" si="13"/>
        <v>0.57364901928565182</v>
      </c>
      <c r="R31" s="354">
        <f t="shared" si="14"/>
        <v>-0.30043121287170926</v>
      </c>
      <c r="S31" s="280"/>
      <c r="U31" s="173" t="s">
        <v>75</v>
      </c>
      <c r="V31" s="360">
        <f t="shared" ref="V31" si="20">SUM(V7:V30)</f>
        <v>31102</v>
      </c>
      <c r="W31" s="287">
        <f>SUM(W7:W30)</f>
        <v>32547</v>
      </c>
      <c r="X31" s="287">
        <f>SUM(X7:X30)</f>
        <v>35103</v>
      </c>
      <c r="Y31" s="225">
        <f t="shared" si="3"/>
        <v>1445</v>
      </c>
      <c r="Z31" s="287">
        <f t="shared" si="4"/>
        <v>2556</v>
      </c>
      <c r="AA31" s="144">
        <f t="shared" si="5"/>
        <v>4.6460034724455021E-2</v>
      </c>
      <c r="AB31" s="300">
        <f t="shared" si="6"/>
        <v>7.8532583648262516E-2</v>
      </c>
      <c r="AC31" s="280"/>
      <c r="AE31" s="193" t="s">
        <v>36</v>
      </c>
      <c r="AF31" s="261">
        <v>1755.7</v>
      </c>
      <c r="AG31" s="274">
        <v>5003.41</v>
      </c>
      <c r="AH31" s="261">
        <v>0</v>
      </c>
      <c r="AI31" s="350">
        <f t="shared" si="16"/>
        <v>3247.71</v>
      </c>
      <c r="AJ31" s="351">
        <f t="shared" si="17"/>
        <v>-5003.41</v>
      </c>
      <c r="AK31" s="354">
        <v>0</v>
      </c>
      <c r="AL31" s="354">
        <v>0</v>
      </c>
      <c r="AM31" s="367">
        <f t="shared" si="15"/>
        <v>15</v>
      </c>
    </row>
    <row r="32" spans="1:39" ht="15.75" thickBot="1" x14ac:dyDescent="0.3">
      <c r="A32" s="87" t="s">
        <v>39</v>
      </c>
      <c r="B32" s="306">
        <f t="shared" ref="B32:D32" si="21">SUM(B8:B31)</f>
        <v>74115931.810000017</v>
      </c>
      <c r="C32" s="306">
        <f t="shared" si="21"/>
        <v>75367863.969999984</v>
      </c>
      <c r="D32" s="306">
        <f t="shared" si="21"/>
        <v>82206782.936339259</v>
      </c>
      <c r="E32" s="138">
        <f t="shared" si="7"/>
        <v>1251932.1599999666</v>
      </c>
      <c r="F32" s="306">
        <f t="shared" si="8"/>
        <v>6838918.9663392752</v>
      </c>
      <c r="G32" s="144">
        <f t="shared" si="9"/>
        <v>1.6891539098629411E-2</v>
      </c>
      <c r="H32" s="300">
        <f t="shared" si="10"/>
        <v>9.0740517325281933E-2</v>
      </c>
      <c r="I32" s="280"/>
      <c r="K32" s="87" t="s">
        <v>39</v>
      </c>
      <c r="L32" s="306">
        <f t="shared" ref="L32:N32" si="22">SUM(L8:L31)</f>
        <v>1828326.75</v>
      </c>
      <c r="M32" s="306">
        <f t="shared" si="22"/>
        <v>2675231.7199999997</v>
      </c>
      <c r="N32" s="306">
        <f t="shared" si="22"/>
        <v>2650456.5612195125</v>
      </c>
      <c r="O32" s="138">
        <f t="shared" si="11"/>
        <v>846904.96999999974</v>
      </c>
      <c r="P32" s="306">
        <f t="shared" si="12"/>
        <v>-24775.158780487254</v>
      </c>
      <c r="Q32" s="144">
        <f t="shared" si="13"/>
        <v>0.46321313736726749</v>
      </c>
      <c r="R32" s="300">
        <f t="shared" si="14"/>
        <v>-9.2609393777998636E-3</v>
      </c>
      <c r="S32" s="280"/>
      <c r="U32" s="174" t="s">
        <v>76</v>
      </c>
      <c r="V32" s="322">
        <v>36559915.640000001</v>
      </c>
      <c r="W32" s="267">
        <v>38542029.100000001</v>
      </c>
      <c r="X32" s="451">
        <v>41540120.30780448</v>
      </c>
      <c r="Y32" s="336">
        <f t="shared" si="3"/>
        <v>1982113.4600000009</v>
      </c>
      <c r="Z32" s="337">
        <f t="shared" si="4"/>
        <v>2998091.2078044787</v>
      </c>
      <c r="AA32" s="356">
        <f t="shared" ref="AA32" si="23">Y32/V32</f>
        <v>5.4215482319969623E-2</v>
      </c>
      <c r="AB32" s="356">
        <f t="shared" ref="AB32" si="24">Z32/W32</f>
        <v>7.7787580929528144E-2</v>
      </c>
      <c r="AC32" s="280"/>
      <c r="AE32" s="193" t="s">
        <v>37</v>
      </c>
      <c r="AF32" s="261">
        <v>0</v>
      </c>
      <c r="AG32" s="274">
        <v>0</v>
      </c>
      <c r="AH32" s="261">
        <v>485</v>
      </c>
      <c r="AI32" s="350">
        <f t="shared" si="16"/>
        <v>0</v>
      </c>
      <c r="AJ32" s="351">
        <f t="shared" si="17"/>
        <v>485</v>
      </c>
      <c r="AK32" s="354" t="e">
        <f t="shared" si="18"/>
        <v>#DIV/0!</v>
      </c>
      <c r="AL32" s="354" t="e">
        <f t="shared" si="19"/>
        <v>#DIV/0!</v>
      </c>
      <c r="AM32" s="367">
        <f t="shared" si="15"/>
        <v>19</v>
      </c>
    </row>
    <row r="33" spans="1:39" ht="15.75" thickBot="1" x14ac:dyDescent="0.3">
      <c r="A33" s="1"/>
      <c r="B33" s="310"/>
      <c r="C33" s="310"/>
      <c r="D33" s="310"/>
      <c r="E33" s="1"/>
      <c r="F33" s="1"/>
      <c r="G33" s="1"/>
      <c r="H33" s="1"/>
      <c r="I33" s="280"/>
      <c r="K33" s="1"/>
      <c r="L33" s="310"/>
      <c r="M33" s="310"/>
      <c r="N33" s="109"/>
      <c r="O33" s="1"/>
      <c r="P33" s="1"/>
      <c r="Q33" s="1"/>
      <c r="R33" s="1"/>
      <c r="S33" s="280"/>
      <c r="U33" s="1"/>
      <c r="V33" s="310"/>
      <c r="W33" s="310"/>
      <c r="X33" s="310"/>
      <c r="Y33" s="1"/>
      <c r="Z33" s="1"/>
      <c r="AA33" s="1"/>
      <c r="AB33" s="1"/>
      <c r="AC33" s="280"/>
      <c r="AE33" s="194" t="s">
        <v>104</v>
      </c>
      <c r="AF33" s="261">
        <v>2073.7200000000003</v>
      </c>
      <c r="AG33" s="274">
        <v>176.88</v>
      </c>
      <c r="AH33" s="261">
        <v>0</v>
      </c>
      <c r="AI33" s="350">
        <f t="shared" si="16"/>
        <v>-1896.8400000000001</v>
      </c>
      <c r="AJ33" s="351">
        <f t="shared" si="17"/>
        <v>-176.88</v>
      </c>
      <c r="AK33" s="354">
        <f t="shared" si="18"/>
        <v>-0.91470401018459579</v>
      </c>
      <c r="AL33" s="354">
        <v>0</v>
      </c>
      <c r="AM33" s="367">
        <f t="shared" si="15"/>
        <v>13</v>
      </c>
    </row>
    <row r="34" spans="1:39" ht="15.75" thickBot="1" x14ac:dyDescent="0.3">
      <c r="A34" s="1"/>
      <c r="B34" s="254"/>
      <c r="C34" s="254"/>
      <c r="D34" s="254"/>
      <c r="E34" s="324"/>
      <c r="F34" s="325"/>
      <c r="G34" s="325"/>
      <c r="H34" s="325"/>
      <c r="I34" s="280"/>
      <c r="K34" s="1"/>
      <c r="L34" s="254"/>
      <c r="M34" s="254"/>
      <c r="N34" s="254"/>
      <c r="O34" s="324"/>
      <c r="P34" s="325"/>
      <c r="Q34" s="325"/>
      <c r="R34" s="325"/>
      <c r="S34" s="280"/>
      <c r="U34" s="1"/>
      <c r="V34" s="254"/>
      <c r="W34" s="254"/>
      <c r="X34" s="254"/>
      <c r="Y34" s="324"/>
      <c r="Z34" s="325"/>
      <c r="AA34" s="325"/>
      <c r="AB34" s="325"/>
      <c r="AC34" s="280"/>
      <c r="AE34" s="195" t="s">
        <v>38</v>
      </c>
      <c r="AF34" s="261">
        <v>269113.02000000008</v>
      </c>
      <c r="AG34" s="274">
        <v>423489.44000000012</v>
      </c>
      <c r="AH34" s="261">
        <v>296259.99390243914</v>
      </c>
      <c r="AI34" s="350">
        <f t="shared" si="16"/>
        <v>154376.42000000004</v>
      </c>
      <c r="AJ34" s="351">
        <f t="shared" si="17"/>
        <v>-127229.44609756098</v>
      </c>
      <c r="AK34" s="354">
        <f t="shared" si="18"/>
        <v>0.57364901928565182</v>
      </c>
      <c r="AL34" s="354">
        <f t="shared" si="19"/>
        <v>-0.30043121287170926</v>
      </c>
      <c r="AM34" s="280"/>
    </row>
    <row r="35" spans="1:39" ht="15.75" thickBot="1" x14ac:dyDescent="0.3">
      <c r="A35" s="111" t="s">
        <v>7</v>
      </c>
      <c r="B35" s="83" t="s">
        <v>139</v>
      </c>
      <c r="C35" s="83" t="s">
        <v>156</v>
      </c>
      <c r="D35" s="444" t="s">
        <v>178</v>
      </c>
      <c r="E35" s="80" t="s">
        <v>124</v>
      </c>
      <c r="F35" s="80" t="s">
        <v>125</v>
      </c>
      <c r="G35" s="80"/>
      <c r="H35" s="80"/>
      <c r="I35" s="280"/>
      <c r="K35" s="86" t="s">
        <v>7</v>
      </c>
      <c r="L35" s="83" t="s">
        <v>139</v>
      </c>
      <c r="M35" s="83" t="s">
        <v>156</v>
      </c>
      <c r="N35" s="445" t="s">
        <v>178</v>
      </c>
      <c r="O35" s="80" t="s">
        <v>124</v>
      </c>
      <c r="P35" s="80" t="s">
        <v>125</v>
      </c>
      <c r="Q35" s="80"/>
      <c r="R35" s="80"/>
      <c r="S35" s="280"/>
      <c r="U35" s="1"/>
      <c r="V35" s="309"/>
      <c r="W35" s="309"/>
      <c r="X35" s="309"/>
      <c r="Y35" s="332"/>
      <c r="Z35" s="333"/>
      <c r="AA35" s="333"/>
      <c r="AB35" s="333"/>
      <c r="AC35" s="280"/>
      <c r="AE35" s="94" t="s">
        <v>87</v>
      </c>
      <c r="AF35" s="293">
        <f t="shared" ref="AF35:AG35" si="25">SUM(AF11:AF34)</f>
        <v>1828326.75</v>
      </c>
      <c r="AG35" s="293">
        <f t="shared" si="25"/>
        <v>2675231.7199999997</v>
      </c>
      <c r="AH35" s="215">
        <v>2605187.0497560999</v>
      </c>
      <c r="AI35" s="352">
        <f t="shared" si="16"/>
        <v>846904.96999999974</v>
      </c>
      <c r="AJ35" s="353">
        <f t="shared" si="17"/>
        <v>-70044.670243899804</v>
      </c>
      <c r="AK35" s="144">
        <f t="shared" si="18"/>
        <v>0.46321313736726749</v>
      </c>
      <c r="AL35" s="300">
        <f t="shared" si="19"/>
        <v>-2.6182655401491655E-2</v>
      </c>
      <c r="AM35" s="280"/>
    </row>
    <row r="36" spans="1:39" ht="15.75" thickBot="1" x14ac:dyDescent="0.3">
      <c r="A36" s="460" t="s">
        <v>15</v>
      </c>
      <c r="B36" s="299">
        <f t="shared" ref="B36:D36" si="26">B8/B$32</f>
        <v>0.59539755613038137</v>
      </c>
      <c r="C36" s="299">
        <f t="shared" si="26"/>
        <v>0.60365166363358203</v>
      </c>
      <c r="D36" s="299">
        <f t="shared" si="26"/>
        <v>0.61028958871204453</v>
      </c>
      <c r="E36" s="327">
        <f>C36-B36</f>
        <v>8.2541075032006583E-3</v>
      </c>
      <c r="F36" s="328">
        <f>D36-C36</f>
        <v>6.6379250784625032E-3</v>
      </c>
      <c r="G36" s="328"/>
      <c r="H36" s="328"/>
      <c r="I36" s="367">
        <f t="shared" ref="I36:I58" si="27">_xlfn.RANK.EQ(B36,B$36:B$58,0)</f>
        <v>1</v>
      </c>
      <c r="K36" s="459" t="s">
        <v>15</v>
      </c>
      <c r="L36" s="299">
        <f t="shared" ref="L36:N59" si="28">L8/L$32</f>
        <v>8.4387054994409502E-2</v>
      </c>
      <c r="M36" s="299">
        <f t="shared" si="28"/>
        <v>0.12656393368421934</v>
      </c>
      <c r="N36" s="299">
        <f>N8/N$32</f>
        <v>0.160382201601145</v>
      </c>
      <c r="O36" s="327">
        <f>M36-L36</f>
        <v>4.2176878689809835E-2</v>
      </c>
      <c r="P36" s="328">
        <f>N36-M36</f>
        <v>3.3818267916925659E-2</v>
      </c>
      <c r="Q36" s="328"/>
      <c r="R36" s="328"/>
      <c r="S36" s="367">
        <f t="shared" ref="S36:S58" si="29">_xlfn.RANK.EQ(L36,L$36:L$58,0)</f>
        <v>3</v>
      </c>
      <c r="U36" s="175" t="s">
        <v>73</v>
      </c>
      <c r="V36" s="92" t="s">
        <v>139</v>
      </c>
      <c r="W36" s="92" t="s">
        <v>156</v>
      </c>
      <c r="X36" s="92" t="s">
        <v>178</v>
      </c>
      <c r="Y36" s="80" t="s">
        <v>124</v>
      </c>
      <c r="Z36" s="80" t="s">
        <v>125</v>
      </c>
      <c r="AA36" s="80"/>
      <c r="AB36" s="80"/>
      <c r="AC36" s="280"/>
      <c r="AF36" s="22"/>
      <c r="AG36" s="22"/>
      <c r="AH36" s="22"/>
    </row>
    <row r="37" spans="1:39" x14ac:dyDescent="0.25">
      <c r="A37" s="459" t="s">
        <v>16</v>
      </c>
      <c r="B37" s="299">
        <f t="shared" ref="B37:D37" si="30">B9/B$32</f>
        <v>7.1532804763100491E-2</v>
      </c>
      <c r="C37" s="299">
        <f t="shared" si="30"/>
        <v>7.2437395760255638E-2</v>
      </c>
      <c r="D37" s="299">
        <f t="shared" si="30"/>
        <v>6.8606778843407615E-2</v>
      </c>
      <c r="E37" s="327">
        <f t="shared" ref="E37:E60" si="31">C37-B37</f>
        <v>9.045909971551469E-4</v>
      </c>
      <c r="F37" s="328">
        <f t="shared" ref="F37:F60" si="32">D37-C37</f>
        <v>-3.8306169168480231E-3</v>
      </c>
      <c r="G37" s="328"/>
      <c r="H37" s="328"/>
      <c r="I37" s="367">
        <f t="shared" si="27"/>
        <v>3</v>
      </c>
      <c r="K37" s="119" t="s">
        <v>16</v>
      </c>
      <c r="L37" s="299">
        <f t="shared" si="28"/>
        <v>4.9807727201934774E-3</v>
      </c>
      <c r="M37" s="299">
        <f t="shared" si="28"/>
        <v>1.0413217588493605E-2</v>
      </c>
      <c r="N37" s="299">
        <f t="shared" si="28"/>
        <v>1.3185762683630625E-2</v>
      </c>
      <c r="O37" s="327">
        <f t="shared" ref="O37:O60" si="33">M37-L37</f>
        <v>5.4324448683001278E-3</v>
      </c>
      <c r="P37" s="328">
        <f t="shared" ref="P37:P60" si="34">N37-M37</f>
        <v>2.7725450951370193E-3</v>
      </c>
      <c r="Q37" s="328"/>
      <c r="R37" s="328"/>
      <c r="S37" s="367">
        <f t="shared" si="29"/>
        <v>7</v>
      </c>
      <c r="U37" s="460" t="s">
        <v>15</v>
      </c>
      <c r="V37" s="164">
        <v>119945</v>
      </c>
      <c r="W37" s="164">
        <v>115690</v>
      </c>
      <c r="X37" s="179">
        <v>125312</v>
      </c>
      <c r="Y37" s="338">
        <f>W37-V37</f>
        <v>-4255</v>
      </c>
      <c r="Z37" s="338">
        <f>X37-W37</f>
        <v>9622</v>
      </c>
      <c r="AA37" s="354">
        <f>Y37/V37</f>
        <v>-3.5474592521572389E-2</v>
      </c>
      <c r="AB37" s="354">
        <f>Z37/W37</f>
        <v>8.3170541965597714E-2</v>
      </c>
      <c r="AC37" s="367">
        <f t="shared" ref="AC37:AC59" si="35">_xlfn.RANK.EQ(V37,V$37:V$59,0)</f>
        <v>1</v>
      </c>
    </row>
    <row r="38" spans="1:39" x14ac:dyDescent="0.25">
      <c r="A38" s="457" t="s">
        <v>17</v>
      </c>
      <c r="B38" s="299">
        <f t="shared" ref="B38:D38" si="36">B10/B$32</f>
        <v>0.15828564363292727</v>
      </c>
      <c r="C38" s="299">
        <f t="shared" si="36"/>
        <v>0.1605723794270881</v>
      </c>
      <c r="D38" s="299">
        <f t="shared" si="36"/>
        <v>0.15954287413936707</v>
      </c>
      <c r="E38" s="327">
        <f t="shared" si="31"/>
        <v>2.2867357941608324E-3</v>
      </c>
      <c r="F38" s="328">
        <f t="shared" si="32"/>
        <v>-1.0295052877210276E-3</v>
      </c>
      <c r="G38" s="328"/>
      <c r="H38" s="328"/>
      <c r="I38" s="367">
        <f t="shared" si="27"/>
        <v>2</v>
      </c>
      <c r="K38" s="119" t="s">
        <v>17</v>
      </c>
      <c r="L38" s="299">
        <f t="shared" si="28"/>
        <v>1.2597693492150676E-2</v>
      </c>
      <c r="M38" s="299">
        <f t="shared" si="28"/>
        <v>2.3232641694305271E-2</v>
      </c>
      <c r="N38" s="299">
        <f t="shared" si="28"/>
        <v>2.7453466436145851E-2</v>
      </c>
      <c r="O38" s="327">
        <f t="shared" si="33"/>
        <v>1.0634948202154595E-2</v>
      </c>
      <c r="P38" s="328">
        <f t="shared" si="34"/>
        <v>4.22082474184058E-3</v>
      </c>
      <c r="Q38" s="328"/>
      <c r="R38" s="328"/>
      <c r="S38" s="367">
        <f t="shared" si="29"/>
        <v>5</v>
      </c>
      <c r="U38" s="459" t="s">
        <v>16</v>
      </c>
      <c r="V38" s="164">
        <v>15423</v>
      </c>
      <c r="W38" s="164">
        <v>14948</v>
      </c>
      <c r="X38" s="179">
        <v>14854</v>
      </c>
      <c r="Y38" s="338">
        <f t="shared" ref="Y38:Y63" si="37">W38-V38</f>
        <v>-475</v>
      </c>
      <c r="Z38" s="338">
        <f t="shared" ref="Z38:Z63" si="38">X38-W38</f>
        <v>-94</v>
      </c>
      <c r="AA38" s="354">
        <f t="shared" ref="AA38:AA60" si="39">Y38/V38</f>
        <v>-3.0798158594307203E-2</v>
      </c>
      <c r="AB38" s="354">
        <f t="shared" ref="AB38:AB60" si="40">Z38/W38</f>
        <v>-6.2884666845062888E-3</v>
      </c>
      <c r="AC38" s="367">
        <f t="shared" si="35"/>
        <v>3</v>
      </c>
    </row>
    <row r="39" spans="1:39" x14ac:dyDescent="0.25">
      <c r="A39" s="119" t="s">
        <v>18</v>
      </c>
      <c r="B39" s="299">
        <f t="shared" ref="B39:D39" si="41">B11/B$32</f>
        <v>1.9242278214298549E-2</v>
      </c>
      <c r="C39" s="299">
        <f t="shared" si="41"/>
        <v>1.9086835877060351E-2</v>
      </c>
      <c r="D39" s="299">
        <f t="shared" si="41"/>
        <v>1.9995037345652458E-2</v>
      </c>
      <c r="E39" s="327">
        <f t="shared" si="31"/>
        <v>-1.5544233723819786E-4</v>
      </c>
      <c r="F39" s="328">
        <f t="shared" si="32"/>
        <v>9.0820146859210693E-4</v>
      </c>
      <c r="G39" s="328"/>
      <c r="H39" s="328"/>
      <c r="I39" s="367">
        <f t="shared" si="27"/>
        <v>6</v>
      </c>
      <c r="K39" s="119" t="s">
        <v>18</v>
      </c>
      <c r="L39" s="299">
        <f t="shared" si="28"/>
        <v>8.5840783109474277E-4</v>
      </c>
      <c r="M39" s="299">
        <f t="shared" si="28"/>
        <v>2.1149308142922288E-3</v>
      </c>
      <c r="N39" s="299">
        <f t="shared" si="28"/>
        <v>3.2598308255331666E-3</v>
      </c>
      <c r="O39" s="327">
        <f t="shared" si="33"/>
        <v>1.256522983197486E-3</v>
      </c>
      <c r="P39" s="328">
        <f t="shared" si="34"/>
        <v>1.1449000112409378E-3</v>
      </c>
      <c r="Q39" s="328"/>
      <c r="R39" s="328"/>
      <c r="S39" s="367">
        <f t="shared" si="29"/>
        <v>16</v>
      </c>
      <c r="U39" s="457" t="s">
        <v>17</v>
      </c>
      <c r="V39" s="164">
        <v>18077</v>
      </c>
      <c r="W39" s="164">
        <v>19051</v>
      </c>
      <c r="X39" s="179">
        <v>20581</v>
      </c>
      <c r="Y39" s="338">
        <f t="shared" si="37"/>
        <v>974</v>
      </c>
      <c r="Z39" s="338">
        <f t="shared" si="38"/>
        <v>1530</v>
      </c>
      <c r="AA39" s="354">
        <f t="shared" si="39"/>
        <v>5.3880621784588148E-2</v>
      </c>
      <c r="AB39" s="354">
        <f t="shared" si="40"/>
        <v>8.031074484279041E-2</v>
      </c>
      <c r="AC39" s="367">
        <f t="shared" si="35"/>
        <v>2</v>
      </c>
    </row>
    <row r="40" spans="1:39" x14ac:dyDescent="0.25">
      <c r="A40" s="125" t="s">
        <v>19</v>
      </c>
      <c r="B40" s="299">
        <f t="shared" ref="B40:D40" si="42">B12/B$32</f>
        <v>2.4879125377888164E-2</v>
      </c>
      <c r="C40" s="299">
        <f t="shared" si="42"/>
        <v>2.2846522765795726E-2</v>
      </c>
      <c r="D40" s="299">
        <f t="shared" si="42"/>
        <v>2.4726254551352578E-2</v>
      </c>
      <c r="E40" s="327">
        <f t="shared" si="31"/>
        <v>-2.0326026120924372E-3</v>
      </c>
      <c r="F40" s="328">
        <f t="shared" si="32"/>
        <v>1.8797317855568513E-3</v>
      </c>
      <c r="G40" s="328"/>
      <c r="H40" s="328"/>
      <c r="I40" s="367">
        <f t="shared" si="27"/>
        <v>5</v>
      </c>
      <c r="K40" s="125" t="s">
        <v>19</v>
      </c>
      <c r="L40" s="299">
        <f t="shared" si="28"/>
        <v>1.5703976326988597E-3</v>
      </c>
      <c r="M40" s="299">
        <f t="shared" si="28"/>
        <v>1.6586152021253698E-3</v>
      </c>
      <c r="N40" s="299">
        <f t="shared" si="28"/>
        <v>4.8313638440118751E-3</v>
      </c>
      <c r="O40" s="327">
        <f t="shared" si="33"/>
        <v>8.8217569426510094E-5</v>
      </c>
      <c r="P40" s="328">
        <f t="shared" si="34"/>
        <v>3.1727486418865053E-3</v>
      </c>
      <c r="Q40" s="328"/>
      <c r="R40" s="328"/>
      <c r="S40" s="367">
        <f t="shared" si="29"/>
        <v>10</v>
      </c>
      <c r="U40" s="169" t="s">
        <v>18</v>
      </c>
      <c r="V40" s="164">
        <v>2470</v>
      </c>
      <c r="W40" s="164">
        <v>2326</v>
      </c>
      <c r="X40" s="179">
        <v>2618</v>
      </c>
      <c r="Y40" s="338">
        <f t="shared" si="37"/>
        <v>-144</v>
      </c>
      <c r="Z40" s="338">
        <f t="shared" si="38"/>
        <v>292</v>
      </c>
      <c r="AA40" s="354">
        <f t="shared" si="39"/>
        <v>-5.8299595141700404E-2</v>
      </c>
      <c r="AB40" s="354">
        <f t="shared" si="40"/>
        <v>0.12553740326741186</v>
      </c>
      <c r="AC40" s="367">
        <f t="shared" si="35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125" t="s">
        <v>20</v>
      </c>
      <c r="B41" s="299">
        <f t="shared" ref="B41:D41" si="43">B13/B$32</f>
        <v>1.2485070853216327E-2</v>
      </c>
      <c r="C41" s="299">
        <f t="shared" si="43"/>
        <v>9.9688533072804855E-3</v>
      </c>
      <c r="D41" s="299">
        <f t="shared" si="43"/>
        <v>9.9635950182008562E-3</v>
      </c>
      <c r="E41" s="327">
        <f t="shared" si="31"/>
        <v>-2.5162175459358411E-3</v>
      </c>
      <c r="F41" s="328">
        <f t="shared" si="32"/>
        <v>-5.2582890796293302E-6</v>
      </c>
      <c r="G41" s="328"/>
      <c r="H41" s="328"/>
      <c r="I41" s="367">
        <f t="shared" si="27"/>
        <v>7</v>
      </c>
      <c r="K41" s="125" t="s">
        <v>20</v>
      </c>
      <c r="L41" s="299">
        <f t="shared" si="28"/>
        <v>9.3229177990203343E-3</v>
      </c>
      <c r="M41" s="299">
        <f t="shared" si="28"/>
        <v>4.1529075470142828E-3</v>
      </c>
      <c r="N41" s="299">
        <f t="shared" si="28"/>
        <v>1.4495464880330882E-3</v>
      </c>
      <c r="O41" s="327">
        <f t="shared" si="33"/>
        <v>-5.1700102520060515E-3</v>
      </c>
      <c r="P41" s="328">
        <f t="shared" si="34"/>
        <v>-2.7033610589811945E-3</v>
      </c>
      <c r="Q41" s="328"/>
      <c r="R41" s="328"/>
      <c r="S41" s="367">
        <f t="shared" si="29"/>
        <v>6</v>
      </c>
      <c r="U41" s="461" t="s">
        <v>19</v>
      </c>
      <c r="V41" s="164">
        <v>5230</v>
      </c>
      <c r="W41" s="164">
        <v>5461</v>
      </c>
      <c r="X41" s="179">
        <v>6296</v>
      </c>
      <c r="Y41" s="338">
        <f t="shared" si="37"/>
        <v>231</v>
      </c>
      <c r="Z41" s="338">
        <f t="shared" si="38"/>
        <v>835</v>
      </c>
      <c r="AA41" s="354">
        <f t="shared" si="39"/>
        <v>4.4168260038240918E-2</v>
      </c>
      <c r="AB41" s="354">
        <f t="shared" si="40"/>
        <v>0.15290239882805348</v>
      </c>
      <c r="AC41" s="367">
        <f t="shared" si="35"/>
        <v>5</v>
      </c>
    </row>
    <row r="42" spans="1:39" ht="15.75" thickBot="1" x14ac:dyDescent="0.3">
      <c r="A42" s="125" t="s">
        <v>21</v>
      </c>
      <c r="B42" s="299">
        <f t="shared" ref="B42:D42" si="44">B14/B$32</f>
        <v>8.2347608010191978E-3</v>
      </c>
      <c r="C42" s="299">
        <f t="shared" si="44"/>
        <v>7.5382890010807363E-3</v>
      </c>
      <c r="D42" s="299">
        <f t="shared" si="44"/>
        <v>6.1665027782247354E-3</v>
      </c>
      <c r="E42" s="327">
        <f t="shared" si="31"/>
        <v>-6.9647179993846155E-4</v>
      </c>
      <c r="F42" s="328">
        <f t="shared" si="32"/>
        <v>-1.3717862228560009E-3</v>
      </c>
      <c r="G42" s="328"/>
      <c r="H42" s="328"/>
      <c r="I42" s="367">
        <f t="shared" si="27"/>
        <v>8</v>
      </c>
      <c r="K42" s="125" t="s">
        <v>21</v>
      </c>
      <c r="L42" s="299">
        <f t="shared" si="28"/>
        <v>1.1895576105310495E-3</v>
      </c>
      <c r="M42" s="299">
        <f t="shared" si="28"/>
        <v>1.1582510691821493E-3</v>
      </c>
      <c r="N42" s="299">
        <f t="shared" si="28"/>
        <v>1.3883090863168886E-3</v>
      </c>
      <c r="O42" s="327">
        <f t="shared" si="33"/>
        <v>-3.1306541348900211E-5</v>
      </c>
      <c r="P42" s="328">
        <f t="shared" si="34"/>
        <v>2.3005801713473937E-4</v>
      </c>
      <c r="Q42" s="328"/>
      <c r="R42" s="328"/>
      <c r="S42" s="367">
        <f t="shared" si="29"/>
        <v>12</v>
      </c>
      <c r="U42" s="169" t="s">
        <v>74</v>
      </c>
      <c r="V42" s="164">
        <v>2169</v>
      </c>
      <c r="W42" s="164">
        <v>1725</v>
      </c>
      <c r="X42" s="179">
        <v>2042</v>
      </c>
      <c r="Y42" s="338">
        <f t="shared" si="37"/>
        <v>-444</v>
      </c>
      <c r="Z42" s="338">
        <f t="shared" si="38"/>
        <v>317</v>
      </c>
      <c r="AA42" s="354">
        <f t="shared" si="39"/>
        <v>-0.20470262793914246</v>
      </c>
      <c r="AB42" s="354">
        <f t="shared" si="40"/>
        <v>0.18376811594202899</v>
      </c>
      <c r="AC42" s="367">
        <f t="shared" si="35"/>
        <v>7</v>
      </c>
    </row>
    <row r="43" spans="1:39" ht="15.75" thickBot="1" x14ac:dyDescent="0.3">
      <c r="A43" s="125" t="s">
        <v>22</v>
      </c>
      <c r="B43" s="299">
        <f t="shared" ref="B43:D43" si="45">B15/B$32</f>
        <v>1.7674241799429922E-3</v>
      </c>
      <c r="C43" s="299">
        <f t="shared" si="45"/>
        <v>1.2715319892593212E-3</v>
      </c>
      <c r="D43" s="299">
        <f t="shared" si="45"/>
        <v>1.3398572503638499E-3</v>
      </c>
      <c r="E43" s="327">
        <f t="shared" si="31"/>
        <v>-4.9589219068367106E-4</v>
      </c>
      <c r="F43" s="328">
        <f t="shared" si="32"/>
        <v>6.832526110452878E-5</v>
      </c>
      <c r="G43" s="328"/>
      <c r="H43" s="328"/>
      <c r="I43" s="367">
        <f t="shared" si="27"/>
        <v>17</v>
      </c>
      <c r="K43" s="125" t="s">
        <v>22</v>
      </c>
      <c r="L43" s="299">
        <f t="shared" si="28"/>
        <v>3.6678126598541534E-3</v>
      </c>
      <c r="M43" s="299">
        <f t="shared" si="28"/>
        <v>5.06478369656891E-3</v>
      </c>
      <c r="N43" s="299">
        <f t="shared" si="28"/>
        <v>4.8721644537953754E-3</v>
      </c>
      <c r="O43" s="327">
        <f t="shared" si="33"/>
        <v>1.3969710367147566E-3</v>
      </c>
      <c r="P43" s="328">
        <f t="shared" si="34"/>
        <v>-1.9261924277353456E-4</v>
      </c>
      <c r="Q43" s="328"/>
      <c r="R43" s="328"/>
      <c r="S43" s="367">
        <f t="shared" si="29"/>
        <v>8</v>
      </c>
      <c r="U43" s="169" t="s">
        <v>21</v>
      </c>
      <c r="V43" s="164">
        <v>1256</v>
      </c>
      <c r="W43" s="164">
        <v>1010</v>
      </c>
      <c r="X43" s="179">
        <v>961</v>
      </c>
      <c r="Y43" s="338">
        <f t="shared" si="37"/>
        <v>-246</v>
      </c>
      <c r="Z43" s="338">
        <f t="shared" si="38"/>
        <v>-49</v>
      </c>
      <c r="AA43" s="354">
        <f t="shared" si="39"/>
        <v>-0.19585987261146498</v>
      </c>
      <c r="AB43" s="354">
        <f t="shared" si="40"/>
        <v>-4.8514851485148516E-2</v>
      </c>
      <c r="AC43" s="367">
        <f t="shared" si="35"/>
        <v>8</v>
      </c>
      <c r="AF43" s="2">
        <v>1828326.75</v>
      </c>
      <c r="AG43" s="2">
        <v>1653916.6</v>
      </c>
      <c r="AH43" s="215">
        <f>AF43-AG43</f>
        <v>174410.14999999991</v>
      </c>
    </row>
    <row r="44" spans="1:39" x14ac:dyDescent="0.25">
      <c r="A44" s="125" t="s">
        <v>23</v>
      </c>
      <c r="B44" s="299">
        <f t="shared" ref="B44:D44" si="46">B16/B$32</f>
        <v>5.9080466143572041E-3</v>
      </c>
      <c r="C44" s="299">
        <f t="shared" si="46"/>
        <v>5.0759389990444499E-3</v>
      </c>
      <c r="D44" s="299">
        <f t="shared" si="46"/>
        <v>5.0988184103649657E-3</v>
      </c>
      <c r="E44" s="327">
        <f t="shared" si="31"/>
        <v>-8.3210761531275421E-4</v>
      </c>
      <c r="F44" s="328">
        <f t="shared" si="32"/>
        <v>2.2879411320515797E-5</v>
      </c>
      <c r="G44" s="328"/>
      <c r="H44" s="328"/>
      <c r="I44" s="367">
        <f t="shared" si="27"/>
        <v>9</v>
      </c>
      <c r="K44" s="125" t="s">
        <v>23</v>
      </c>
      <c r="L44" s="299">
        <f t="shared" si="28"/>
        <v>0</v>
      </c>
      <c r="M44" s="299">
        <f t="shared" si="28"/>
        <v>0</v>
      </c>
      <c r="N44" s="299">
        <f t="shared" si="28"/>
        <v>0</v>
      </c>
      <c r="O44" s="327">
        <f t="shared" si="33"/>
        <v>0</v>
      </c>
      <c r="P44" s="328">
        <f t="shared" si="34"/>
        <v>0</v>
      </c>
      <c r="Q44" s="328"/>
      <c r="R44" s="328"/>
      <c r="S44" s="367">
        <f t="shared" si="29"/>
        <v>19</v>
      </c>
      <c r="U44" s="169" t="s">
        <v>22</v>
      </c>
      <c r="V44" s="164">
        <v>345</v>
      </c>
      <c r="W44" s="164">
        <v>330</v>
      </c>
      <c r="X44" s="179">
        <v>396</v>
      </c>
      <c r="Y44" s="338">
        <f t="shared" si="37"/>
        <v>-15</v>
      </c>
      <c r="Z44" s="338">
        <f t="shared" si="38"/>
        <v>66</v>
      </c>
      <c r="AA44" s="354">
        <f t="shared" si="39"/>
        <v>-4.3478260869565216E-2</v>
      </c>
      <c r="AB44" s="354">
        <f t="shared" si="40"/>
        <v>0.2</v>
      </c>
      <c r="AC44" s="367">
        <f t="shared" si="35"/>
        <v>15</v>
      </c>
    </row>
    <row r="45" spans="1:39" x14ac:dyDescent="0.25">
      <c r="A45" s="125" t="s">
        <v>24</v>
      </c>
      <c r="B45" s="299">
        <f t="shared" ref="B45:D45" si="47">B17/B$32</f>
        <v>3.4578769198638231E-3</v>
      </c>
      <c r="C45" s="299">
        <f t="shared" si="47"/>
        <v>3.3161873885597408E-3</v>
      </c>
      <c r="D45" s="299">
        <f t="shared" si="47"/>
        <v>2.9359841527690786E-3</v>
      </c>
      <c r="E45" s="327">
        <f t="shared" si="31"/>
        <v>-1.4168953130408229E-4</v>
      </c>
      <c r="F45" s="328">
        <f t="shared" si="32"/>
        <v>-3.8020323579066213E-4</v>
      </c>
      <c r="G45" s="328"/>
      <c r="H45" s="328"/>
      <c r="I45" s="367">
        <f t="shared" si="27"/>
        <v>13</v>
      </c>
      <c r="K45" s="457" t="s">
        <v>24</v>
      </c>
      <c r="L45" s="299">
        <f t="shared" si="28"/>
        <v>0.11392015130774628</v>
      </c>
      <c r="M45" s="299">
        <f t="shared" si="28"/>
        <v>6.6284478714240133E-2</v>
      </c>
      <c r="N45" s="299">
        <f t="shared" si="28"/>
        <v>5.4910611943910864E-2</v>
      </c>
      <c r="O45" s="327">
        <f t="shared" si="33"/>
        <v>-4.7635672593506151E-2</v>
      </c>
      <c r="P45" s="328">
        <f t="shared" si="34"/>
        <v>-1.1373866770329269E-2</v>
      </c>
      <c r="Q45" s="328"/>
      <c r="R45" s="328"/>
      <c r="S45" s="367">
        <f t="shared" si="29"/>
        <v>2</v>
      </c>
      <c r="U45" s="169" t="s">
        <v>23</v>
      </c>
      <c r="V45" s="164">
        <v>461</v>
      </c>
      <c r="W45" s="164">
        <v>386</v>
      </c>
      <c r="X45" s="179">
        <v>361</v>
      </c>
      <c r="Y45" s="338">
        <f t="shared" si="37"/>
        <v>-75</v>
      </c>
      <c r="Z45" s="338">
        <f t="shared" si="38"/>
        <v>-25</v>
      </c>
      <c r="AA45" s="354">
        <f t="shared" si="39"/>
        <v>-0.16268980477223427</v>
      </c>
      <c r="AB45" s="354">
        <f t="shared" si="40"/>
        <v>-6.4766839378238336E-2</v>
      </c>
      <c r="AC45" s="367">
        <f t="shared" si="35"/>
        <v>14</v>
      </c>
    </row>
    <row r="46" spans="1:39" x14ac:dyDescent="0.25">
      <c r="A46" s="458" t="s">
        <v>25</v>
      </c>
      <c r="B46" s="299">
        <f t="shared" ref="B46:D46" si="48">B18/B$32</f>
        <v>4.8792092222094657E-2</v>
      </c>
      <c r="C46" s="299">
        <f t="shared" si="48"/>
        <v>4.6164957539263016E-2</v>
      </c>
      <c r="D46" s="299">
        <f t="shared" si="48"/>
        <v>4.2556457946843464E-2</v>
      </c>
      <c r="E46" s="327">
        <f t="shared" si="31"/>
        <v>-2.6271346828316416E-3</v>
      </c>
      <c r="F46" s="328">
        <f t="shared" si="32"/>
        <v>-3.608499592419552E-3</v>
      </c>
      <c r="G46" s="328"/>
      <c r="H46" s="328"/>
      <c r="I46" s="367">
        <f t="shared" si="27"/>
        <v>4</v>
      </c>
      <c r="K46" s="460" t="s">
        <v>25</v>
      </c>
      <c r="L46" s="299">
        <f t="shared" si="28"/>
        <v>0.54771228939247318</v>
      </c>
      <c r="M46" s="299">
        <f t="shared" si="28"/>
        <v>0.53532107117808858</v>
      </c>
      <c r="N46" s="299">
        <f t="shared" si="28"/>
        <v>0.55079979625500131</v>
      </c>
      <c r="O46" s="327">
        <f t="shared" si="33"/>
        <v>-1.2391218214384603E-2</v>
      </c>
      <c r="P46" s="328">
        <f t="shared" si="34"/>
        <v>1.5478725076912725E-2</v>
      </c>
      <c r="Q46" s="328"/>
      <c r="R46" s="328"/>
      <c r="S46" s="367">
        <f t="shared" si="29"/>
        <v>1</v>
      </c>
      <c r="U46" s="169" t="s">
        <v>24</v>
      </c>
      <c r="V46" s="164">
        <v>539</v>
      </c>
      <c r="W46" s="164">
        <v>582</v>
      </c>
      <c r="X46" s="179">
        <v>507</v>
      </c>
      <c r="Y46" s="338">
        <f t="shared" si="37"/>
        <v>43</v>
      </c>
      <c r="Z46" s="338">
        <f t="shared" si="38"/>
        <v>-75</v>
      </c>
      <c r="AA46" s="354">
        <f t="shared" si="39"/>
        <v>7.9777365491651209E-2</v>
      </c>
      <c r="AB46" s="354">
        <f t="shared" si="40"/>
        <v>-0.12886597938144329</v>
      </c>
      <c r="AC46" s="367">
        <f t="shared" si="35"/>
        <v>12</v>
      </c>
    </row>
    <row r="47" spans="1:39" x14ac:dyDescent="0.25">
      <c r="A47" s="125" t="s">
        <v>26</v>
      </c>
      <c r="B47" s="299">
        <f t="shared" ref="B47:D47" si="49">B19/B$32</f>
        <v>5.6688522931490877E-3</v>
      </c>
      <c r="C47" s="299">
        <f t="shared" si="49"/>
        <v>5.9209683875030492E-3</v>
      </c>
      <c r="D47" s="299">
        <f t="shared" si="49"/>
        <v>5.7625507484392576E-3</v>
      </c>
      <c r="E47" s="327">
        <f t="shared" si="31"/>
        <v>2.5211609435396142E-4</v>
      </c>
      <c r="F47" s="328">
        <f t="shared" si="32"/>
        <v>-1.5841763906379158E-4</v>
      </c>
      <c r="G47" s="328"/>
      <c r="H47" s="328"/>
      <c r="I47" s="367">
        <f t="shared" si="27"/>
        <v>10</v>
      </c>
      <c r="K47" s="458" t="s">
        <v>26</v>
      </c>
      <c r="L47" s="299">
        <f t="shared" si="28"/>
        <v>6.557223428470868E-2</v>
      </c>
      <c r="M47" s="299">
        <f t="shared" si="28"/>
        <v>5.7822258477108673E-2</v>
      </c>
      <c r="N47" s="299">
        <f t="shared" si="28"/>
        <v>5.4816727060634923E-2</v>
      </c>
      <c r="O47" s="327">
        <f t="shared" si="33"/>
        <v>-7.7499758076000069E-3</v>
      </c>
      <c r="P47" s="328">
        <f t="shared" si="34"/>
        <v>-3.0055314164737501E-3</v>
      </c>
      <c r="Q47" s="328"/>
      <c r="R47" s="328"/>
      <c r="S47" s="367">
        <f t="shared" si="29"/>
        <v>4</v>
      </c>
      <c r="U47" s="458" t="s">
        <v>25</v>
      </c>
      <c r="V47" s="164">
        <v>6648</v>
      </c>
      <c r="W47" s="164">
        <v>5913</v>
      </c>
      <c r="X47" s="179">
        <v>6202</v>
      </c>
      <c r="Y47" s="338">
        <f t="shared" si="37"/>
        <v>-735</v>
      </c>
      <c r="Z47" s="338">
        <f t="shared" si="38"/>
        <v>289</v>
      </c>
      <c r="AA47" s="354">
        <f t="shared" si="39"/>
        <v>-0.11055956678700361</v>
      </c>
      <c r="AB47" s="354">
        <f t="shared" si="40"/>
        <v>4.887535937764248E-2</v>
      </c>
      <c r="AC47" s="367">
        <f t="shared" si="35"/>
        <v>4</v>
      </c>
    </row>
    <row r="48" spans="1:39" x14ac:dyDescent="0.25">
      <c r="A48" s="125" t="s">
        <v>28</v>
      </c>
      <c r="B48" s="299">
        <f t="shared" ref="B48:D48" si="50">B20/B$32</f>
        <v>4.1079662977254816E-3</v>
      </c>
      <c r="C48" s="299">
        <f t="shared" si="50"/>
        <v>3.3875422036854634E-3</v>
      </c>
      <c r="D48" s="299">
        <f t="shared" si="50"/>
        <v>3.346780039512809E-3</v>
      </c>
      <c r="E48" s="327">
        <f t="shared" si="31"/>
        <v>-7.2042409404001828E-4</v>
      </c>
      <c r="F48" s="328">
        <f t="shared" si="32"/>
        <v>-4.076216417265438E-5</v>
      </c>
      <c r="G48" s="328"/>
      <c r="H48" s="328"/>
      <c r="I48" s="367">
        <f t="shared" si="27"/>
        <v>12</v>
      </c>
      <c r="K48" s="125" t="s">
        <v>28</v>
      </c>
      <c r="L48" s="299">
        <f t="shared" si="28"/>
        <v>5.4694818636767195E-5</v>
      </c>
      <c r="M48" s="299">
        <f t="shared" si="28"/>
        <v>1.8651094642373634E-4</v>
      </c>
      <c r="N48" s="299">
        <f t="shared" si="28"/>
        <v>7.2386019377629167E-4</v>
      </c>
      <c r="O48" s="327">
        <f t="shared" si="33"/>
        <v>1.3181612778696914E-4</v>
      </c>
      <c r="P48" s="328">
        <f t="shared" si="34"/>
        <v>5.3734924735255533E-4</v>
      </c>
      <c r="Q48" s="328"/>
      <c r="R48" s="328"/>
      <c r="S48" s="367">
        <f t="shared" si="29"/>
        <v>18</v>
      </c>
      <c r="U48" s="169" t="s">
        <v>26</v>
      </c>
      <c r="V48" s="164">
        <v>645</v>
      </c>
      <c r="W48" s="164">
        <v>642</v>
      </c>
      <c r="X48" s="179">
        <v>692</v>
      </c>
      <c r="Y48" s="338">
        <f t="shared" si="37"/>
        <v>-3</v>
      </c>
      <c r="Z48" s="338">
        <f t="shared" si="38"/>
        <v>50</v>
      </c>
      <c r="AA48" s="354">
        <f t="shared" si="39"/>
        <v>-4.6511627906976744E-3</v>
      </c>
      <c r="AB48" s="354">
        <f t="shared" si="40"/>
        <v>7.7881619937694699E-2</v>
      </c>
      <c r="AC48" s="367">
        <f t="shared" si="35"/>
        <v>9</v>
      </c>
    </row>
    <row r="49" spans="1:29" x14ac:dyDescent="0.25">
      <c r="A49" s="125" t="s">
        <v>29</v>
      </c>
      <c r="B49" s="299">
        <f t="shared" ref="B49:D49" si="51">B21/B$32</f>
        <v>1.0730166653489985E-3</v>
      </c>
      <c r="C49" s="299">
        <f t="shared" si="51"/>
        <v>1.0872411089243191E-3</v>
      </c>
      <c r="D49" s="299">
        <f t="shared" si="51"/>
        <v>9.9817249357318262E-4</v>
      </c>
      <c r="E49" s="327">
        <f t="shared" si="31"/>
        <v>1.4224443575320536E-5</v>
      </c>
      <c r="F49" s="328">
        <f t="shared" si="32"/>
        <v>-8.9068615351136455E-5</v>
      </c>
      <c r="G49" s="328"/>
      <c r="H49" s="328"/>
      <c r="I49" s="367">
        <f t="shared" si="27"/>
        <v>19</v>
      </c>
      <c r="K49" s="125" t="s">
        <v>29</v>
      </c>
      <c r="L49" s="299">
        <f t="shared" si="28"/>
        <v>5.8185441962165679E-4</v>
      </c>
      <c r="M49" s="299">
        <f t="shared" si="28"/>
        <v>2.6704939039822692E-3</v>
      </c>
      <c r="N49" s="299">
        <f t="shared" si="28"/>
        <v>5.0446449078833198E-3</v>
      </c>
      <c r="O49" s="327">
        <f t="shared" si="33"/>
        <v>2.0886394843606122E-3</v>
      </c>
      <c r="P49" s="328">
        <f t="shared" si="34"/>
        <v>2.3741510039010506E-3</v>
      </c>
      <c r="Q49" s="328"/>
      <c r="R49" s="328"/>
      <c r="S49" s="367">
        <f t="shared" si="29"/>
        <v>17</v>
      </c>
      <c r="U49" s="169" t="s">
        <v>28</v>
      </c>
      <c r="V49" s="164">
        <v>592</v>
      </c>
      <c r="W49" s="164">
        <v>525</v>
      </c>
      <c r="X49" s="179">
        <v>610</v>
      </c>
      <c r="Y49" s="338">
        <f t="shared" si="37"/>
        <v>-67</v>
      </c>
      <c r="Z49" s="338">
        <f t="shared" si="38"/>
        <v>85</v>
      </c>
      <c r="AA49" s="354">
        <f t="shared" si="39"/>
        <v>-0.11317567567567567</v>
      </c>
      <c r="AB49" s="354">
        <f t="shared" si="40"/>
        <v>0.16190476190476191</v>
      </c>
      <c r="AC49" s="367">
        <f t="shared" si="35"/>
        <v>10</v>
      </c>
    </row>
    <row r="50" spans="1:29" x14ac:dyDescent="0.25">
      <c r="A50" s="125" t="s">
        <v>30</v>
      </c>
      <c r="B50" s="299">
        <f t="shared" ref="B50:D50" si="52">B22/B$32</f>
        <v>8.7077809620538568E-4</v>
      </c>
      <c r="C50" s="299">
        <f t="shared" si="52"/>
        <v>9.9381561390428255E-4</v>
      </c>
      <c r="D50" s="299">
        <f t="shared" si="52"/>
        <v>9.2064621622701774E-4</v>
      </c>
      <c r="E50" s="327">
        <f t="shared" si="31"/>
        <v>1.2303751769889688E-4</v>
      </c>
      <c r="F50" s="328">
        <f t="shared" si="32"/>
        <v>-7.3169397677264806E-5</v>
      </c>
      <c r="G50" s="328"/>
      <c r="H50" s="328"/>
      <c r="I50" s="367">
        <f t="shared" si="27"/>
        <v>21</v>
      </c>
      <c r="K50" s="125" t="s">
        <v>30</v>
      </c>
      <c r="L50" s="299">
        <f t="shared" si="28"/>
        <v>1.4846361570764089E-3</v>
      </c>
      <c r="M50" s="299">
        <f t="shared" si="28"/>
        <v>7.5116857540848841E-4</v>
      </c>
      <c r="N50" s="299">
        <f t="shared" si="28"/>
        <v>6.9394809000242717E-4</v>
      </c>
      <c r="O50" s="327">
        <f t="shared" si="33"/>
        <v>-7.3346758166792044E-4</v>
      </c>
      <c r="P50" s="328">
        <f t="shared" si="34"/>
        <v>-5.7220485406061236E-5</v>
      </c>
      <c r="Q50" s="328"/>
      <c r="R50" s="328"/>
      <c r="S50" s="367">
        <f t="shared" si="29"/>
        <v>11</v>
      </c>
      <c r="U50" s="169" t="s">
        <v>29</v>
      </c>
      <c r="V50" s="164">
        <v>183</v>
      </c>
      <c r="W50" s="164">
        <v>138</v>
      </c>
      <c r="X50" s="179">
        <v>143</v>
      </c>
      <c r="Y50" s="338">
        <f t="shared" si="37"/>
        <v>-45</v>
      </c>
      <c r="Z50" s="338">
        <f t="shared" si="38"/>
        <v>5</v>
      </c>
      <c r="AA50" s="354">
        <f t="shared" si="39"/>
        <v>-0.24590163934426229</v>
      </c>
      <c r="AB50" s="354">
        <f t="shared" si="40"/>
        <v>3.6231884057971016E-2</v>
      </c>
      <c r="AC50" s="367">
        <f t="shared" si="35"/>
        <v>20</v>
      </c>
    </row>
    <row r="51" spans="1:29" x14ac:dyDescent="0.25">
      <c r="A51" s="125" t="s">
        <v>31</v>
      </c>
      <c r="B51" s="299">
        <f t="shared" ref="B51:D51" si="53">B23/B$32</f>
        <v>2.1160312792402841E-3</v>
      </c>
      <c r="C51" s="299">
        <f t="shared" si="53"/>
        <v>2.2006096665552087E-3</v>
      </c>
      <c r="D51" s="299">
        <f t="shared" si="53"/>
        <v>2.1062931484938981E-3</v>
      </c>
      <c r="E51" s="327">
        <f t="shared" si="31"/>
        <v>8.4578387314924574E-5</v>
      </c>
      <c r="F51" s="328">
        <f t="shared" si="32"/>
        <v>-9.4316518061310535E-5</v>
      </c>
      <c r="G51" s="328"/>
      <c r="H51" s="328"/>
      <c r="I51" s="367">
        <f t="shared" si="27"/>
        <v>16</v>
      </c>
      <c r="K51" s="125" t="s">
        <v>31</v>
      </c>
      <c r="L51" s="299">
        <f t="shared" si="28"/>
        <v>1.1130067423670304E-3</v>
      </c>
      <c r="M51" s="299">
        <f t="shared" si="28"/>
        <v>1.1711882662635297E-4</v>
      </c>
      <c r="N51" s="299">
        <f t="shared" si="28"/>
        <v>9.1894853376168443E-4</v>
      </c>
      <c r="O51" s="327">
        <f t="shared" si="33"/>
        <v>-9.958879157406775E-4</v>
      </c>
      <c r="P51" s="328">
        <f t="shared" si="34"/>
        <v>8.0182970713533141E-4</v>
      </c>
      <c r="Q51" s="328"/>
      <c r="R51" s="328"/>
      <c r="S51" s="367">
        <f t="shared" si="29"/>
        <v>14</v>
      </c>
      <c r="U51" s="169" t="s">
        <v>30</v>
      </c>
      <c r="V51" s="164">
        <v>214</v>
      </c>
      <c r="W51" s="164">
        <v>240</v>
      </c>
      <c r="X51" s="179">
        <v>209</v>
      </c>
      <c r="Y51" s="338">
        <f t="shared" si="37"/>
        <v>26</v>
      </c>
      <c r="Z51" s="338">
        <f t="shared" si="38"/>
        <v>-31</v>
      </c>
      <c r="AA51" s="354">
        <f t="shared" si="39"/>
        <v>0.12149532710280374</v>
      </c>
      <c r="AB51" s="354">
        <f t="shared" si="40"/>
        <v>-0.12916666666666668</v>
      </c>
      <c r="AC51" s="367">
        <f t="shared" si="35"/>
        <v>18</v>
      </c>
    </row>
    <row r="52" spans="1:29" x14ac:dyDescent="0.25">
      <c r="A52" s="125" t="s">
        <v>32</v>
      </c>
      <c r="B52" s="299">
        <f t="shared" ref="B52:D52" si="54">B24/B$32</f>
        <v>1.0137107928779069E-3</v>
      </c>
      <c r="C52" s="299">
        <f t="shared" si="54"/>
        <v>6.1978617330316792E-4</v>
      </c>
      <c r="D52" s="299">
        <f t="shared" si="54"/>
        <v>4.8271661513296416E-4</v>
      </c>
      <c r="E52" s="327">
        <f t="shared" si="31"/>
        <v>-3.9392461957473898E-4</v>
      </c>
      <c r="F52" s="328">
        <f t="shared" si="32"/>
        <v>-1.3706955817020377E-4</v>
      </c>
      <c r="G52" s="328"/>
      <c r="H52" s="328"/>
      <c r="I52" s="367">
        <f t="shared" si="27"/>
        <v>20</v>
      </c>
      <c r="K52" s="125" t="s">
        <v>32</v>
      </c>
      <c r="L52" s="299">
        <f t="shared" si="28"/>
        <v>0</v>
      </c>
      <c r="M52" s="299">
        <f t="shared" si="28"/>
        <v>0</v>
      </c>
      <c r="N52" s="299">
        <f t="shared" si="28"/>
        <v>0</v>
      </c>
      <c r="O52" s="327">
        <f t="shared" si="33"/>
        <v>0</v>
      </c>
      <c r="P52" s="328">
        <f t="shared" si="34"/>
        <v>0</v>
      </c>
      <c r="Q52" s="328"/>
      <c r="R52" s="328"/>
      <c r="S52" s="367">
        <f t="shared" si="29"/>
        <v>19</v>
      </c>
      <c r="U52" s="169" t="s">
        <v>31</v>
      </c>
      <c r="V52" s="164">
        <v>463</v>
      </c>
      <c r="W52" s="164">
        <v>445</v>
      </c>
      <c r="X52" s="179">
        <v>436</v>
      </c>
      <c r="Y52" s="338">
        <f t="shared" si="37"/>
        <v>-18</v>
      </c>
      <c r="Z52" s="338">
        <f t="shared" si="38"/>
        <v>-9</v>
      </c>
      <c r="AA52" s="354">
        <f t="shared" si="39"/>
        <v>-3.8876889848812095E-2</v>
      </c>
      <c r="AB52" s="354">
        <f t="shared" si="40"/>
        <v>-2.0224719101123594E-2</v>
      </c>
      <c r="AC52" s="367">
        <f t="shared" si="35"/>
        <v>13</v>
      </c>
    </row>
    <row r="53" spans="1:29" x14ac:dyDescent="0.25">
      <c r="A53" s="125" t="s">
        <v>33</v>
      </c>
      <c r="B53" s="299">
        <f t="shared" ref="B53:D53" si="55">B25/B$32</f>
        <v>0</v>
      </c>
      <c r="C53" s="299">
        <f t="shared" si="55"/>
        <v>0</v>
      </c>
      <c r="D53" s="299">
        <f t="shared" si="55"/>
        <v>0</v>
      </c>
      <c r="E53" s="327">
        <f t="shared" si="31"/>
        <v>0</v>
      </c>
      <c r="F53" s="328">
        <f t="shared" si="32"/>
        <v>0</v>
      </c>
      <c r="G53" s="328"/>
      <c r="H53" s="328"/>
      <c r="I53" s="367">
        <f t="shared" si="27"/>
        <v>23</v>
      </c>
      <c r="K53" s="125" t="s">
        <v>33</v>
      </c>
      <c r="L53" s="299">
        <f t="shared" si="28"/>
        <v>0</v>
      </c>
      <c r="M53" s="299">
        <f t="shared" si="28"/>
        <v>0</v>
      </c>
      <c r="N53" s="299">
        <f t="shared" si="28"/>
        <v>0</v>
      </c>
      <c r="O53" s="327">
        <f t="shared" si="33"/>
        <v>0</v>
      </c>
      <c r="P53" s="328">
        <f t="shared" si="34"/>
        <v>0</v>
      </c>
      <c r="Q53" s="328"/>
      <c r="R53" s="328"/>
      <c r="S53" s="367">
        <f t="shared" si="29"/>
        <v>19</v>
      </c>
      <c r="U53" s="169" t="s">
        <v>32</v>
      </c>
      <c r="V53" s="164">
        <v>60</v>
      </c>
      <c r="W53" s="164">
        <v>26</v>
      </c>
      <c r="X53" s="179">
        <v>31</v>
      </c>
      <c r="Y53" s="338">
        <f t="shared" si="37"/>
        <v>-34</v>
      </c>
      <c r="Z53" s="338">
        <f t="shared" si="38"/>
        <v>5</v>
      </c>
      <c r="AA53" s="354">
        <f t="shared" si="39"/>
        <v>-0.56666666666666665</v>
      </c>
      <c r="AB53" s="354">
        <f t="shared" si="40"/>
        <v>0.19230769230769232</v>
      </c>
      <c r="AC53" s="367">
        <f t="shared" si="35"/>
        <v>22</v>
      </c>
    </row>
    <row r="54" spans="1:29" x14ac:dyDescent="0.25">
      <c r="A54" s="125" t="s">
        <v>34</v>
      </c>
      <c r="B54" s="299">
        <f t="shared" ref="B54:D54" si="56">B26/B$32</f>
        <v>1.4001672442846937E-3</v>
      </c>
      <c r="C54" s="299">
        <f t="shared" si="56"/>
        <v>2.0334170550594687E-3</v>
      </c>
      <c r="D54" s="299">
        <f t="shared" si="56"/>
        <v>2.5048637666636457E-3</v>
      </c>
      <c r="E54" s="327">
        <f t="shared" si="31"/>
        <v>6.3324981077477502E-4</v>
      </c>
      <c r="F54" s="328">
        <f t="shared" si="32"/>
        <v>4.7144671160417699E-4</v>
      </c>
      <c r="G54" s="328"/>
      <c r="H54" s="328"/>
      <c r="I54" s="367">
        <f t="shared" si="27"/>
        <v>18</v>
      </c>
      <c r="K54" s="125" t="s">
        <v>34</v>
      </c>
      <c r="L54" s="299">
        <f t="shared" si="28"/>
        <v>1.7011455966500517E-3</v>
      </c>
      <c r="M54" s="299">
        <f t="shared" si="28"/>
        <v>1.6254591957365098E-3</v>
      </c>
      <c r="N54" s="299">
        <f t="shared" si="28"/>
        <v>2.9069482264802485E-3</v>
      </c>
      <c r="O54" s="327">
        <f t="shared" si="33"/>
        <v>-7.5686400913541887E-5</v>
      </c>
      <c r="P54" s="328">
        <f t="shared" si="34"/>
        <v>1.2814890307437387E-3</v>
      </c>
      <c r="Q54" s="328"/>
      <c r="R54" s="328"/>
      <c r="S54" s="367">
        <f t="shared" si="29"/>
        <v>9</v>
      </c>
      <c r="U54" s="169" t="s">
        <v>33</v>
      </c>
      <c r="V54" s="261">
        <v>0</v>
      </c>
      <c r="W54" s="446">
        <v>0</v>
      </c>
      <c r="X54" s="446">
        <v>0</v>
      </c>
      <c r="Y54" s="338">
        <f t="shared" si="37"/>
        <v>0</v>
      </c>
      <c r="Z54" s="338">
        <f t="shared" si="38"/>
        <v>0</v>
      </c>
      <c r="AA54" s="354" t="e">
        <f t="shared" si="39"/>
        <v>#DIV/0!</v>
      </c>
      <c r="AB54" s="354" t="e">
        <f t="shared" si="40"/>
        <v>#DIV/0!</v>
      </c>
      <c r="AC54" s="367">
        <f t="shared" si="35"/>
        <v>23</v>
      </c>
    </row>
    <row r="55" spans="1:29" x14ac:dyDescent="0.25">
      <c r="A55" s="125" t="s">
        <v>35</v>
      </c>
      <c r="B55" s="299">
        <f t="shared" ref="B55:D55" si="57">B27/B$32</f>
        <v>2.4763543480841241E-3</v>
      </c>
      <c r="C55" s="299">
        <f t="shared" si="57"/>
        <v>2.964218013249342E-3</v>
      </c>
      <c r="D55" s="299">
        <f t="shared" si="57"/>
        <v>4.3439431777664555E-3</v>
      </c>
      <c r="E55" s="327">
        <f t="shared" si="31"/>
        <v>4.8786366516521788E-4</v>
      </c>
      <c r="F55" s="328">
        <f t="shared" si="32"/>
        <v>1.3797251645171135E-3</v>
      </c>
      <c r="G55" s="328"/>
      <c r="H55" s="328"/>
      <c r="I55" s="367">
        <f t="shared" si="27"/>
        <v>15</v>
      </c>
      <c r="K55" s="125" t="s">
        <v>35</v>
      </c>
      <c r="L55" s="299">
        <f t="shared" si="28"/>
        <v>0</v>
      </c>
      <c r="M55" s="299">
        <f t="shared" si="28"/>
        <v>6.2567290432695693E-4</v>
      </c>
      <c r="N55" s="299">
        <f t="shared" si="28"/>
        <v>4.0191566071539719E-4</v>
      </c>
      <c r="O55" s="327">
        <f t="shared" si="33"/>
        <v>6.2567290432695693E-4</v>
      </c>
      <c r="P55" s="328">
        <f t="shared" si="34"/>
        <v>-2.2375724361155974E-4</v>
      </c>
      <c r="Q55" s="328"/>
      <c r="R55" s="328"/>
      <c r="S55" s="367">
        <f t="shared" si="29"/>
        <v>19</v>
      </c>
      <c r="U55" s="169" t="s">
        <v>34</v>
      </c>
      <c r="V55" s="164">
        <v>341</v>
      </c>
      <c r="W55" s="164">
        <v>393</v>
      </c>
      <c r="X55" s="179">
        <v>487</v>
      </c>
      <c r="Y55" s="338">
        <f t="shared" si="37"/>
        <v>52</v>
      </c>
      <c r="Z55" s="338">
        <f t="shared" si="38"/>
        <v>94</v>
      </c>
      <c r="AA55" s="354">
        <f t="shared" si="39"/>
        <v>0.15249266862170088</v>
      </c>
      <c r="AB55" s="354">
        <f t="shared" si="40"/>
        <v>0.23918575063613232</v>
      </c>
      <c r="AC55" s="367">
        <f t="shared" si="35"/>
        <v>16</v>
      </c>
    </row>
    <row r="56" spans="1:29" x14ac:dyDescent="0.25">
      <c r="A56" s="125" t="s">
        <v>36</v>
      </c>
      <c r="B56" s="299">
        <f t="shared" ref="B56:D56" si="58">B28/B$32</f>
        <v>5.1070487917542371E-3</v>
      </c>
      <c r="C56" s="299">
        <f t="shared" si="58"/>
        <v>4.9684232811620186E-3</v>
      </c>
      <c r="D56" s="299">
        <f t="shared" si="58"/>
        <v>5.2530492092358674E-3</v>
      </c>
      <c r="E56" s="327">
        <f t="shared" si="31"/>
        <v>-1.3862551059221854E-4</v>
      </c>
      <c r="F56" s="328">
        <f t="shared" si="32"/>
        <v>2.8462592807384883E-4</v>
      </c>
      <c r="G56" s="328"/>
      <c r="H56" s="328"/>
      <c r="I56" s="367">
        <f t="shared" si="27"/>
        <v>11</v>
      </c>
      <c r="K56" s="125" t="s">
        <v>36</v>
      </c>
      <c r="L56" s="299">
        <f t="shared" si="28"/>
        <v>9.602769308057217E-4</v>
      </c>
      <c r="M56" s="299">
        <f t="shared" si="28"/>
        <v>1.8702716338904655E-3</v>
      </c>
      <c r="N56" s="299">
        <f t="shared" si="28"/>
        <v>0</v>
      </c>
      <c r="O56" s="327">
        <f t="shared" si="33"/>
        <v>9.0999470308474376E-4</v>
      </c>
      <c r="P56" s="328">
        <f t="shared" si="34"/>
        <v>-1.8702716338904655E-3</v>
      </c>
      <c r="Q56" s="328"/>
      <c r="R56" s="328"/>
      <c r="S56" s="367">
        <f t="shared" si="29"/>
        <v>15</v>
      </c>
      <c r="U56" s="169" t="s">
        <v>35</v>
      </c>
      <c r="V56" s="164">
        <v>564</v>
      </c>
      <c r="W56" s="164">
        <v>516</v>
      </c>
      <c r="X56" s="179">
        <v>528</v>
      </c>
      <c r="Y56" s="338">
        <f t="shared" si="37"/>
        <v>-48</v>
      </c>
      <c r="Z56" s="338">
        <f t="shared" si="38"/>
        <v>12</v>
      </c>
      <c r="AA56" s="354">
        <f t="shared" si="39"/>
        <v>-8.5106382978723402E-2</v>
      </c>
      <c r="AB56" s="354">
        <f t="shared" si="40"/>
        <v>2.3255813953488372E-2</v>
      </c>
      <c r="AC56" s="367">
        <f t="shared" si="35"/>
        <v>11</v>
      </c>
    </row>
    <row r="57" spans="1:29" x14ac:dyDescent="0.25">
      <c r="A57" s="125" t="s">
        <v>37</v>
      </c>
      <c r="B57" s="299">
        <f t="shared" ref="B57:D57" si="59">B29/B$32</f>
        <v>3.8266104611226626E-4</v>
      </c>
      <c r="C57" s="299">
        <f t="shared" si="59"/>
        <v>9.8405070932515128E-5</v>
      </c>
      <c r="D57" s="299">
        <f t="shared" si="59"/>
        <v>2.0372116137487061E-3</v>
      </c>
      <c r="E57" s="327">
        <f t="shared" si="31"/>
        <v>-2.8425597517975115E-4</v>
      </c>
      <c r="F57" s="328">
        <f t="shared" si="32"/>
        <v>1.938806542816191E-3</v>
      </c>
      <c r="G57" s="328"/>
      <c r="H57" s="328"/>
      <c r="I57" s="367">
        <f t="shared" si="27"/>
        <v>22</v>
      </c>
      <c r="K57" s="125" t="s">
        <v>37</v>
      </c>
      <c r="L57" s="299">
        <f t="shared" si="28"/>
        <v>0</v>
      </c>
      <c r="M57" s="299">
        <f t="shared" si="28"/>
        <v>0</v>
      </c>
      <c r="N57" s="299">
        <f t="shared" si="28"/>
        <v>1.8298734153818566E-4</v>
      </c>
      <c r="O57" s="327">
        <f t="shared" si="33"/>
        <v>0</v>
      </c>
      <c r="P57" s="328">
        <f t="shared" si="34"/>
        <v>1.8298734153818566E-4</v>
      </c>
      <c r="Q57" s="328"/>
      <c r="R57" s="328"/>
      <c r="S57" s="367">
        <f t="shared" si="29"/>
        <v>19</v>
      </c>
      <c r="U57" s="169" t="s">
        <v>36</v>
      </c>
      <c r="V57" s="164">
        <v>245</v>
      </c>
      <c r="W57" s="164">
        <v>263</v>
      </c>
      <c r="X57" s="179">
        <v>290</v>
      </c>
      <c r="Y57" s="338">
        <f t="shared" si="37"/>
        <v>18</v>
      </c>
      <c r="Z57" s="338">
        <f t="shared" si="38"/>
        <v>27</v>
      </c>
      <c r="AA57" s="354">
        <f t="shared" si="39"/>
        <v>7.3469387755102047E-2</v>
      </c>
      <c r="AB57" s="354">
        <f t="shared" si="40"/>
        <v>0.10266159695817491</v>
      </c>
      <c r="AC57" s="367">
        <f t="shared" si="35"/>
        <v>17</v>
      </c>
    </row>
    <row r="58" spans="1:29" x14ac:dyDescent="0.25">
      <c r="A58" s="125" t="s">
        <v>104</v>
      </c>
      <c r="B58" s="299">
        <f t="shared" ref="B58:D58" si="60">B30/B$32</f>
        <v>3.0583176176085906E-3</v>
      </c>
      <c r="C58" s="299">
        <f t="shared" si="60"/>
        <v>2.2908680292269674E-3</v>
      </c>
      <c r="D58" s="299">
        <f t="shared" si="60"/>
        <v>2.1574077930246183E-3</v>
      </c>
      <c r="E58" s="327">
        <f t="shared" si="31"/>
        <v>-7.6744958838162328E-4</v>
      </c>
      <c r="F58" s="328">
        <f t="shared" si="32"/>
        <v>-1.3346023620234909E-4</v>
      </c>
      <c r="G58" s="328"/>
      <c r="H58" s="328"/>
      <c r="I58" s="367">
        <f t="shared" si="27"/>
        <v>14</v>
      </c>
      <c r="K58" s="125" t="s">
        <v>104</v>
      </c>
      <c r="L58" s="299">
        <f t="shared" si="28"/>
        <v>1.1342173930343688E-3</v>
      </c>
      <c r="M58" s="299">
        <f t="shared" si="28"/>
        <v>6.6117637092012355E-5</v>
      </c>
      <c r="N58" s="299">
        <f t="shared" si="28"/>
        <v>0</v>
      </c>
      <c r="O58" s="327">
        <f t="shared" si="33"/>
        <v>-1.0680997559423565E-3</v>
      </c>
      <c r="P58" s="328">
        <f t="shared" si="34"/>
        <v>-6.6117637092012355E-5</v>
      </c>
      <c r="Q58" s="328"/>
      <c r="R58" s="328"/>
      <c r="S58" s="367">
        <f t="shared" si="29"/>
        <v>13</v>
      </c>
      <c r="U58" s="169" t="s">
        <v>37</v>
      </c>
      <c r="V58" s="164">
        <v>156</v>
      </c>
      <c r="W58" s="164">
        <v>114</v>
      </c>
      <c r="X58" s="179">
        <v>200</v>
      </c>
      <c r="Y58" s="338">
        <f t="shared" si="37"/>
        <v>-42</v>
      </c>
      <c r="Z58" s="338">
        <f t="shared" si="38"/>
        <v>86</v>
      </c>
      <c r="AA58" s="354">
        <f t="shared" si="39"/>
        <v>-0.26923076923076922</v>
      </c>
      <c r="AB58" s="354">
        <f t="shared" si="40"/>
        <v>0.75438596491228072</v>
      </c>
      <c r="AC58" s="367">
        <f t="shared" si="35"/>
        <v>21</v>
      </c>
    </row>
    <row r="59" spans="1:29" ht="15.75" thickBot="1" x14ac:dyDescent="0.3">
      <c r="A59" s="125" t="s">
        <v>38</v>
      </c>
      <c r="B59" s="299">
        <f t="shared" ref="B59:D59" si="61">B31/B$32</f>
        <v>2.2742415818518762E-2</v>
      </c>
      <c r="C59" s="299">
        <f t="shared" si="61"/>
        <v>2.1504149708224788E-2</v>
      </c>
      <c r="D59" s="299">
        <f t="shared" si="61"/>
        <v>1.8864616029590726E-2</v>
      </c>
      <c r="E59" s="327">
        <f t="shared" si="31"/>
        <v>-1.2382661102939736E-3</v>
      </c>
      <c r="F59" s="328">
        <f t="shared" si="32"/>
        <v>-2.6395336786340616E-3</v>
      </c>
      <c r="G59" s="328"/>
      <c r="H59" s="328"/>
      <c r="I59" s="280"/>
      <c r="K59" s="125" t="s">
        <v>38</v>
      </c>
      <c r="L59" s="299">
        <f t="shared" si="28"/>
        <v>0.14719087821692708</v>
      </c>
      <c r="M59" s="299">
        <f t="shared" si="28"/>
        <v>0.15830009671087489</v>
      </c>
      <c r="N59" s="299">
        <f t="shared" si="28"/>
        <v>0.11177696636768336</v>
      </c>
      <c r="O59" s="327">
        <f t="shared" si="33"/>
        <v>1.1109218493947803E-2</v>
      </c>
      <c r="P59" s="328">
        <f t="shared" si="34"/>
        <v>-4.6523130343191527E-2</v>
      </c>
      <c r="Q59" s="328"/>
      <c r="R59" s="328"/>
      <c r="S59" s="280"/>
      <c r="U59" s="169" t="s">
        <v>104</v>
      </c>
      <c r="V59" s="164">
        <v>203</v>
      </c>
      <c r="W59" s="164">
        <v>67</v>
      </c>
      <c r="X59" s="179">
        <v>300</v>
      </c>
      <c r="Y59" s="338">
        <f t="shared" si="37"/>
        <v>-136</v>
      </c>
      <c r="Z59" s="338">
        <f t="shared" si="38"/>
        <v>233</v>
      </c>
      <c r="AA59" s="354">
        <f t="shared" si="39"/>
        <v>-0.66995073891625612</v>
      </c>
      <c r="AB59" s="354">
        <f t="shared" si="40"/>
        <v>3.4776119402985075</v>
      </c>
      <c r="AC59" s="367">
        <f t="shared" si="35"/>
        <v>19</v>
      </c>
    </row>
    <row r="60" spans="1:29" ht="15.75" thickBot="1" x14ac:dyDescent="0.3">
      <c r="A60" s="87" t="s">
        <v>39</v>
      </c>
      <c r="B60" s="300">
        <f t="shared" ref="B60:D60" si="62">SUM(B36:B59)</f>
        <v>1</v>
      </c>
      <c r="C60" s="300">
        <f t="shared" si="62"/>
        <v>1.0000000000000002</v>
      </c>
      <c r="D60" s="300">
        <f t="shared" si="62"/>
        <v>1.0000000000000004</v>
      </c>
      <c r="E60" s="144">
        <f t="shared" si="31"/>
        <v>0</v>
      </c>
      <c r="F60" s="300">
        <f t="shared" si="32"/>
        <v>0</v>
      </c>
      <c r="G60" s="144"/>
      <c r="H60" s="300"/>
      <c r="I60" s="280"/>
      <c r="K60" s="87" t="s">
        <v>39</v>
      </c>
      <c r="L60" s="300">
        <f t="shared" ref="L60:N60" si="63">SUM(L36:L59)</f>
        <v>1</v>
      </c>
      <c r="M60" s="300">
        <f t="shared" si="63"/>
        <v>1</v>
      </c>
      <c r="N60" s="300">
        <f t="shared" si="63"/>
        <v>1</v>
      </c>
      <c r="O60" s="144">
        <f t="shared" si="33"/>
        <v>0</v>
      </c>
      <c r="P60" s="300">
        <f t="shared" si="34"/>
        <v>0</v>
      </c>
      <c r="Q60" s="300"/>
      <c r="R60" s="300"/>
      <c r="S60" s="280"/>
      <c r="U60" s="170" t="s">
        <v>38</v>
      </c>
      <c r="V60" s="164">
        <v>3238</v>
      </c>
      <c r="W60" s="164">
        <v>3317</v>
      </c>
      <c r="X60" s="179">
        <v>3437</v>
      </c>
      <c r="Y60" s="339">
        <f t="shared" si="37"/>
        <v>79</v>
      </c>
      <c r="Z60" s="339">
        <f t="shared" si="38"/>
        <v>120</v>
      </c>
      <c r="AA60" s="354">
        <f t="shared" si="39"/>
        <v>2.4397776405188389E-2</v>
      </c>
      <c r="AB60" s="354">
        <f t="shared" si="40"/>
        <v>3.6177268616219477E-2</v>
      </c>
      <c r="AC60" s="280"/>
    </row>
    <row r="61" spans="1:29" ht="15.75" thickBot="1" x14ac:dyDescent="0.3">
      <c r="U61" s="173" t="s">
        <v>75</v>
      </c>
      <c r="V61" s="362">
        <f t="shared" ref="V61:X61" si="64">SUM(V37:V60)</f>
        <v>179467</v>
      </c>
      <c r="W61" s="292">
        <f t="shared" si="64"/>
        <v>174108</v>
      </c>
      <c r="X61" s="292">
        <f t="shared" si="64"/>
        <v>187493</v>
      </c>
      <c r="Y61" s="235">
        <f t="shared" si="37"/>
        <v>-5359</v>
      </c>
      <c r="Z61" s="292">
        <f t="shared" si="38"/>
        <v>13385</v>
      </c>
      <c r="AA61" s="292"/>
      <c r="AB61" s="292"/>
      <c r="AC61" s="280"/>
    </row>
    <row r="62" spans="1:29" ht="15.75" thickBot="1" x14ac:dyDescent="0.3">
      <c r="U62" s="174" t="s">
        <v>78</v>
      </c>
      <c r="V62" s="321">
        <v>37556016.18</v>
      </c>
      <c r="W62" s="238">
        <v>36825834.870000005</v>
      </c>
      <c r="X62" s="238">
        <v>40666662.627312049</v>
      </c>
      <c r="Y62" s="340">
        <f t="shared" si="37"/>
        <v>-730181.30999999493</v>
      </c>
      <c r="Z62" s="341">
        <f t="shared" si="38"/>
        <v>3840827.7573120445</v>
      </c>
      <c r="AA62" s="356">
        <f t="shared" ref="AA62:AA63" si="65">Y62/V62</f>
        <v>-1.944245913891272E-2</v>
      </c>
      <c r="AB62" s="356">
        <f t="shared" ref="AB62:AB63" si="66">Z62/W62</f>
        <v>0.10429709932906252</v>
      </c>
      <c r="AC62" s="280"/>
    </row>
    <row r="63" spans="1:29" ht="15.75" thickBot="1" x14ac:dyDescent="0.3">
      <c r="U63" s="174" t="s">
        <v>79</v>
      </c>
      <c r="V63" s="364">
        <f>V32+V62</f>
        <v>74115931.819999993</v>
      </c>
      <c r="W63" s="296">
        <f t="shared" ref="W63" si="67">W32+W62</f>
        <v>75367863.969999999</v>
      </c>
      <c r="X63" s="241">
        <f>X32+X62</f>
        <v>82206782.935116529</v>
      </c>
      <c r="Y63" s="342">
        <f t="shared" si="37"/>
        <v>1251932.150000006</v>
      </c>
      <c r="Z63" s="343">
        <f t="shared" si="38"/>
        <v>6838918.9651165307</v>
      </c>
      <c r="AA63" s="356">
        <f t="shared" si="65"/>
        <v>1.689153896142712E-2</v>
      </c>
      <c r="AB63" s="356">
        <f t="shared" si="66"/>
        <v>9.074051730905823E-2</v>
      </c>
      <c r="AC63" s="280"/>
    </row>
  </sheetData>
  <sheetProtection algorithmName="SHA-512" hashValue="0Ahh+P+ySNgswBUx3atmwECqfDxMvF3vEs+KOsxlBdY0BSd3m3wTJhClyf1Sm8rXf0jsT5++0pANlYAtzWXW4w==" saltValue="kmd4VNuLpnUI0+z548FXlw==" spinCount="100000" sheet="1" objects="1" scenarios="1"/>
  <conditionalFormatting sqref="AC7:AC30">
    <cfRule type="cellIs" dxfId="30" priority="27" operator="equal">
      <formula>5</formula>
    </cfRule>
    <cfRule type="cellIs" dxfId="29" priority="28" operator="equal">
      <formula>4</formula>
    </cfRule>
    <cfRule type="cellIs" dxfId="28" priority="29" operator="equal">
      <formula>3</formula>
    </cfRule>
    <cfRule type="cellIs" dxfId="27" priority="30" operator="equal">
      <formula>2</formula>
    </cfRule>
    <cfRule type="cellIs" dxfId="26" priority="31" operator="equal">
      <formula>1</formula>
    </cfRule>
  </conditionalFormatting>
  <conditionalFormatting sqref="AM11:AM33">
    <cfRule type="cellIs" dxfId="25" priority="22" operator="equal">
      <formula>5</formula>
    </cfRule>
    <cfRule type="cellIs" dxfId="24" priority="23" operator="equal">
      <formula>4</formula>
    </cfRule>
    <cfRule type="cellIs" dxfId="23" priority="24" operator="equal">
      <formula>3</formula>
    </cfRule>
    <cfRule type="cellIs" dxfId="22" priority="25" operator="equal">
      <formula>2</formula>
    </cfRule>
    <cfRule type="cellIs" dxfId="21" priority="26" operator="equal">
      <formula>1</formula>
    </cfRule>
  </conditionalFormatting>
  <conditionalFormatting sqref="I8:I30">
    <cfRule type="cellIs" dxfId="20" priority="18" operator="equal">
      <formula>4</formula>
    </cfRule>
    <cfRule type="cellIs" dxfId="19" priority="19" operator="equal">
      <formula>3</formula>
    </cfRule>
    <cfRule type="cellIs" dxfId="18" priority="20" operator="equal">
      <formula>2</formula>
    </cfRule>
    <cfRule type="cellIs" dxfId="17" priority="21" operator="equal">
      <formula>1</formula>
    </cfRule>
  </conditionalFormatting>
  <conditionalFormatting sqref="S8:S30">
    <cfRule type="cellIs" dxfId="16" priority="14" operator="equal">
      <formula>4</formula>
    </cfRule>
    <cfRule type="cellIs" dxfId="15" priority="15" operator="equal">
      <formula>3</formula>
    </cfRule>
    <cfRule type="cellIs" dxfId="14" priority="16" operator="equal">
      <formula>2</formula>
    </cfRule>
    <cfRule type="cellIs" dxfId="13" priority="17" operator="equal">
      <formula>1</formula>
    </cfRule>
  </conditionalFormatting>
  <conditionalFormatting sqref="I36:I58">
    <cfRule type="cellIs" dxfId="12" priority="10" operator="equal">
      <formula>4</formula>
    </cfRule>
    <cfRule type="cellIs" dxfId="11" priority="11" operator="equal">
      <formula>3</formula>
    </cfRule>
    <cfRule type="cellIs" dxfId="10" priority="12" operator="equal">
      <formula>2</formula>
    </cfRule>
    <cfRule type="cellIs" dxfId="9" priority="13" operator="equal">
      <formula>1</formula>
    </cfRule>
  </conditionalFormatting>
  <conditionalFormatting sqref="S36:S58">
    <cfRule type="cellIs" dxfId="8" priority="6" operator="equal">
      <formula>4</formula>
    </cfRule>
    <cfRule type="cellIs" dxfId="7" priority="7" operator="equal">
      <formula>3</formula>
    </cfRule>
    <cfRule type="cellIs" dxfId="6" priority="8" operator="equal">
      <formula>2</formula>
    </cfRule>
    <cfRule type="cellIs" dxfId="5" priority="9" operator="equal">
      <formula>1</formula>
    </cfRule>
  </conditionalFormatting>
  <conditionalFormatting sqref="AC37:AC59">
    <cfRule type="cellIs" dxfId="4" priority="1" operator="equal">
      <formula>5</formula>
    </cfRule>
    <cfRule type="cellIs" dxfId="3" priority="2" operator="equal">
      <formula>4</formula>
    </cfRule>
    <cfRule type="cellIs" dxfId="2" priority="3" operator="equal">
      <formula>3</formula>
    </cfRule>
    <cfRule type="cellIs" dxfId="1" priority="4" operator="equal">
      <formula>2</formula>
    </cfRule>
    <cfRule type="cellIs" dxfId="0" priority="5" operator="equal">
      <formula>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Bulletin</vt:lpstr>
      <vt:lpstr>Calculations</vt:lpstr>
      <vt:lpstr>OUTFLOWS</vt:lpstr>
      <vt:lpstr>INFLOWS</vt:lpstr>
      <vt:lpstr>Trans OUTFLOWS</vt:lpstr>
      <vt:lpstr>Trans INFLOWS</vt:lpstr>
      <vt:lpstr>Tri-Year Comparison</vt:lpstr>
      <vt:lpstr>Bulletin!Print_Area</vt:lpstr>
      <vt:lpstr>Remittance_Report</vt:lpstr>
      <vt:lpstr>Website__www.cima.ky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Forbes, David</cp:lastModifiedBy>
  <cp:lastPrinted>2021-07-14T21:33:09Z</cp:lastPrinted>
  <dcterms:created xsi:type="dcterms:W3CDTF">2017-08-02T21:30:16Z</dcterms:created>
  <dcterms:modified xsi:type="dcterms:W3CDTF">2023-05-12T20:12:16Z</dcterms:modified>
</cp:coreProperties>
</file>