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licy &amp; Research\Statistics\Money Service Business Remittances\REMITTANCE REPORT -WEBSITE\Cayman Islands Remittances Bulletin\2018\"/>
    </mc:Choice>
  </mc:AlternateContent>
  <xr:revisionPtr revIDLastSave="0" documentId="13_ncr:1_{B85D025D-7DB2-4073-ACBA-E964ADD56F58}" xr6:coauthVersionLast="41" xr6:coauthVersionMax="41" xr10:uidLastSave="{00000000-0000-0000-0000-000000000000}"/>
  <workbookProtection workbookAlgorithmName="SHA-512" workbookHashValue="+5gnkLVnosEN3tT/E7pTV9ZcCltTe9wfNjBKlb/p0j6nQz8XYY05XBoozqAxOjHQNpwc3piYpsT+2ltQTgaxeg==" workbookSaltValue="A9D4w/SaT1dXwZRwb+dW2w==" workbookSpinCount="100000" lockStructure="1"/>
  <bookViews>
    <workbookView xWindow="-120" yWindow="480" windowWidth="24240" windowHeight="13140" xr2:uid="{00000000-000D-0000-FFFF-FFFF00000000}"/>
  </bookViews>
  <sheets>
    <sheet name="Bulletin" sheetId="1" r:id="rId1"/>
    <sheet name="Calculations" sheetId="9" state="hidden" r:id="rId2"/>
    <sheet name="OUTFLOWS" sheetId="2" state="hidden" r:id="rId3"/>
    <sheet name="INFLOWS" sheetId="3" state="hidden" r:id="rId4"/>
    <sheet name="Trans OUTFLOWS" sheetId="11" state="hidden" r:id="rId5"/>
    <sheet name="Trans INFLOWS" sheetId="10" state="hidden" r:id="rId6"/>
    <sheet name="Tri-Year Comparison" sheetId="13" state="hidden" r:id="rId7"/>
  </sheets>
  <definedNames>
    <definedName name="Remittance_Report">Bulletin!$B$15</definedName>
    <definedName name="Website__www.cima.ky">Bulletin!$B$41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5" i="1" l="1"/>
  <c r="O94" i="1"/>
  <c r="O93" i="1"/>
  <c r="O92" i="1"/>
  <c r="H96" i="1"/>
  <c r="I32" i="13"/>
  <c r="D32" i="13"/>
  <c r="T35" i="10"/>
  <c r="S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6" i="10"/>
  <c r="T63" i="11"/>
  <c r="S63" i="11"/>
  <c r="U62" i="11"/>
  <c r="T61" i="11"/>
  <c r="S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2" i="11"/>
  <c r="T31" i="11"/>
  <c r="S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T37" i="3"/>
  <c r="T32" i="3"/>
  <c r="T58" i="3" s="1"/>
  <c r="S32" i="3"/>
  <c r="S59" i="3" s="1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T56" i="2"/>
  <c r="T48" i="2"/>
  <c r="T41" i="2"/>
  <c r="T36" i="2"/>
  <c r="T32" i="2"/>
  <c r="T59" i="2" s="1"/>
  <c r="S32" i="2"/>
  <c r="S58" i="2" s="1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T37" i="2" l="1"/>
  <c r="S44" i="2"/>
  <c r="T49" i="2"/>
  <c r="T57" i="2"/>
  <c r="T48" i="3"/>
  <c r="U63" i="11"/>
  <c r="U35" i="10"/>
  <c r="S40" i="2"/>
  <c r="T44" i="2"/>
  <c r="T52" i="2"/>
  <c r="U32" i="3"/>
  <c r="T53" i="3"/>
  <c r="U61" i="11"/>
  <c r="S36" i="2"/>
  <c r="G21" i="9" s="1"/>
  <c r="T40" i="2"/>
  <c r="T45" i="2"/>
  <c r="T53" i="2"/>
  <c r="U31" i="11"/>
  <c r="S44" i="3"/>
  <c r="S40" i="3"/>
  <c r="T44" i="3"/>
  <c r="T49" i="3"/>
  <c r="S56" i="3"/>
  <c r="S36" i="3"/>
  <c r="B34" i="9" s="1"/>
  <c r="T40" i="3"/>
  <c r="T45" i="3"/>
  <c r="S52" i="3"/>
  <c r="T56" i="3"/>
  <c r="Q28" i="9"/>
  <c r="U39" i="3"/>
  <c r="U43" i="3"/>
  <c r="U47" i="3"/>
  <c r="U51" i="3"/>
  <c r="U55" i="3"/>
  <c r="U59" i="3"/>
  <c r="T36" i="3"/>
  <c r="G34" i="9" s="1"/>
  <c r="T41" i="3"/>
  <c r="S48" i="3"/>
  <c r="T52" i="3"/>
  <c r="T57" i="3"/>
  <c r="U57" i="3"/>
  <c r="U53" i="3"/>
  <c r="U49" i="3"/>
  <c r="U45" i="3"/>
  <c r="U41" i="3"/>
  <c r="U37" i="3"/>
  <c r="U50" i="3"/>
  <c r="U38" i="3"/>
  <c r="U58" i="3"/>
  <c r="U54" i="3"/>
  <c r="U46" i="3"/>
  <c r="U42" i="3"/>
  <c r="U40" i="3"/>
  <c r="U44" i="3"/>
  <c r="U48" i="3"/>
  <c r="U52" i="3"/>
  <c r="U56" i="3"/>
  <c r="S39" i="3"/>
  <c r="U36" i="3"/>
  <c r="S38" i="3"/>
  <c r="T39" i="3"/>
  <c r="S42" i="3"/>
  <c r="T43" i="3"/>
  <c r="S46" i="3"/>
  <c r="B36" i="9" s="1"/>
  <c r="T47" i="3"/>
  <c r="G37" i="9" s="1"/>
  <c r="S50" i="3"/>
  <c r="T51" i="3"/>
  <c r="S54" i="3"/>
  <c r="T55" i="3"/>
  <c r="S58" i="3"/>
  <c r="T59" i="3"/>
  <c r="S37" i="3"/>
  <c r="T38" i="3"/>
  <c r="S41" i="3"/>
  <c r="T42" i="3"/>
  <c r="S45" i="3"/>
  <c r="B35" i="9" s="1"/>
  <c r="T46" i="3"/>
  <c r="G36" i="9" s="1"/>
  <c r="S49" i="3"/>
  <c r="T50" i="3"/>
  <c r="S53" i="3"/>
  <c r="T54" i="3"/>
  <c r="S57" i="3"/>
  <c r="S43" i="3"/>
  <c r="S47" i="3"/>
  <c r="B37" i="9" s="1"/>
  <c r="S51" i="3"/>
  <c r="S55" i="3"/>
  <c r="U55" i="2"/>
  <c r="U56" i="2"/>
  <c r="S39" i="2"/>
  <c r="S51" i="2"/>
  <c r="U32" i="2"/>
  <c r="U59" i="2" s="1"/>
  <c r="S37" i="2"/>
  <c r="T38" i="2"/>
  <c r="S41" i="2"/>
  <c r="T42" i="2"/>
  <c r="S45" i="2"/>
  <c r="T46" i="2"/>
  <c r="S49" i="2"/>
  <c r="T50" i="2"/>
  <c r="S53" i="2"/>
  <c r="T54" i="2"/>
  <c r="S57" i="2"/>
  <c r="T58" i="2"/>
  <c r="S48" i="2"/>
  <c r="S52" i="2"/>
  <c r="S56" i="2"/>
  <c r="S43" i="2"/>
  <c r="S47" i="2"/>
  <c r="S55" i="2"/>
  <c r="S59" i="2"/>
  <c r="S38" i="2"/>
  <c r="T39" i="2"/>
  <c r="S42" i="2"/>
  <c r="T43" i="2"/>
  <c r="S46" i="2"/>
  <c r="T47" i="2"/>
  <c r="S50" i="2"/>
  <c r="T51" i="2"/>
  <c r="S54" i="2"/>
  <c r="T55" i="2"/>
  <c r="U44" i="2" l="1"/>
  <c r="U40" i="2"/>
  <c r="U39" i="2"/>
  <c r="S60" i="2"/>
  <c r="U43" i="2"/>
  <c r="G24" i="9"/>
  <c r="T60" i="2"/>
  <c r="G22" i="9"/>
  <c r="G23" i="9"/>
  <c r="T60" i="3"/>
  <c r="S60" i="3"/>
  <c r="G35" i="9"/>
  <c r="U60" i="3"/>
  <c r="U53" i="2"/>
  <c r="U49" i="2"/>
  <c r="U45" i="2"/>
  <c r="U37" i="2"/>
  <c r="U58" i="2"/>
  <c r="U54" i="2"/>
  <c r="U50" i="2"/>
  <c r="U46" i="2"/>
  <c r="U42" i="2"/>
  <c r="U38" i="2"/>
  <c r="U57" i="2"/>
  <c r="U41" i="2"/>
  <c r="U52" i="2"/>
  <c r="U36" i="2"/>
  <c r="U51" i="2"/>
  <c r="U48" i="2"/>
  <c r="U47" i="2"/>
  <c r="U60" i="2" l="1"/>
  <c r="O96" i="1" l="1"/>
  <c r="K96" i="1"/>
  <c r="P13" i="3" l="1"/>
  <c r="S35" i="13" l="1"/>
  <c r="N63" i="13"/>
  <c r="N61" i="13"/>
  <c r="N31" i="13"/>
  <c r="R35" i="13"/>
  <c r="M63" i="13"/>
  <c r="M61" i="13"/>
  <c r="M31" i="13"/>
  <c r="H32" i="13"/>
  <c r="C32" i="13"/>
  <c r="Q35" i="13"/>
  <c r="L63" i="13"/>
  <c r="L61" i="13"/>
  <c r="L31" i="13"/>
  <c r="G32" i="13"/>
  <c r="B32" i="13"/>
  <c r="T12" i="13" l="1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11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3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7" i="13"/>
  <c r="J58" i="13"/>
  <c r="J57" i="13"/>
  <c r="J56" i="13"/>
  <c r="J55" i="13"/>
  <c r="J54" i="13"/>
  <c r="J53" i="13"/>
  <c r="J52" i="13"/>
  <c r="J51" i="13"/>
  <c r="E51" i="13"/>
  <c r="E52" i="13"/>
  <c r="E53" i="13"/>
  <c r="E54" i="13"/>
  <c r="E55" i="13"/>
  <c r="E56" i="13"/>
  <c r="E57" i="13"/>
  <c r="E58" i="13"/>
  <c r="E18" i="13"/>
  <c r="E9" i="13"/>
  <c r="E10" i="13"/>
  <c r="E11" i="13"/>
  <c r="E12" i="13"/>
  <c r="E13" i="13"/>
  <c r="E14" i="13"/>
  <c r="E15" i="13"/>
  <c r="E16" i="13"/>
  <c r="E17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8" i="13"/>
  <c r="R35" i="10"/>
  <c r="R63" i="11"/>
  <c r="R61" i="11"/>
  <c r="R31" i="11"/>
  <c r="R32" i="3"/>
  <c r="R32" i="2"/>
  <c r="R58" i="2" s="1"/>
  <c r="R56" i="3" l="1"/>
  <c r="P28" i="9"/>
  <c r="R39" i="3"/>
  <c r="R47" i="3"/>
  <c r="R51" i="3"/>
  <c r="R59" i="3"/>
  <c r="R36" i="3"/>
  <c r="R37" i="3"/>
  <c r="R41" i="3"/>
  <c r="R45" i="3"/>
  <c r="R49" i="3"/>
  <c r="R53" i="3"/>
  <c r="R57" i="3"/>
  <c r="R38" i="3"/>
  <c r="R42" i="3"/>
  <c r="R46" i="3"/>
  <c r="R50" i="3"/>
  <c r="R54" i="3"/>
  <c r="R58" i="3"/>
  <c r="R43" i="3"/>
  <c r="R55" i="3"/>
  <c r="R40" i="3"/>
  <c r="R44" i="3"/>
  <c r="R48" i="3"/>
  <c r="R52" i="3"/>
  <c r="R43" i="2"/>
  <c r="R51" i="2"/>
  <c r="R59" i="2"/>
  <c r="R41" i="2"/>
  <c r="R45" i="2"/>
  <c r="R49" i="2"/>
  <c r="R53" i="2"/>
  <c r="R57" i="2"/>
  <c r="R39" i="2"/>
  <c r="R47" i="2"/>
  <c r="R55" i="2"/>
  <c r="R36" i="2"/>
  <c r="R40" i="2"/>
  <c r="R44" i="2"/>
  <c r="R48" i="2"/>
  <c r="R52" i="2"/>
  <c r="R56" i="2"/>
  <c r="R37" i="2"/>
  <c r="R38" i="2"/>
  <c r="R42" i="2"/>
  <c r="R46" i="2"/>
  <c r="R50" i="2"/>
  <c r="R54" i="2"/>
  <c r="O88" i="1"/>
  <c r="O87" i="1"/>
  <c r="O86" i="1"/>
  <c r="O85" i="1"/>
  <c r="O81" i="1"/>
  <c r="O80" i="1"/>
  <c r="O79" i="1"/>
  <c r="O78" i="1"/>
  <c r="O74" i="1"/>
  <c r="O73" i="1"/>
  <c r="O72" i="1"/>
  <c r="O71" i="1"/>
  <c r="O67" i="1"/>
  <c r="O66" i="1"/>
  <c r="O65" i="1"/>
  <c r="O64" i="1"/>
  <c r="O60" i="1"/>
  <c r="O59" i="1"/>
  <c r="O58" i="1"/>
  <c r="O57" i="1"/>
  <c r="I57" i="13"/>
  <c r="H57" i="13"/>
  <c r="G49" i="13"/>
  <c r="D57" i="13"/>
  <c r="C57" i="13"/>
  <c r="B49" i="13"/>
  <c r="F35" i="9" l="1"/>
  <c r="F21" i="9"/>
  <c r="E21" i="9"/>
  <c r="F34" i="9"/>
  <c r="F36" i="9"/>
  <c r="F37" i="9"/>
  <c r="F24" i="9"/>
  <c r="F22" i="9"/>
  <c r="F23" i="9"/>
  <c r="R60" i="3"/>
  <c r="R60" i="2"/>
  <c r="I38" i="13"/>
  <c r="B38" i="13"/>
  <c r="C46" i="13"/>
  <c r="G38" i="13"/>
  <c r="B50" i="13"/>
  <c r="C58" i="13"/>
  <c r="C42" i="13"/>
  <c r="I54" i="13"/>
  <c r="D50" i="13"/>
  <c r="H50" i="13"/>
  <c r="B39" i="13"/>
  <c r="B42" i="13"/>
  <c r="C38" i="13"/>
  <c r="C54" i="13"/>
  <c r="D42" i="13"/>
  <c r="D58" i="13"/>
  <c r="G46" i="13"/>
  <c r="H42" i="13"/>
  <c r="H58" i="13"/>
  <c r="I46" i="13"/>
  <c r="B46" i="13"/>
  <c r="D46" i="13"/>
  <c r="G50" i="13"/>
  <c r="H46" i="13"/>
  <c r="I50" i="13"/>
  <c r="C50" i="13"/>
  <c r="D38" i="13"/>
  <c r="D54" i="13"/>
  <c r="G42" i="13"/>
  <c r="H38" i="13"/>
  <c r="H54" i="13"/>
  <c r="I42" i="13"/>
  <c r="I58" i="13"/>
  <c r="I39" i="13"/>
  <c r="I43" i="13"/>
  <c r="I47" i="13"/>
  <c r="I51" i="13"/>
  <c r="I55" i="13"/>
  <c r="I59" i="13"/>
  <c r="I36" i="13"/>
  <c r="I40" i="13"/>
  <c r="I44" i="13"/>
  <c r="I48" i="13"/>
  <c r="I52" i="13"/>
  <c r="I56" i="13"/>
  <c r="I37" i="13"/>
  <c r="I41" i="13"/>
  <c r="I45" i="13"/>
  <c r="I49" i="13"/>
  <c r="I53" i="13"/>
  <c r="H39" i="13"/>
  <c r="H43" i="13"/>
  <c r="H47" i="13"/>
  <c r="H51" i="13"/>
  <c r="H55" i="13"/>
  <c r="H59" i="13"/>
  <c r="H36" i="13"/>
  <c r="H40" i="13"/>
  <c r="H44" i="13"/>
  <c r="H48" i="13"/>
  <c r="H52" i="13"/>
  <c r="H56" i="13"/>
  <c r="H37" i="13"/>
  <c r="H41" i="13"/>
  <c r="H45" i="13"/>
  <c r="H49" i="13"/>
  <c r="H53" i="13"/>
  <c r="G39" i="13"/>
  <c r="G43" i="13"/>
  <c r="G47" i="13"/>
  <c r="G59" i="13"/>
  <c r="G36" i="13"/>
  <c r="G40" i="13"/>
  <c r="G44" i="13"/>
  <c r="G48" i="13"/>
  <c r="G37" i="13"/>
  <c r="G41" i="13"/>
  <c r="G45" i="13"/>
  <c r="D39" i="13"/>
  <c r="D43" i="13"/>
  <c r="D47" i="13"/>
  <c r="D51" i="13"/>
  <c r="D55" i="13"/>
  <c r="D59" i="13"/>
  <c r="D36" i="13"/>
  <c r="D40" i="13"/>
  <c r="D44" i="13"/>
  <c r="D48" i="13"/>
  <c r="D52" i="13"/>
  <c r="D56" i="13"/>
  <c r="D37" i="13"/>
  <c r="D41" i="13"/>
  <c r="D45" i="13"/>
  <c r="D49" i="13"/>
  <c r="D53" i="13"/>
  <c r="C39" i="13"/>
  <c r="C43" i="13"/>
  <c r="C47" i="13"/>
  <c r="C51" i="13"/>
  <c r="C55" i="13"/>
  <c r="C59" i="13"/>
  <c r="C36" i="13"/>
  <c r="C40" i="13"/>
  <c r="C44" i="13"/>
  <c r="C48" i="13"/>
  <c r="C52" i="13"/>
  <c r="C56" i="13"/>
  <c r="C37" i="13"/>
  <c r="C41" i="13"/>
  <c r="C45" i="13"/>
  <c r="C49" i="13"/>
  <c r="C53" i="13"/>
  <c r="B43" i="13"/>
  <c r="B47" i="13"/>
  <c r="B59" i="13"/>
  <c r="B36" i="13"/>
  <c r="B40" i="13"/>
  <c r="B44" i="13"/>
  <c r="B48" i="13"/>
  <c r="B37" i="13"/>
  <c r="B41" i="13"/>
  <c r="B45" i="13"/>
  <c r="E50" i="2"/>
  <c r="E48" i="2"/>
  <c r="E46" i="2"/>
  <c r="I45" i="2"/>
  <c r="L44" i="2"/>
  <c r="Q42" i="2"/>
  <c r="Q41" i="2"/>
  <c r="E41" i="2"/>
  <c r="L40" i="2"/>
  <c r="Q38" i="2"/>
  <c r="Q37" i="2"/>
  <c r="E23" i="9" s="1"/>
  <c r="Q36" i="2"/>
  <c r="O36" i="2"/>
  <c r="C36" i="2"/>
  <c r="Q32" i="2"/>
  <c r="Q57" i="2" s="1"/>
  <c r="O32" i="2"/>
  <c r="O58" i="2" s="1"/>
  <c r="N32" i="2"/>
  <c r="N45" i="2" s="1"/>
  <c r="M32" i="2"/>
  <c r="M57" i="2" s="1"/>
  <c r="L32" i="2"/>
  <c r="L59" i="2" s="1"/>
  <c r="J32" i="2"/>
  <c r="J45" i="2" s="1"/>
  <c r="I32" i="2"/>
  <c r="I49" i="2" s="1"/>
  <c r="H32" i="2"/>
  <c r="H59" i="2" s="1"/>
  <c r="G32" i="2"/>
  <c r="G50" i="2" s="1"/>
  <c r="F32" i="2"/>
  <c r="F45" i="2" s="1"/>
  <c r="E32" i="2"/>
  <c r="E49" i="2" s="1"/>
  <c r="D32" i="2"/>
  <c r="D59" i="2" s="1"/>
  <c r="C32" i="2"/>
  <c r="C46" i="2" s="1"/>
  <c r="P31" i="2"/>
  <c r="K31" i="2"/>
  <c r="P30" i="2"/>
  <c r="P29" i="2"/>
  <c r="P28" i="2"/>
  <c r="P27" i="2"/>
  <c r="P26" i="2"/>
  <c r="P25" i="2"/>
  <c r="P24" i="2"/>
  <c r="P23" i="2"/>
  <c r="P22" i="2"/>
  <c r="K22" i="2"/>
  <c r="P21" i="2"/>
  <c r="K21" i="2"/>
  <c r="P20" i="2"/>
  <c r="K20" i="2"/>
  <c r="P19" i="2"/>
  <c r="K19" i="2"/>
  <c r="P18" i="2"/>
  <c r="K18" i="2"/>
  <c r="P17" i="2"/>
  <c r="K17" i="2"/>
  <c r="P16" i="2"/>
  <c r="K16" i="2"/>
  <c r="P15" i="2"/>
  <c r="K15" i="2"/>
  <c r="P14" i="2"/>
  <c r="K14" i="2"/>
  <c r="P13" i="2"/>
  <c r="K13" i="2"/>
  <c r="P12" i="2"/>
  <c r="K12" i="2"/>
  <c r="P11" i="2"/>
  <c r="K11" i="2"/>
  <c r="P10" i="2"/>
  <c r="K10" i="2"/>
  <c r="P9" i="2"/>
  <c r="K9" i="2"/>
  <c r="P8" i="2"/>
  <c r="P32" i="2" s="1"/>
  <c r="K8" i="2"/>
  <c r="D45" i="3"/>
  <c r="Q42" i="3"/>
  <c r="Q41" i="3"/>
  <c r="H41" i="3"/>
  <c r="H40" i="3"/>
  <c r="M38" i="3"/>
  <c r="I38" i="3"/>
  <c r="M37" i="3"/>
  <c r="L37" i="3"/>
  <c r="D37" i="3"/>
  <c r="G36" i="3"/>
  <c r="Q32" i="3"/>
  <c r="O32" i="3"/>
  <c r="O58" i="3" s="1"/>
  <c r="N32" i="3"/>
  <c r="N45" i="3" s="1"/>
  <c r="M32" i="3"/>
  <c r="M57" i="3" s="1"/>
  <c r="L32" i="3"/>
  <c r="L59" i="3" s="1"/>
  <c r="J32" i="3"/>
  <c r="J45" i="3" s="1"/>
  <c r="I32" i="3"/>
  <c r="I49" i="3" s="1"/>
  <c r="H32" i="3"/>
  <c r="H59" i="3" s="1"/>
  <c r="G32" i="3"/>
  <c r="G50" i="3" s="1"/>
  <c r="F32" i="3"/>
  <c r="F45" i="3" s="1"/>
  <c r="E32" i="3"/>
  <c r="E49" i="3" s="1"/>
  <c r="D32" i="3"/>
  <c r="D59" i="3" s="1"/>
  <c r="C32" i="3"/>
  <c r="C46" i="3" s="1"/>
  <c r="P31" i="3"/>
  <c r="K31" i="3"/>
  <c r="P30" i="3"/>
  <c r="P29" i="3"/>
  <c r="P28" i="3"/>
  <c r="P27" i="3"/>
  <c r="P26" i="3"/>
  <c r="P25" i="3"/>
  <c r="P24" i="3"/>
  <c r="P23" i="3"/>
  <c r="P22" i="3"/>
  <c r="K22" i="3"/>
  <c r="P21" i="3"/>
  <c r="K21" i="3"/>
  <c r="P20" i="3"/>
  <c r="K20" i="3"/>
  <c r="P19" i="3"/>
  <c r="K19" i="3"/>
  <c r="P18" i="3"/>
  <c r="K18" i="3"/>
  <c r="P17" i="3"/>
  <c r="K17" i="3"/>
  <c r="P16" i="3"/>
  <c r="K16" i="3"/>
  <c r="P15" i="3"/>
  <c r="K15" i="3"/>
  <c r="P14" i="3"/>
  <c r="K14" i="3"/>
  <c r="K13" i="3"/>
  <c r="P12" i="3"/>
  <c r="K12" i="3"/>
  <c r="P11" i="3"/>
  <c r="K11" i="3"/>
  <c r="P10" i="3"/>
  <c r="K10" i="3"/>
  <c r="P9" i="3"/>
  <c r="K9" i="3"/>
  <c r="P8" i="3"/>
  <c r="K8" i="3"/>
  <c r="M41" i="2" l="1"/>
  <c r="M56" i="2"/>
  <c r="Q57" i="3"/>
  <c r="N28" i="9"/>
  <c r="O28" i="9"/>
  <c r="H36" i="3"/>
  <c r="E37" i="3"/>
  <c r="L40" i="3"/>
  <c r="I41" i="3"/>
  <c r="E42" i="3"/>
  <c r="D44" i="3"/>
  <c r="H45" i="3"/>
  <c r="D36" i="2"/>
  <c r="I36" i="2"/>
  <c r="D21" i="9"/>
  <c r="I37" i="2"/>
  <c r="E38" i="2"/>
  <c r="D40" i="2"/>
  <c r="M40" i="2"/>
  <c r="H41" i="2"/>
  <c r="D45" i="2"/>
  <c r="L45" i="2"/>
  <c r="I46" i="2"/>
  <c r="I48" i="2"/>
  <c r="I50" i="2"/>
  <c r="Q52" i="2"/>
  <c r="Q56" i="2"/>
  <c r="M42" i="2"/>
  <c r="K32" i="3"/>
  <c r="K36" i="3" s="1"/>
  <c r="C36" i="3"/>
  <c r="L36" i="3"/>
  <c r="H37" i="3"/>
  <c r="Q37" i="3"/>
  <c r="Q38" i="3"/>
  <c r="D41" i="3"/>
  <c r="L41" i="3"/>
  <c r="I42" i="3"/>
  <c r="H44" i="3"/>
  <c r="L45" i="3"/>
  <c r="P37" i="2"/>
  <c r="P39" i="2"/>
  <c r="P41" i="2"/>
  <c r="P43" i="2"/>
  <c r="P45" i="2"/>
  <c r="P47" i="2"/>
  <c r="P49" i="2"/>
  <c r="P52" i="2"/>
  <c r="P56" i="2"/>
  <c r="P59" i="2"/>
  <c r="E36" i="2"/>
  <c r="L36" i="2"/>
  <c r="D37" i="2"/>
  <c r="L37" i="2"/>
  <c r="I38" i="2"/>
  <c r="H40" i="2"/>
  <c r="Q40" i="2"/>
  <c r="I41" i="2"/>
  <c r="E42" i="2"/>
  <c r="D44" i="2"/>
  <c r="E45" i="2"/>
  <c r="M45" i="2"/>
  <c r="M46" i="2"/>
  <c r="M48" i="2"/>
  <c r="M50" i="2"/>
  <c r="M54" i="2"/>
  <c r="M58" i="2"/>
  <c r="E22" i="9"/>
  <c r="H36" i="2"/>
  <c r="H37" i="2"/>
  <c r="M52" i="2"/>
  <c r="P32" i="3"/>
  <c r="P41" i="3" s="1"/>
  <c r="D36" i="3"/>
  <c r="O36" i="3"/>
  <c r="I37" i="3"/>
  <c r="E38" i="3"/>
  <c r="D40" i="3"/>
  <c r="E41" i="3"/>
  <c r="M41" i="3"/>
  <c r="M42" i="3"/>
  <c r="L44" i="3"/>
  <c r="K32" i="2"/>
  <c r="P53" i="2"/>
  <c r="P57" i="2"/>
  <c r="G36" i="2"/>
  <c r="M36" i="2"/>
  <c r="E37" i="2"/>
  <c r="M37" i="2"/>
  <c r="M38" i="2"/>
  <c r="I40" i="2"/>
  <c r="D41" i="2"/>
  <c r="L41" i="2"/>
  <c r="I42" i="2"/>
  <c r="H44" i="2"/>
  <c r="H45" i="2"/>
  <c r="Q45" i="2"/>
  <c r="Q46" i="2"/>
  <c r="Q48" i="2"/>
  <c r="Q50" i="2"/>
  <c r="Q54" i="2"/>
  <c r="Q58" i="2"/>
  <c r="J37" i="13"/>
  <c r="E37" i="13"/>
  <c r="E36" i="13"/>
  <c r="P39" i="3"/>
  <c r="P43" i="3"/>
  <c r="P47" i="3"/>
  <c r="P49" i="3"/>
  <c r="P52" i="3"/>
  <c r="P56" i="3"/>
  <c r="P59" i="3"/>
  <c r="P37" i="3"/>
  <c r="P45" i="3"/>
  <c r="P53" i="3"/>
  <c r="P57" i="3"/>
  <c r="J36" i="13"/>
  <c r="J48" i="13"/>
  <c r="J50" i="13"/>
  <c r="J44" i="13"/>
  <c r="J47" i="13"/>
  <c r="J41" i="13"/>
  <c r="J40" i="13"/>
  <c r="J43" i="13"/>
  <c r="J42" i="13"/>
  <c r="J46" i="13"/>
  <c r="J38" i="13"/>
  <c r="J39" i="13"/>
  <c r="J45" i="13"/>
  <c r="J49" i="13"/>
  <c r="E48" i="13"/>
  <c r="E41" i="13"/>
  <c r="E40" i="13"/>
  <c r="E43" i="13"/>
  <c r="E46" i="13"/>
  <c r="E50" i="13"/>
  <c r="E39" i="13"/>
  <c r="E42" i="13"/>
  <c r="E45" i="13"/>
  <c r="E44" i="13"/>
  <c r="E47" i="13"/>
  <c r="E38" i="13"/>
  <c r="E49" i="13"/>
  <c r="D60" i="13"/>
  <c r="I60" i="13"/>
  <c r="H60" i="13"/>
  <c r="G60" i="13"/>
  <c r="C60" i="13"/>
  <c r="B60" i="13"/>
  <c r="P40" i="2"/>
  <c r="P36" i="2"/>
  <c r="P38" i="2"/>
  <c r="P42" i="2"/>
  <c r="P44" i="2"/>
  <c r="P46" i="2"/>
  <c r="P48" i="2"/>
  <c r="P50" i="2"/>
  <c r="P54" i="2"/>
  <c r="P58" i="2"/>
  <c r="K37" i="2"/>
  <c r="K41" i="2"/>
  <c r="K45" i="2"/>
  <c r="P51" i="2"/>
  <c r="P55" i="2"/>
  <c r="K59" i="2"/>
  <c r="K43" i="2"/>
  <c r="K39" i="2"/>
  <c r="K49" i="2"/>
  <c r="K47" i="2"/>
  <c r="K36" i="2"/>
  <c r="K38" i="2"/>
  <c r="K40" i="2"/>
  <c r="K42" i="2"/>
  <c r="K44" i="2"/>
  <c r="K46" i="2"/>
  <c r="K48" i="2"/>
  <c r="K50" i="2"/>
  <c r="F38" i="2"/>
  <c r="G39" i="2"/>
  <c r="F36" i="2"/>
  <c r="J36" i="2"/>
  <c r="N36" i="2"/>
  <c r="C37" i="2"/>
  <c r="G37" i="2"/>
  <c r="O37" i="2"/>
  <c r="D38" i="2"/>
  <c r="H38" i="2"/>
  <c r="L38" i="2"/>
  <c r="E39" i="2"/>
  <c r="I39" i="2"/>
  <c r="M39" i="2"/>
  <c r="Q39" i="2"/>
  <c r="F40" i="2"/>
  <c r="J40" i="2"/>
  <c r="N40" i="2"/>
  <c r="C41" i="2"/>
  <c r="G41" i="2"/>
  <c r="O41" i="2"/>
  <c r="D42" i="2"/>
  <c r="H42" i="2"/>
  <c r="L42" i="2"/>
  <c r="E43" i="2"/>
  <c r="I43" i="2"/>
  <c r="M43" i="2"/>
  <c r="Q43" i="2"/>
  <c r="F44" i="2"/>
  <c r="J44" i="2"/>
  <c r="N44" i="2"/>
  <c r="C45" i="2"/>
  <c r="G45" i="2"/>
  <c r="O45" i="2"/>
  <c r="D46" i="2"/>
  <c r="H46" i="2"/>
  <c r="L46" i="2"/>
  <c r="F47" i="2"/>
  <c r="J47" i="2"/>
  <c r="N47" i="2"/>
  <c r="D48" i="2"/>
  <c r="H48" i="2"/>
  <c r="L48" i="2"/>
  <c r="F49" i="2"/>
  <c r="J49" i="2"/>
  <c r="N49" i="2"/>
  <c r="D50" i="2"/>
  <c r="H50" i="2"/>
  <c r="L50" i="2"/>
  <c r="N51" i="2"/>
  <c r="L52" i="2"/>
  <c r="N53" i="2"/>
  <c r="L54" i="2"/>
  <c r="N55" i="2"/>
  <c r="L56" i="2"/>
  <c r="N57" i="2"/>
  <c r="L58" i="2"/>
  <c r="E59" i="2"/>
  <c r="I59" i="2"/>
  <c r="M59" i="2"/>
  <c r="Q59" i="2"/>
  <c r="F39" i="2"/>
  <c r="J39" i="2"/>
  <c r="N39" i="2"/>
  <c r="C40" i="2"/>
  <c r="G40" i="2"/>
  <c r="O40" i="2"/>
  <c r="F43" i="2"/>
  <c r="J43" i="2"/>
  <c r="N43" i="2"/>
  <c r="C44" i="2"/>
  <c r="G44" i="2"/>
  <c r="O44" i="2"/>
  <c r="G47" i="2"/>
  <c r="O47" i="2"/>
  <c r="G49" i="2"/>
  <c r="O49" i="2"/>
  <c r="O51" i="2"/>
  <c r="O53" i="2"/>
  <c r="O55" i="2"/>
  <c r="O57" i="2"/>
  <c r="F59" i="2"/>
  <c r="J59" i="2"/>
  <c r="N59" i="2"/>
  <c r="N38" i="2"/>
  <c r="F42" i="2"/>
  <c r="J42" i="2"/>
  <c r="N42" i="2"/>
  <c r="C43" i="2"/>
  <c r="G43" i="2"/>
  <c r="O43" i="2"/>
  <c r="F46" i="2"/>
  <c r="J46" i="2"/>
  <c r="N46" i="2"/>
  <c r="D47" i="2"/>
  <c r="H47" i="2"/>
  <c r="L47" i="2"/>
  <c r="F48" i="2"/>
  <c r="J48" i="2"/>
  <c r="N48" i="2"/>
  <c r="D49" i="2"/>
  <c r="H49" i="2"/>
  <c r="L49" i="2"/>
  <c r="F50" i="2"/>
  <c r="J50" i="2"/>
  <c r="N50" i="2"/>
  <c r="L51" i="2"/>
  <c r="N52" i="2"/>
  <c r="L53" i="2"/>
  <c r="N54" i="2"/>
  <c r="L55" i="2"/>
  <c r="N56" i="2"/>
  <c r="L57" i="2"/>
  <c r="N58" i="2"/>
  <c r="C59" i="2"/>
  <c r="G59" i="2"/>
  <c r="O59" i="2"/>
  <c r="J38" i="2"/>
  <c r="C39" i="2"/>
  <c r="O39" i="2"/>
  <c r="F37" i="2"/>
  <c r="J37" i="2"/>
  <c r="N37" i="2"/>
  <c r="C38" i="2"/>
  <c r="G38" i="2"/>
  <c r="O38" i="2"/>
  <c r="D22" i="9" s="1"/>
  <c r="D39" i="2"/>
  <c r="H39" i="2"/>
  <c r="L39" i="2"/>
  <c r="E40" i="2"/>
  <c r="F41" i="2"/>
  <c r="J41" i="2"/>
  <c r="N41" i="2"/>
  <c r="C42" i="2"/>
  <c r="G42" i="2"/>
  <c r="O42" i="2"/>
  <c r="D43" i="2"/>
  <c r="H43" i="2"/>
  <c r="L43" i="2"/>
  <c r="E44" i="2"/>
  <c r="I44" i="2"/>
  <c r="M44" i="2"/>
  <c r="Q44" i="2"/>
  <c r="G46" i="2"/>
  <c r="O46" i="2"/>
  <c r="E47" i="2"/>
  <c r="I47" i="2"/>
  <c r="M47" i="2"/>
  <c r="Q47" i="2"/>
  <c r="G48" i="2"/>
  <c r="O48" i="2"/>
  <c r="M49" i="2"/>
  <c r="Q49" i="2"/>
  <c r="O50" i="2"/>
  <c r="M51" i="2"/>
  <c r="Q51" i="2"/>
  <c r="O52" i="2"/>
  <c r="M53" i="2"/>
  <c r="Q53" i="2"/>
  <c r="O54" i="2"/>
  <c r="M55" i="2"/>
  <c r="Q55" i="2"/>
  <c r="O56" i="2"/>
  <c r="K38" i="3"/>
  <c r="K40" i="3"/>
  <c r="K42" i="3"/>
  <c r="K44" i="3"/>
  <c r="K46" i="3"/>
  <c r="K48" i="3"/>
  <c r="K50" i="3"/>
  <c r="P36" i="3"/>
  <c r="P40" i="3"/>
  <c r="P38" i="3"/>
  <c r="P42" i="3"/>
  <c r="P44" i="3"/>
  <c r="P46" i="3"/>
  <c r="P48" i="3"/>
  <c r="P50" i="3"/>
  <c r="P54" i="3"/>
  <c r="P58" i="3"/>
  <c r="K37" i="3"/>
  <c r="K39" i="3"/>
  <c r="K41" i="3"/>
  <c r="K43" i="3"/>
  <c r="K45" i="3"/>
  <c r="K47" i="3"/>
  <c r="K49" i="3"/>
  <c r="P51" i="3"/>
  <c r="P55" i="3"/>
  <c r="K59" i="3"/>
  <c r="F36" i="3"/>
  <c r="J36" i="3"/>
  <c r="N36" i="3"/>
  <c r="C37" i="3"/>
  <c r="G37" i="3"/>
  <c r="O37" i="3"/>
  <c r="D38" i="3"/>
  <c r="H38" i="3"/>
  <c r="L38" i="3"/>
  <c r="E39" i="3"/>
  <c r="I39" i="3"/>
  <c r="M39" i="3"/>
  <c r="Q39" i="3"/>
  <c r="F40" i="3"/>
  <c r="J40" i="3"/>
  <c r="N40" i="3"/>
  <c r="C41" i="3"/>
  <c r="G41" i="3"/>
  <c r="O41" i="3"/>
  <c r="D42" i="3"/>
  <c r="H42" i="3"/>
  <c r="L42" i="3"/>
  <c r="E43" i="3"/>
  <c r="I43" i="3"/>
  <c r="M43" i="3"/>
  <c r="Q43" i="3"/>
  <c r="F44" i="3"/>
  <c r="J44" i="3"/>
  <c r="N44" i="3"/>
  <c r="C45" i="3"/>
  <c r="G45" i="3"/>
  <c r="O45" i="3"/>
  <c r="D46" i="3"/>
  <c r="H46" i="3"/>
  <c r="L46" i="3"/>
  <c r="F47" i="3"/>
  <c r="J47" i="3"/>
  <c r="N47" i="3"/>
  <c r="D48" i="3"/>
  <c r="H48" i="3"/>
  <c r="L48" i="3"/>
  <c r="F49" i="3"/>
  <c r="J49" i="3"/>
  <c r="N49" i="3"/>
  <c r="D50" i="3"/>
  <c r="H50" i="3"/>
  <c r="L50" i="3"/>
  <c r="N51" i="3"/>
  <c r="L52" i="3"/>
  <c r="N53" i="3"/>
  <c r="L54" i="3"/>
  <c r="N55" i="3"/>
  <c r="L56" i="3"/>
  <c r="N57" i="3"/>
  <c r="L58" i="3"/>
  <c r="E59" i="3"/>
  <c r="I59" i="3"/>
  <c r="M59" i="3"/>
  <c r="Q59" i="3"/>
  <c r="F39" i="3"/>
  <c r="J39" i="3"/>
  <c r="N39" i="3"/>
  <c r="C40" i="3"/>
  <c r="G40" i="3"/>
  <c r="O40" i="3"/>
  <c r="F43" i="3"/>
  <c r="J43" i="3"/>
  <c r="N43" i="3"/>
  <c r="C44" i="3"/>
  <c r="G44" i="3"/>
  <c r="O44" i="3"/>
  <c r="E46" i="3"/>
  <c r="I46" i="3"/>
  <c r="M46" i="3"/>
  <c r="Q46" i="3"/>
  <c r="G47" i="3"/>
  <c r="O47" i="3"/>
  <c r="E48" i="3"/>
  <c r="I48" i="3"/>
  <c r="M48" i="3"/>
  <c r="Q48" i="3"/>
  <c r="G49" i="3"/>
  <c r="O49" i="3"/>
  <c r="E50" i="3"/>
  <c r="I50" i="3"/>
  <c r="M50" i="3"/>
  <c r="Q50" i="3"/>
  <c r="O51" i="3"/>
  <c r="M52" i="3"/>
  <c r="Q52" i="3"/>
  <c r="O53" i="3"/>
  <c r="M54" i="3"/>
  <c r="Q54" i="3"/>
  <c r="O55" i="3"/>
  <c r="M56" i="3"/>
  <c r="Q56" i="3"/>
  <c r="O57" i="3"/>
  <c r="M58" i="3"/>
  <c r="Q58" i="3"/>
  <c r="F59" i="3"/>
  <c r="J59" i="3"/>
  <c r="N59" i="3"/>
  <c r="F38" i="3"/>
  <c r="N38" i="3"/>
  <c r="G39" i="3"/>
  <c r="F42" i="3"/>
  <c r="J42" i="3"/>
  <c r="N42" i="3"/>
  <c r="C43" i="3"/>
  <c r="G43" i="3"/>
  <c r="O43" i="3"/>
  <c r="E45" i="3"/>
  <c r="I45" i="3"/>
  <c r="M45" i="3"/>
  <c r="Q45" i="3"/>
  <c r="F46" i="3"/>
  <c r="J46" i="3"/>
  <c r="N46" i="3"/>
  <c r="D47" i="3"/>
  <c r="H47" i="3"/>
  <c r="L47" i="3"/>
  <c r="F48" i="3"/>
  <c r="J48" i="3"/>
  <c r="N48" i="3"/>
  <c r="D49" i="3"/>
  <c r="H49" i="3"/>
  <c r="L49" i="3"/>
  <c r="F50" i="3"/>
  <c r="J50" i="3"/>
  <c r="N50" i="3"/>
  <c r="L51" i="3"/>
  <c r="N52" i="3"/>
  <c r="L53" i="3"/>
  <c r="N54" i="3"/>
  <c r="L55" i="3"/>
  <c r="N56" i="3"/>
  <c r="L57" i="3"/>
  <c r="N58" i="3"/>
  <c r="C59" i="3"/>
  <c r="G59" i="3"/>
  <c r="O59" i="3"/>
  <c r="J38" i="3"/>
  <c r="C39" i="3"/>
  <c r="O39" i="3"/>
  <c r="E36" i="3"/>
  <c r="I36" i="3"/>
  <c r="M36" i="3"/>
  <c r="Q36" i="3"/>
  <c r="F37" i="3"/>
  <c r="J37" i="3"/>
  <c r="N37" i="3"/>
  <c r="C38" i="3"/>
  <c r="G38" i="3"/>
  <c r="O38" i="3"/>
  <c r="D39" i="3"/>
  <c r="H39" i="3"/>
  <c r="L39" i="3"/>
  <c r="E40" i="3"/>
  <c r="I40" i="3"/>
  <c r="M40" i="3"/>
  <c r="Q40" i="3"/>
  <c r="F41" i="3"/>
  <c r="J41" i="3"/>
  <c r="N41" i="3"/>
  <c r="C42" i="3"/>
  <c r="G42" i="3"/>
  <c r="O42" i="3"/>
  <c r="D43" i="3"/>
  <c r="H43" i="3"/>
  <c r="L43" i="3"/>
  <c r="E44" i="3"/>
  <c r="I44" i="3"/>
  <c r="M44" i="3"/>
  <c r="Q44" i="3"/>
  <c r="G46" i="3"/>
  <c r="O46" i="3"/>
  <c r="E47" i="3"/>
  <c r="I47" i="3"/>
  <c r="M47" i="3"/>
  <c r="Q47" i="3"/>
  <c r="G48" i="3"/>
  <c r="O48" i="3"/>
  <c r="M49" i="3"/>
  <c r="Q49" i="3"/>
  <c r="O50" i="3"/>
  <c r="M51" i="3"/>
  <c r="Q51" i="3"/>
  <c r="O52" i="3"/>
  <c r="M53" i="3"/>
  <c r="Q53" i="3"/>
  <c r="O54" i="3"/>
  <c r="M55" i="3"/>
  <c r="Q55" i="3"/>
  <c r="O56" i="3"/>
  <c r="L60" i="3" l="1"/>
  <c r="G60" i="2"/>
  <c r="D37" i="9"/>
  <c r="E37" i="9"/>
  <c r="D34" i="9"/>
  <c r="E34" i="9"/>
  <c r="O60" i="3"/>
  <c r="H60" i="3"/>
  <c r="C60" i="3"/>
  <c r="H60" i="2"/>
  <c r="L60" i="2"/>
  <c r="D35" i="9"/>
  <c r="E35" i="9"/>
  <c r="D36" i="9"/>
  <c r="E36" i="9"/>
  <c r="D60" i="3"/>
  <c r="K60" i="3"/>
  <c r="C60" i="2"/>
  <c r="E60" i="2"/>
  <c r="I60" i="2"/>
  <c r="D60" i="2"/>
  <c r="D24" i="9"/>
  <c r="E24" i="9"/>
  <c r="G60" i="3"/>
  <c r="M60" i="2"/>
  <c r="Q60" i="2"/>
  <c r="O60" i="2"/>
  <c r="D23" i="9"/>
  <c r="F60" i="2"/>
  <c r="K60" i="2"/>
  <c r="N60" i="2"/>
  <c r="J60" i="2"/>
  <c r="P60" i="2"/>
  <c r="F60" i="3"/>
  <c r="P60" i="3"/>
  <c r="Q60" i="3"/>
  <c r="M60" i="3"/>
  <c r="N60" i="3"/>
  <c r="I60" i="3"/>
  <c r="J60" i="3"/>
  <c r="E60" i="3"/>
  <c r="Q63" i="11" l="1"/>
  <c r="O63" i="11"/>
  <c r="N63" i="11"/>
  <c r="M63" i="11"/>
  <c r="L63" i="11"/>
  <c r="J63" i="11"/>
  <c r="I63" i="11"/>
  <c r="H63" i="11"/>
  <c r="G63" i="11"/>
  <c r="F63" i="11"/>
  <c r="E63" i="11"/>
  <c r="D63" i="11"/>
  <c r="C63" i="11"/>
  <c r="P62" i="11"/>
  <c r="K62" i="11"/>
  <c r="Q61" i="11"/>
  <c r="O61" i="11"/>
  <c r="N61" i="11"/>
  <c r="M61" i="11"/>
  <c r="L61" i="11"/>
  <c r="J61" i="11"/>
  <c r="I61" i="11"/>
  <c r="H61" i="11"/>
  <c r="G61" i="11"/>
  <c r="E61" i="11"/>
  <c r="D61" i="11"/>
  <c r="C61" i="11"/>
  <c r="P60" i="11"/>
  <c r="K60" i="11"/>
  <c r="P59" i="11"/>
  <c r="P58" i="11"/>
  <c r="P57" i="11"/>
  <c r="P56" i="11"/>
  <c r="P55" i="11"/>
  <c r="P54" i="11"/>
  <c r="P53" i="11"/>
  <c r="P52" i="11"/>
  <c r="P51" i="11"/>
  <c r="K51" i="11"/>
  <c r="P50" i="11"/>
  <c r="K50" i="11"/>
  <c r="P49" i="11"/>
  <c r="K49" i="11"/>
  <c r="P48" i="11"/>
  <c r="K48" i="11"/>
  <c r="P47" i="11"/>
  <c r="K47" i="11"/>
  <c r="P46" i="11"/>
  <c r="K46" i="11"/>
  <c r="P45" i="11"/>
  <c r="K45" i="11"/>
  <c r="P44" i="11"/>
  <c r="K44" i="11"/>
  <c r="P43" i="11"/>
  <c r="K43" i="11"/>
  <c r="P42" i="11"/>
  <c r="K42" i="11"/>
  <c r="P41" i="11"/>
  <c r="K41" i="11"/>
  <c r="P40" i="11"/>
  <c r="K40" i="11"/>
  <c r="P39" i="11"/>
  <c r="K39" i="11"/>
  <c r="P38" i="11"/>
  <c r="K38" i="11"/>
  <c r="P37" i="11"/>
  <c r="K37" i="11"/>
  <c r="K61" i="11" s="1"/>
  <c r="P32" i="11"/>
  <c r="P63" i="11" s="1"/>
  <c r="K32" i="11"/>
  <c r="K63" i="11" s="1"/>
  <c r="Q31" i="11"/>
  <c r="O31" i="11"/>
  <c r="N31" i="11"/>
  <c r="M31" i="11"/>
  <c r="L31" i="11"/>
  <c r="J31" i="11"/>
  <c r="I31" i="11"/>
  <c r="H31" i="11"/>
  <c r="G31" i="11"/>
  <c r="F31" i="11"/>
  <c r="E31" i="11"/>
  <c r="D31" i="11"/>
  <c r="C31" i="11"/>
  <c r="P30" i="11"/>
  <c r="K30" i="11"/>
  <c r="P29" i="11"/>
  <c r="P28" i="11"/>
  <c r="P27" i="11"/>
  <c r="P26" i="11"/>
  <c r="P25" i="11"/>
  <c r="P24" i="11"/>
  <c r="P23" i="11"/>
  <c r="P22" i="11"/>
  <c r="P21" i="11"/>
  <c r="K21" i="11"/>
  <c r="P20" i="11"/>
  <c r="K20" i="11"/>
  <c r="P19" i="11"/>
  <c r="K19" i="11"/>
  <c r="P18" i="11"/>
  <c r="K18" i="11"/>
  <c r="P17" i="11"/>
  <c r="K17" i="11"/>
  <c r="P16" i="11"/>
  <c r="K16" i="11"/>
  <c r="P15" i="11"/>
  <c r="K15" i="11"/>
  <c r="P14" i="11"/>
  <c r="K14" i="11"/>
  <c r="P13" i="11"/>
  <c r="K13" i="11"/>
  <c r="P12" i="11"/>
  <c r="K12" i="11"/>
  <c r="P11" i="11"/>
  <c r="K11" i="11"/>
  <c r="P10" i="11"/>
  <c r="K10" i="11"/>
  <c r="P9" i="11"/>
  <c r="K9" i="11"/>
  <c r="P8" i="11"/>
  <c r="K8" i="11"/>
  <c r="P7" i="11"/>
  <c r="K7" i="11"/>
  <c r="Q35" i="10"/>
  <c r="O35" i="10"/>
  <c r="N35" i="10"/>
  <c r="M35" i="10"/>
  <c r="L35" i="10"/>
  <c r="J35" i="10"/>
  <c r="I35" i="10"/>
  <c r="H35" i="10"/>
  <c r="G35" i="10"/>
  <c r="F35" i="10"/>
  <c r="E35" i="10"/>
  <c r="D35" i="10"/>
  <c r="C35" i="10"/>
  <c r="P34" i="10"/>
  <c r="K34" i="10"/>
  <c r="P33" i="10"/>
  <c r="P32" i="10"/>
  <c r="P31" i="10"/>
  <c r="P30" i="10"/>
  <c r="P29" i="10"/>
  <c r="P28" i="10"/>
  <c r="P27" i="10"/>
  <c r="P26" i="10"/>
  <c r="P25" i="10"/>
  <c r="K25" i="10"/>
  <c r="P24" i="10"/>
  <c r="K24" i="10"/>
  <c r="P23" i="10"/>
  <c r="K23" i="10"/>
  <c r="P22" i="10"/>
  <c r="K22" i="10"/>
  <c r="P21" i="10"/>
  <c r="K21" i="10"/>
  <c r="P20" i="10"/>
  <c r="K20" i="10"/>
  <c r="P19" i="10"/>
  <c r="K19" i="10"/>
  <c r="P18" i="10"/>
  <c r="K18" i="10"/>
  <c r="P17" i="10"/>
  <c r="K17" i="10"/>
  <c r="P16" i="10"/>
  <c r="K16" i="10"/>
  <c r="P15" i="10"/>
  <c r="K15" i="10"/>
  <c r="P14" i="10"/>
  <c r="K14" i="10"/>
  <c r="P13" i="10"/>
  <c r="K13" i="10"/>
  <c r="P12" i="10"/>
  <c r="K12" i="10"/>
  <c r="P11" i="10"/>
  <c r="K11" i="10"/>
  <c r="K35" i="10" s="1"/>
  <c r="P6" i="10"/>
  <c r="K6" i="10"/>
  <c r="P35" i="10" l="1"/>
  <c r="P31" i="11"/>
  <c r="P61" i="11"/>
  <c r="K31" i="11"/>
  <c r="M28" i="9"/>
  <c r="K97" i="1"/>
  <c r="H97" i="1"/>
  <c r="L28" i="9" l="1"/>
  <c r="J28" i="9"/>
  <c r="J29" i="9" s="1"/>
  <c r="B32" i="9" s="1"/>
  <c r="B33" i="9" s="1"/>
  <c r="J15" i="9"/>
  <c r="J16" i="9" s="1"/>
  <c r="B19" i="9" l="1"/>
  <c r="B20" i="9" s="1"/>
  <c r="O76" i="1"/>
  <c r="L61" i="1"/>
  <c r="K68" i="1"/>
  <c r="K75" i="1"/>
  <c r="K82" i="1"/>
  <c r="K89" i="1"/>
  <c r="O97" i="1" l="1"/>
  <c r="A8" i="9"/>
  <c r="A6" i="9"/>
  <c r="B6" i="9" s="1"/>
  <c r="A3" i="9"/>
  <c r="A1" i="9"/>
  <c r="B1" i="9" s="1"/>
  <c r="F180" i="1"/>
  <c r="K180" i="1"/>
  <c r="P180" i="1"/>
  <c r="M180" i="1"/>
  <c r="I180" i="1"/>
  <c r="O180" i="1"/>
  <c r="H89" i="1" l="1"/>
  <c r="H82" i="1"/>
  <c r="H75" i="1"/>
  <c r="O75" i="1" s="1"/>
  <c r="H68" i="1"/>
  <c r="H61" i="1"/>
  <c r="O82" i="1" l="1"/>
  <c r="O89" i="1"/>
  <c r="O68" i="1"/>
  <c r="M10" i="1"/>
  <c r="L10" i="1"/>
  <c r="A11" i="9" l="1"/>
  <c r="O61" i="1"/>
</calcChain>
</file>

<file path=xl/sharedStrings.xml><?xml version="1.0" encoding="utf-8"?>
<sst xmlns="http://schemas.openxmlformats.org/spreadsheetml/2006/main" count="1383" uniqueCount="165">
  <si>
    <t>Contact Information</t>
  </si>
  <si>
    <t>Phone: 345-244-1606</t>
  </si>
  <si>
    <t>Download Statistics</t>
  </si>
  <si>
    <t>Remittance Report</t>
  </si>
  <si>
    <t xml:space="preserve">               CAYMAN ISLANDS REMITTANCE REPORT - MONEY SERVICE PROVIDERS (REMITTANCE COMPANIES)</t>
  </si>
  <si>
    <t xml:space="preserve">                   (Workers' remittances transmitted by the remittance companies licensed as Money Service Providers)</t>
  </si>
  <si>
    <t>REMITTANCE  OUTFLOWS  BY COUNTRY  (US$ - Actual Amounts)</t>
  </si>
  <si>
    <t>COUNTRY</t>
  </si>
  <si>
    <t>Year 2012</t>
  </si>
  <si>
    <t>Year 2013</t>
  </si>
  <si>
    <t>Year 2014*</t>
  </si>
  <si>
    <t>Year 2015</t>
  </si>
  <si>
    <t>2016Q1</t>
  </si>
  <si>
    <t>2016Q2</t>
  </si>
  <si>
    <t>2016Q3</t>
  </si>
  <si>
    <t>2016Q4</t>
  </si>
  <si>
    <t>Year 2016</t>
  </si>
  <si>
    <t>2017Q1</t>
  </si>
  <si>
    <t>2017Q2</t>
  </si>
  <si>
    <t>JAMAICA</t>
  </si>
  <si>
    <t>HONDURAS</t>
  </si>
  <si>
    <t>PHILIPPINES</t>
  </si>
  <si>
    <t>DOMINICAN REPUBLIC</t>
  </si>
  <si>
    <t>NICARAGUA</t>
  </si>
  <si>
    <t>COLOMBIA</t>
  </si>
  <si>
    <t>GUYANA</t>
  </si>
  <si>
    <t>TRINIDAD &amp; TOBAGO</t>
  </si>
  <si>
    <t>INDIA</t>
  </si>
  <si>
    <t>UNITED KINGDOM</t>
  </si>
  <si>
    <t>UNITED STATES</t>
  </si>
  <si>
    <t>CANADA</t>
  </si>
  <si>
    <t>n/a</t>
  </si>
  <si>
    <t>COSTA RICA</t>
  </si>
  <si>
    <t>BARBADOS</t>
  </si>
  <si>
    <t>PANAMA</t>
  </si>
  <si>
    <t>BELIZE</t>
  </si>
  <si>
    <t>CHINA</t>
  </si>
  <si>
    <t>CUBA</t>
  </si>
  <si>
    <t>KENYA</t>
  </si>
  <si>
    <t>MEXICO</t>
  </si>
  <si>
    <t>NEPAL</t>
  </si>
  <si>
    <t>PERU</t>
  </si>
  <si>
    <t>OTHER</t>
  </si>
  <si>
    <t>TOTALS</t>
  </si>
  <si>
    <t>REMITTANCE  OUTFLOWS  BY COUNTRY BY PERCENTAGE (%)</t>
  </si>
  <si>
    <t xml:space="preserve">* aggregated information does not include one reporting entity. </t>
  </si>
  <si>
    <t>Source: Money Service Providers (MSP's) licensed by Cayman Islands Monetary Authority (CIMA).</t>
  </si>
  <si>
    <t xml:space="preserve">n/a - data not collected </t>
  </si>
  <si>
    <t xml:space="preserve">                     (Workers' remittances transmitted by the remittance companies licensed as Money Service Providers)</t>
  </si>
  <si>
    <t>REMITTANCE INFLOWS  BY COUNTRY  (US$ - Actual Amounts)</t>
  </si>
  <si>
    <t>REMITTANCE INFLOWS  BY COUNTRY BY PERCENTAGE (%)</t>
  </si>
  <si>
    <t>2017 Q2</t>
  </si>
  <si>
    <t>2016 Q2</t>
  </si>
  <si>
    <t>Total Remittance Outflows</t>
  </si>
  <si>
    <t>Total Remittance Inflows</t>
  </si>
  <si>
    <t>Net Remittances</t>
  </si>
  <si>
    <t>US$ - Actual Amounts</t>
  </si>
  <si>
    <t>Period</t>
  </si>
  <si>
    <t>2013 Q2</t>
  </si>
  <si>
    <t>2013 Q3</t>
  </si>
  <si>
    <t>2013 Q1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</si>
  <si>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</si>
  <si>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</si>
  <si>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</si>
  <si>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</si>
  <si>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</si>
  <si>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</si>
  <si>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</si>
  <si>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</si>
  <si>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</si>
  <si>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Total 2015</t>
  </si>
  <si>
    <t>Total 2013</t>
  </si>
  <si>
    <t>2016 Q1</t>
  </si>
  <si>
    <t>2016 Q3</t>
  </si>
  <si>
    <t>2016 Q4</t>
  </si>
  <si>
    <t>Total 2016</t>
  </si>
  <si>
    <t>2017 Q1</t>
  </si>
  <si>
    <t>Total Inflows</t>
  </si>
  <si>
    <t>Total Outflows</t>
  </si>
  <si>
    <t xml:space="preserve">Table 1: Cayman's Remittances
</t>
  </si>
  <si>
    <t xml:space="preserve"> (US$ - Actual Amounts)</t>
  </si>
  <si>
    <t>US</t>
  </si>
  <si>
    <t>Other</t>
  </si>
  <si>
    <t>HN</t>
  </si>
  <si>
    <t>PH</t>
  </si>
  <si>
    <t>JA</t>
  </si>
  <si>
    <t>UK</t>
  </si>
  <si>
    <t>CA</t>
  </si>
  <si>
    <t>FAQs</t>
  </si>
  <si>
    <t>Where can I obtain copies of the Money Services Law?</t>
  </si>
  <si>
    <t>What is a Money Service Business?</t>
  </si>
  <si>
    <t>Source of Remittance Inflows:</t>
  </si>
  <si>
    <t xml:space="preserve">Money Services Providers </t>
  </si>
  <si>
    <t xml:space="preserve">Number of licences </t>
  </si>
  <si>
    <t xml:space="preserve">               CAYMAN ISLANDS REMITTANCE REPORT BY NUMBER OF TRANSACTIONS, BY COUNTRY &amp; VALUE  (in US$)</t>
  </si>
  <si>
    <t xml:space="preserve"> REMITTANCE  OUTFLOWS  BY TRANSACTIONS, COUNTRY, VALUE (Actual Amounts) </t>
  </si>
  <si>
    <t>Transactions (more than) &gt; CI$500</t>
  </si>
  <si>
    <t xml:space="preserve">COUNTRY </t>
  </si>
  <si>
    <t>COLUMBIA</t>
  </si>
  <si>
    <t>TOTAL TRANSACTIONS</t>
  </si>
  <si>
    <t>VALUE IN US$ (&gt;CI$500)</t>
  </si>
  <si>
    <t>Transactions (less than) &lt; CI$500</t>
  </si>
  <si>
    <t>VALUE IN US$  (&lt;CI$500)</t>
  </si>
  <si>
    <t>GRAND TOTAL</t>
  </si>
  <si>
    <t xml:space="preserve">* aggregated information does not include one reporting entity.  </t>
  </si>
  <si>
    <t>n/a - data not collected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</si>
  <si>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</si>
  <si>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</si>
  <si>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 xml:space="preserve"> REMITTANCE  INFLOWS  BY TRANSACTIONS FOR ALL COUNTRIES (Actual Amounts) </t>
  </si>
  <si>
    <t xml:space="preserve">ALL COUNTRIES </t>
  </si>
  <si>
    <t xml:space="preserve"> REMITTANCE  INFLOWS  BY COUNTRY and VALUE (Actual Amounts) </t>
  </si>
  <si>
    <t xml:space="preserve">VALUE IN US$ </t>
  </si>
  <si>
    <t>Number of Transactions by Country and Value (in US$)</t>
  </si>
  <si>
    <t>OUTFLOWS</t>
  </si>
  <si>
    <t>INFLOWS</t>
  </si>
  <si>
    <t>Total 2014 *</t>
  </si>
  <si>
    <t>Destination of 
Remittance Outflows:</t>
  </si>
  <si>
    <t>Did You Know?</t>
  </si>
  <si>
    <t>The Cayman Islands Remittance Reports do not include remittances by commercial retail banks.</t>
  </si>
  <si>
    <t>Cayman's Islands Remittances</t>
  </si>
  <si>
    <t>For 5 Largest Countries by Number of Transactions</t>
  </si>
  <si>
    <t>REMITTANCE  OUTFLOWS  BY COUNTRY AND BY COUNTRY BY PERCENTAGE
 (US$ - Actual Amounts)</t>
  </si>
  <si>
    <t>Active Remittance Service Providers</t>
  </si>
  <si>
    <t>Did You Know? Alt</t>
  </si>
  <si>
    <t>Prepared by: 
Statistics Unit,
Policy and Development Division</t>
  </si>
  <si>
    <t>Number of Transactions (more than) &gt; CI$500</t>
  </si>
  <si>
    <t>Number of Transactions (less than) &lt; CI$500</t>
  </si>
  <si>
    <t>Total Transactions per Quarter</t>
  </si>
  <si>
    <t>Year</t>
  </si>
  <si>
    <t>Number of Transactions</t>
  </si>
  <si>
    <t>2017Q3</t>
  </si>
  <si>
    <t>2017 Q3</t>
  </si>
  <si>
    <t xml:space="preserve">REMITTANCE  INFLOWS  BY COUNTRY and VALUE (Actual Amounts) </t>
  </si>
  <si>
    <r>
      <rPr>
        <sz val="6"/>
        <rFont val="Verdana"/>
        <family val="2"/>
      </rPr>
      <t>Email:</t>
    </r>
    <r>
      <rPr>
        <u/>
        <sz val="6"/>
        <color theme="10"/>
        <rFont val="Verdana"/>
        <family val="2"/>
      </rPr>
      <t xml:space="preserve"> 
ContactBanking@cimoney.com.ky</t>
    </r>
  </si>
  <si>
    <t>ZIMBABWE</t>
  </si>
  <si>
    <r>
      <rPr>
        <sz val="6"/>
        <rFont val="Verdana"/>
        <family val="2"/>
      </rPr>
      <t xml:space="preserve">Website: </t>
    </r>
    <r>
      <rPr>
        <u/>
        <sz val="6"/>
        <color theme="10"/>
        <rFont val="Verdana"/>
        <family val="2"/>
      </rPr>
      <t>www.cima.ky</t>
    </r>
  </si>
  <si>
    <t>2017Q4</t>
  </si>
  <si>
    <t>2017 Q4</t>
  </si>
  <si>
    <t>Total 2017</t>
  </si>
  <si>
    <t>Year 2017</t>
  </si>
  <si>
    <t>REMITTANCE  INFLOWS BY COUNTRY  (US$ - Actual Amounts)</t>
  </si>
  <si>
    <t>2018Q1</t>
  </si>
  <si>
    <t>TRANS OUTFLOWS</t>
  </si>
  <si>
    <t>TRANS INFLOWS</t>
  </si>
  <si>
    <t>2018 Q1</t>
  </si>
  <si>
    <t>Total 2018</t>
  </si>
  <si>
    <t>2018 Q2</t>
  </si>
  <si>
    <t>2018Q2</t>
  </si>
  <si>
    <t>2018Q3</t>
  </si>
  <si>
    <t>2018 Q3</t>
  </si>
  <si>
    <t>CAYMAN ISLANDS 
REMITTANCES BULLETIN - DECEMBER 2018</t>
  </si>
  <si>
    <t>2018Q4</t>
  </si>
  <si>
    <t>Chart 1: Share of Remittance Outflows to Source Countries 2018Q4</t>
  </si>
  <si>
    <t>Chart 2: Share of Remittance Inflows from Source Countries 2018Q4</t>
  </si>
  <si>
    <t>2018 Q4</t>
  </si>
  <si>
    <t>Year 2016 Q4</t>
  </si>
  <si>
    <t>Year 2017 Q4</t>
  </si>
  <si>
    <t>Year 2018 Q4</t>
  </si>
  <si>
    <t>Year 2018</t>
  </si>
  <si>
    <r>
      <t xml:space="preserve">
The Remittance Outflows of </t>
    </r>
    <r>
      <rPr>
        <b/>
        <sz val="7"/>
        <color theme="1"/>
        <rFont val="Verdana"/>
        <family val="2"/>
      </rPr>
      <t>US$61,240,575</t>
    </r>
    <r>
      <rPr>
        <sz val="7"/>
        <color theme="1"/>
        <rFont val="Verdana"/>
        <family val="2"/>
      </rPr>
      <t xml:space="preserve"> increased by </t>
    </r>
    <r>
      <rPr>
        <b/>
        <sz val="7"/>
        <color theme="1"/>
        <rFont val="Verdana"/>
        <family val="2"/>
      </rPr>
      <t>5.3%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US$3,058,664</t>
    </r>
    <r>
      <rPr>
        <sz val="7"/>
        <color theme="1"/>
        <rFont val="Verdana"/>
        <family val="2"/>
      </rPr>
      <t xml:space="preserve"> relative to the same period in 2017. Whereas the Inflows of </t>
    </r>
    <r>
      <rPr>
        <b/>
        <sz val="7"/>
        <color theme="1"/>
        <rFont val="Verdana"/>
        <family val="2"/>
      </rPr>
      <t>US$2,103,778</t>
    </r>
    <r>
      <rPr>
        <sz val="7"/>
        <color theme="1"/>
        <rFont val="Verdana"/>
        <family val="2"/>
      </rPr>
      <t xml:space="preserve"> increased by </t>
    </r>
    <r>
      <rPr>
        <b/>
        <sz val="7"/>
        <color theme="1"/>
        <rFont val="Verdana"/>
        <family val="2"/>
      </rPr>
      <t>0.1%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US$1,448</t>
    </r>
    <r>
      <rPr>
        <sz val="7"/>
        <color theme="1"/>
        <rFont val="Verdana"/>
        <family val="2"/>
      </rPr>
      <t xml:space="preserve"> compared to the same period in 2017. There was an annual increase of </t>
    </r>
    <r>
      <rPr>
        <b/>
        <sz val="7"/>
        <color theme="1"/>
        <rFont val="Verdana"/>
        <family val="2"/>
      </rPr>
      <t>5.45%</t>
    </r>
    <r>
      <rPr>
        <sz val="7"/>
        <color theme="1"/>
        <rFont val="Verdana"/>
        <family val="2"/>
      </rPr>
      <t xml:space="preserve"> in net remittances.</t>
    </r>
  </si>
  <si>
    <r>
      <t xml:space="preserve">
In the fourth quarter of 2018, the 4 largest recipients of Cayman Islands' remittances continue to be Jamaica, with </t>
    </r>
    <r>
      <rPr>
        <b/>
        <sz val="7"/>
        <color theme="1"/>
        <rFont val="Verdana"/>
        <family val="2"/>
      </rPr>
      <t>55.3%</t>
    </r>
    <r>
      <rPr>
        <sz val="7"/>
        <color theme="1"/>
        <rFont val="Verdana"/>
        <family val="2"/>
      </rPr>
      <t xml:space="preserve"> which is a decrease of 2.7</t>
    </r>
    <r>
      <rPr>
        <b/>
        <sz val="7"/>
        <color theme="1"/>
        <rFont val="Verdana"/>
        <family val="2"/>
      </rPr>
      <t>%</t>
    </r>
    <r>
      <rPr>
        <sz val="7"/>
        <color theme="1"/>
        <rFont val="Verdana"/>
        <family val="2"/>
      </rPr>
      <t xml:space="preserve"> from 2018Q3, followed by the Philippines with</t>
    </r>
    <r>
      <rPr>
        <b/>
        <sz val="7"/>
        <color theme="1"/>
        <rFont val="Verdana"/>
        <family val="2"/>
      </rPr>
      <t xml:space="preserve"> 17.3%, </t>
    </r>
    <r>
      <rPr>
        <sz val="7"/>
        <color theme="1"/>
        <rFont val="Verdana"/>
        <family val="2"/>
      </rPr>
      <t xml:space="preserve"> Honduras with </t>
    </r>
    <r>
      <rPr>
        <b/>
        <sz val="7"/>
        <color theme="1"/>
        <rFont val="Verdana"/>
        <family val="2"/>
      </rPr>
      <t>7.3%</t>
    </r>
    <r>
      <rPr>
        <sz val="7"/>
        <color theme="1"/>
        <rFont val="Verdana"/>
        <family val="2"/>
      </rPr>
      <t xml:space="preserve">, and the United States with </t>
    </r>
    <r>
      <rPr>
        <b/>
        <sz val="7"/>
        <color theme="1"/>
        <rFont val="Verdana"/>
        <family val="2"/>
      </rPr>
      <t>5.4%</t>
    </r>
    <r>
      <rPr>
        <sz val="7"/>
        <color theme="1"/>
        <rFont val="Verdana"/>
        <family val="2"/>
      </rPr>
      <t xml:space="preserve"> while 'Other Countries'  accounted for </t>
    </r>
    <r>
      <rPr>
        <b/>
        <sz val="7"/>
        <color theme="1"/>
        <rFont val="Verdana"/>
        <family val="2"/>
      </rPr>
      <t>14.7%</t>
    </r>
    <r>
      <rPr>
        <sz val="7"/>
        <color theme="1"/>
        <rFont val="Verdana"/>
        <family val="2"/>
      </rPr>
      <t xml:space="preserve"> (Chart 1).</t>
    </r>
  </si>
  <si>
    <r>
      <t xml:space="preserve">
The Cayman Islands' primary source of Remittance Inflows is the United States. Total Inflows increased by </t>
    </r>
    <r>
      <rPr>
        <b/>
        <sz val="7"/>
        <color theme="1"/>
        <rFont val="Verdana"/>
        <family val="2"/>
      </rPr>
      <t>US$46,071</t>
    </r>
    <r>
      <rPr>
        <sz val="7"/>
        <color theme="1"/>
        <rFont val="Verdana"/>
        <family val="2"/>
      </rPr>
      <t xml:space="preserve"> between 2018Q3 and 2018Q4. Jamaica reported an increase in their share of inflows, from </t>
    </r>
    <r>
      <rPr>
        <b/>
        <sz val="7"/>
        <color theme="1"/>
        <rFont val="Verdana"/>
        <family val="2"/>
      </rPr>
      <t>11.7%</t>
    </r>
    <r>
      <rPr>
        <sz val="7"/>
        <color theme="1"/>
        <rFont val="Verdana"/>
        <family val="2"/>
      </rPr>
      <t xml:space="preserve"> to </t>
    </r>
    <r>
      <rPr>
        <b/>
        <sz val="7"/>
        <color theme="1"/>
        <rFont val="Verdana"/>
        <family val="2"/>
      </rPr>
      <t>13.2%</t>
    </r>
    <r>
      <rPr>
        <sz val="7"/>
        <color theme="1"/>
        <rFont val="Verdana"/>
        <family val="2"/>
      </rPr>
      <t xml:space="preserve"> while the United Kingdom increased marginally. The US and Canada reported a decrease in their share of inflows, from </t>
    </r>
    <r>
      <rPr>
        <b/>
        <sz val="7"/>
        <color theme="1"/>
        <rFont val="Verdana"/>
        <family val="2"/>
      </rPr>
      <t>49.4%</t>
    </r>
    <r>
      <rPr>
        <sz val="7"/>
        <color theme="1"/>
        <rFont val="Verdana"/>
        <family val="2"/>
      </rPr>
      <t xml:space="preserve"> to </t>
    </r>
    <r>
      <rPr>
        <b/>
        <sz val="7"/>
        <color theme="1"/>
        <rFont val="Verdana"/>
        <family val="2"/>
      </rPr>
      <t>47.7%</t>
    </r>
    <r>
      <rPr>
        <sz val="7"/>
        <color theme="1"/>
        <rFont val="Verdana"/>
        <family val="2"/>
      </rPr>
      <t xml:space="preserve"> and </t>
    </r>
    <r>
      <rPr>
        <b/>
        <sz val="7"/>
        <color theme="1"/>
        <rFont val="Verdana"/>
        <family val="2"/>
      </rPr>
      <t>7.3%</t>
    </r>
    <r>
      <rPr>
        <sz val="7"/>
        <color theme="1"/>
        <rFont val="Verdana"/>
        <family val="2"/>
      </rPr>
      <t xml:space="preserve"> to </t>
    </r>
    <r>
      <rPr>
        <b/>
        <sz val="7"/>
        <color theme="1"/>
        <rFont val="Verdana"/>
        <family val="2"/>
      </rPr>
      <t>5.9%</t>
    </r>
    <r>
      <rPr>
        <sz val="7"/>
        <color theme="1"/>
        <rFont val="Verdana"/>
        <family val="2"/>
      </rPr>
      <t xml:space="preserve"> respectively. (Chart 2)</t>
    </r>
  </si>
  <si>
    <t>Fourth Quarter 2018</t>
  </si>
  <si>
    <t>Updated - March 2019</t>
  </si>
  <si>
    <t>Updated: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</si>
</sst>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(* #,##0_);_(* \(#,##0\);_(* &quot;-&quot;??_);_(@_)"/>
    <numFmt numFmtId="168" formatCode="0.0%"/>
    <numFmt numFmtId="169" formatCode="_-* #,##0_-;\-* #,##0_-;_-* &quot;-&quot;??_-;_-@_-"/>
    <numFmt numFmtId="170" formatCode="#,##0_ ;\-#,##0\ "/>
    <numFmt numFmtId="171" formatCode="_(&quot;$&quot;* #,##0_);_(&quot;$&quot;* \(#,##0\);_(&quot;$&quot;* &quot;-&quot;??_);_(@_)"/>
    <numFmt numFmtId="172" formatCode="0.000%"/>
    <numFmt numFmtId="173" formatCode="&quot;$&quot;#,##0"/>
    <numFmt numFmtId="174" formatCode="0.00000%"/>
    <numFmt numFmtId="175" formatCode="_-&quot;$&quot;* #,##0.00_-;\-&quot;$&quot;* #,##0.00_-;_-&quot;$&quot;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10"/>
      <color indexed="10"/>
      <name val="Verdana"/>
      <family val="2"/>
    </font>
    <font>
      <sz val="8"/>
      <name val="Calibri"/>
      <family val="2"/>
    </font>
    <font>
      <sz val="8"/>
      <name val="Verdana"/>
      <family val="2"/>
    </font>
    <font>
      <sz val="8"/>
      <color indexed="63"/>
      <name val="Verdana"/>
      <family val="2"/>
    </font>
    <font>
      <sz val="5"/>
      <color indexed="63"/>
      <name val="Verdana"/>
      <family val="2"/>
    </font>
    <font>
      <sz val="5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b/>
      <sz val="6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6"/>
      <color theme="10"/>
      <name val="Verdana"/>
      <family val="2"/>
    </font>
    <font>
      <sz val="6"/>
      <name val="Verdana"/>
      <family val="2"/>
    </font>
    <font>
      <b/>
      <u/>
      <sz val="9"/>
      <color theme="1"/>
      <name val="Verdana"/>
      <family val="2"/>
    </font>
    <font>
      <u/>
      <sz val="8"/>
      <color theme="4" tint="-0.249977111117893"/>
      <name val="Verdana"/>
      <family val="2"/>
    </font>
    <font>
      <b/>
      <sz val="7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u/>
      <sz val="8"/>
      <color theme="10"/>
      <name val="Verdana"/>
      <family val="2"/>
    </font>
    <font>
      <b/>
      <i/>
      <sz val="8"/>
      <color theme="1"/>
      <name val="Verdana"/>
      <family val="2"/>
    </font>
    <font>
      <i/>
      <sz val="7"/>
      <color theme="1"/>
      <name val="Verdana"/>
      <family val="2"/>
    </font>
    <font>
      <b/>
      <i/>
      <sz val="14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7"/>
      <color theme="0"/>
      <name val="Verdana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0B41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indexed="64"/>
      </right>
      <top/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9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53" fillId="2" borderId="9" applyNumberFormat="0" applyBorder="0" applyProtection="0"/>
    <xf numFmtId="0" fontId="53" fillId="2" borderId="32" applyNumberFormat="0" applyProtection="0"/>
    <xf numFmtId="0" fontId="53" fillId="2" borderId="32" applyNumberFormat="0" applyProtection="0"/>
    <xf numFmtId="37" fontId="6" fillId="0" borderId="32">
      <alignment horizontal="center" vertical="center"/>
      <protection locked="0"/>
    </xf>
    <xf numFmtId="37" fontId="6" fillId="0" borderId="32">
      <alignment horizontal="center" vertical="center"/>
      <protection locked="0"/>
    </xf>
    <xf numFmtId="0" fontId="51" fillId="0" borderId="0">
      <alignment vertical="top"/>
    </xf>
    <xf numFmtId="0" fontId="51" fillId="0" borderId="0">
      <alignment vertical="top"/>
    </xf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52" fillId="0" borderId="0" applyFont="0" applyFill="0" applyBorder="0" applyAlignment="0" applyProtection="0"/>
    <xf numFmtId="0" fontId="51" fillId="12" borderId="32" applyNumberFormat="0" applyFont="0" applyBorder="0" applyAlignment="0" applyProtection="0">
      <alignment horizontal="center"/>
    </xf>
    <xf numFmtId="0" fontId="51" fillId="12" borderId="32" applyNumberFormat="0" applyFont="0" applyBorder="0" applyAlignment="0" applyProtection="0">
      <alignment horizontal="center"/>
    </xf>
    <xf numFmtId="0" fontId="53" fillId="2" borderId="68" applyNumberFormat="0" applyFont="0" applyFill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3" fontId="51" fillId="13" borderId="32" applyFont="0" applyProtection="0">
      <alignment horizontal="right"/>
    </xf>
    <xf numFmtId="3" fontId="51" fillId="13" borderId="32" applyFont="0" applyProtection="0">
      <alignment horizontal="right"/>
    </xf>
    <xf numFmtId="9" fontId="51" fillId="13" borderId="32" applyFont="0" applyProtection="0">
      <alignment horizontal="right"/>
    </xf>
    <xf numFmtId="9" fontId="51" fillId="13" borderId="32" applyFont="0" applyProtection="0">
      <alignment horizontal="right"/>
    </xf>
    <xf numFmtId="0" fontId="53" fillId="2" borderId="9" applyNumberFormat="0" applyFill="0" applyBorder="0" applyProtection="0"/>
    <xf numFmtId="0" fontId="53" fillId="11" borderId="9" applyNumberFormat="0" applyFill="0" applyBorder="0" applyProtection="0"/>
    <xf numFmtId="4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0" fillId="12" borderId="32" applyNumberFormat="0" applyFont="0" applyBorder="0" applyAlignment="0" applyProtection="0">
      <alignment horizontal="center"/>
    </xf>
    <xf numFmtId="0" fontId="50" fillId="12" borderId="32" applyNumberFormat="0" applyFont="0" applyBorder="0" applyAlignment="0" applyProtection="0">
      <alignment horizontal="center"/>
    </xf>
    <xf numFmtId="0" fontId="1" fillId="0" borderId="0"/>
    <xf numFmtId="0" fontId="50" fillId="0" borderId="0"/>
    <xf numFmtId="9" fontId="50" fillId="0" borderId="0" applyFont="0" applyFill="0" applyBorder="0" applyAlignment="0" applyProtection="0"/>
    <xf numFmtId="3" fontId="50" fillId="13" borderId="32" applyFont="0" applyProtection="0">
      <alignment horizontal="right"/>
    </xf>
    <xf numFmtId="3" fontId="50" fillId="13" borderId="32" applyFont="0" applyProtection="0">
      <alignment horizontal="right"/>
    </xf>
    <xf numFmtId="9" fontId="50" fillId="13" borderId="32" applyFont="0" applyProtection="0">
      <alignment horizontal="right"/>
    </xf>
    <xf numFmtId="9" fontId="50" fillId="13" borderId="32" applyFont="0" applyProtection="0">
      <alignment horizontal="right"/>
    </xf>
    <xf numFmtId="175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5">
    <xf numFmtId="0" fontId="0" fillId="0" borderId="0" xfId="0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wrapText="1"/>
    </xf>
    <xf numFmtId="0" fontId="18" fillId="3" borderId="0" xfId="0" applyFont="1" applyFill="1"/>
    <xf numFmtId="0" fontId="5" fillId="3" borderId="0" xfId="0" applyFont="1" applyFill="1" applyAlignment="1">
      <alignment horizontal="center"/>
    </xf>
    <xf numFmtId="0" fontId="2" fillId="3" borderId="0" xfId="3" applyFill="1" applyAlignment="1">
      <alignment horizontal="left" indent="6"/>
    </xf>
    <xf numFmtId="0" fontId="4" fillId="3" borderId="0" xfId="3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3" applyFont="1" applyFill="1" applyAlignment="1">
      <alignment horizontal="left"/>
    </xf>
    <xf numFmtId="0" fontId="25" fillId="3" borderId="0" xfId="0" applyFont="1" applyFill="1"/>
    <xf numFmtId="0" fontId="26" fillId="3" borderId="0" xfId="0" applyFont="1" applyFill="1"/>
    <xf numFmtId="0" fontId="24" fillId="3" borderId="0" xfId="0" applyFont="1" applyFill="1"/>
    <xf numFmtId="0" fontId="22" fillId="3" borderId="0" xfId="0" applyFont="1" applyFill="1"/>
    <xf numFmtId="0" fontId="31" fillId="6" borderId="0" xfId="0" applyFont="1" applyFill="1"/>
    <xf numFmtId="0" fontId="31" fillId="3" borderId="0" xfId="0" applyFont="1" applyFill="1"/>
    <xf numFmtId="169" fontId="31" fillId="3" borderId="0" xfId="1" applyNumberFormat="1" applyFont="1" applyFill="1" applyAlignment="1">
      <alignment horizontal="right"/>
    </xf>
    <xf numFmtId="169" fontId="31" fillId="3" borderId="0" xfId="0" applyNumberFormat="1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170" fontId="31" fillId="3" borderId="0" xfId="0" applyNumberFormat="1" applyFont="1" applyFill="1" applyAlignment="1">
      <alignment horizontal="center"/>
    </xf>
    <xf numFmtId="169" fontId="31" fillId="3" borderId="0" xfId="1" applyNumberFormat="1" applyFont="1" applyFill="1" applyAlignment="1">
      <alignment horizontal="center"/>
    </xf>
    <xf numFmtId="0" fontId="26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3" applyFont="1" applyFill="1" applyAlignment="1">
      <alignment vertical="center"/>
    </xf>
    <xf numFmtId="0" fontId="7" fillId="3" borderId="0" xfId="0" applyFont="1" applyFill="1"/>
    <xf numFmtId="0" fontId="8" fillId="3" borderId="0" xfId="0" applyFont="1" applyFill="1"/>
    <xf numFmtId="0" fontId="39" fillId="3" borderId="0" xfId="0" applyFont="1" applyFill="1"/>
    <xf numFmtId="0" fontId="43" fillId="3" borderId="0" xfId="0" applyFont="1" applyFill="1"/>
    <xf numFmtId="0" fontId="0" fillId="3" borderId="37" xfId="0" applyFill="1" applyBorder="1"/>
    <xf numFmtId="0" fontId="44" fillId="3" borderId="0" xfId="0" applyFont="1" applyFill="1"/>
    <xf numFmtId="0" fontId="37" fillId="3" borderId="37" xfId="0" applyFont="1" applyFill="1" applyBorder="1"/>
    <xf numFmtId="0" fontId="44" fillId="3" borderId="0" xfId="0" applyFont="1" applyFill="1" applyAlignment="1">
      <alignment horizontal="center"/>
    </xf>
    <xf numFmtId="0" fontId="5" fillId="3" borderId="37" xfId="0" applyFont="1" applyFill="1" applyBorder="1"/>
    <xf numFmtId="0" fontId="44" fillId="3" borderId="0" xfId="0" applyFont="1" applyFill="1" applyAlignment="1">
      <alignment horizontal="left"/>
    </xf>
    <xf numFmtId="0" fontId="46" fillId="3" borderId="0" xfId="3" applyFont="1" applyFill="1" applyAlignment="1">
      <alignment horizontal="left"/>
    </xf>
    <xf numFmtId="0" fontId="44" fillId="3" borderId="0" xfId="0" applyFont="1" applyFill="1" applyAlignment="1">
      <alignment wrapText="1"/>
    </xf>
    <xf numFmtId="0" fontId="48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9" fontId="15" fillId="5" borderId="0" xfId="2" applyFont="1" applyFill="1" applyAlignment="1">
      <alignment horizontal="center" vertical="center"/>
    </xf>
    <xf numFmtId="0" fontId="0" fillId="8" borderId="0" xfId="0" applyFill="1"/>
    <xf numFmtId="169" fontId="24" fillId="3" borderId="0" xfId="1" applyNumberFormat="1" applyFont="1" applyFill="1" applyAlignment="1">
      <alignment horizontal="center"/>
    </xf>
    <xf numFmtId="0" fontId="22" fillId="3" borderId="37" xfId="0" applyFont="1" applyFill="1" applyBorder="1"/>
    <xf numFmtId="0" fontId="45" fillId="3" borderId="37" xfId="0" applyFont="1" applyFill="1" applyBorder="1" applyAlignment="1">
      <alignment horizontal="center"/>
    </xf>
    <xf numFmtId="0" fontId="26" fillId="3" borderId="0" xfId="0" applyFont="1" applyFill="1" applyAlignment="1">
      <alignment horizontal="left" indent="1"/>
    </xf>
    <xf numFmtId="0" fontId="22" fillId="3" borderId="0" xfId="0" applyFont="1" applyFill="1" applyAlignment="1">
      <alignment horizontal="right"/>
    </xf>
    <xf numFmtId="169" fontId="31" fillId="6" borderId="0" xfId="0" applyNumberFormat="1" applyFont="1" applyFill="1" applyAlignment="1">
      <alignment horizontal="center"/>
    </xf>
    <xf numFmtId="169" fontId="31" fillId="6" borderId="0" xfId="1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27" fillId="4" borderId="0" xfId="0" applyFont="1" applyFill="1" applyAlignment="1">
      <alignment wrapText="1"/>
    </xf>
    <xf numFmtId="0" fontId="32" fillId="4" borderId="0" xfId="3" applyFont="1" applyFill="1" applyAlignment="1">
      <alignment horizontal="left"/>
    </xf>
    <xf numFmtId="0" fontId="34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left" vertical="center" wrapText="1"/>
    </xf>
    <xf numFmtId="0" fontId="34" fillId="4" borderId="0" xfId="0" applyFont="1" applyFill="1" applyAlignment="1">
      <alignment horizontal="center"/>
    </xf>
    <xf numFmtId="0" fontId="27" fillId="4" borderId="0" xfId="0" applyFont="1" applyFill="1" applyAlignment="1">
      <alignment horizontal="left"/>
    </xf>
    <xf numFmtId="0" fontId="0" fillId="4" borderId="24" xfId="0" applyFill="1" applyBorder="1"/>
    <xf numFmtId="0" fontId="0" fillId="4" borderId="6" xfId="0" applyFill="1" applyBorder="1"/>
    <xf numFmtId="0" fontId="0" fillId="8" borderId="6" xfId="0" applyFill="1" applyBorder="1"/>
    <xf numFmtId="0" fontId="0" fillId="4" borderId="29" xfId="0" applyFill="1" applyBorder="1"/>
    <xf numFmtId="0" fontId="34" fillId="4" borderId="29" xfId="0" applyFont="1" applyFill="1" applyBorder="1" applyAlignment="1">
      <alignment horizontal="center"/>
    </xf>
    <xf numFmtId="0" fontId="35" fillId="4" borderId="29" xfId="0" applyFont="1" applyFill="1" applyBorder="1" applyAlignment="1">
      <alignment horizontal="right" vertical="center" wrapText="1" indent="1"/>
    </xf>
    <xf numFmtId="0" fontId="35" fillId="4" borderId="29" xfId="0" applyFont="1" applyFill="1" applyBorder="1" applyAlignment="1">
      <alignment horizontal="center" vertical="center" wrapText="1"/>
    </xf>
    <xf numFmtId="0" fontId="35" fillId="4" borderId="29" xfId="0" applyFont="1" applyFill="1" applyBorder="1" applyAlignment="1">
      <alignment horizontal="left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32" fillId="4" borderId="29" xfId="3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29" xfId="0" applyFont="1" applyFill="1" applyBorder="1"/>
    <xf numFmtId="0" fontId="27" fillId="4" borderId="29" xfId="0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0" fillId="4" borderId="28" xfId="0" applyFill="1" applyBorder="1"/>
    <xf numFmtId="0" fontId="3" fillId="4" borderId="22" xfId="0" applyFont="1" applyFill="1" applyBorder="1"/>
    <xf numFmtId="0" fontId="44" fillId="3" borderId="22" xfId="0" applyFont="1" applyFill="1" applyBorder="1"/>
    <xf numFmtId="0" fontId="48" fillId="3" borderId="22" xfId="0" applyFont="1" applyFill="1" applyBorder="1" applyAlignment="1">
      <alignment vertical="top" wrapText="1"/>
    </xf>
    <xf numFmtId="0" fontId="25" fillId="3" borderId="22" xfId="0" applyFont="1" applyFill="1" applyBorder="1"/>
    <xf numFmtId="0" fontId="25" fillId="5" borderId="29" xfId="0" applyFont="1" applyFill="1" applyBorder="1"/>
    <xf numFmtId="0" fontId="0" fillId="3" borderId="29" xfId="0" applyFill="1" applyBorder="1"/>
    <xf numFmtId="0" fontId="25" fillId="3" borderId="39" xfId="0" applyFont="1" applyFill="1" applyBorder="1"/>
    <xf numFmtId="0" fontId="31" fillId="6" borderId="29" xfId="0" applyFont="1" applyFill="1" applyBorder="1"/>
    <xf numFmtId="0" fontId="31" fillId="3" borderId="39" xfId="0" applyFont="1" applyFill="1" applyBorder="1" applyAlignment="1">
      <alignment horizontal="center"/>
    </xf>
    <xf numFmtId="170" fontId="31" fillId="3" borderId="39" xfId="0" applyNumberFormat="1" applyFont="1" applyFill="1" applyBorder="1" applyAlignment="1">
      <alignment horizontal="center"/>
    </xf>
    <xf numFmtId="0" fontId="24" fillId="3" borderId="39" xfId="0" applyFont="1" applyFill="1" applyBorder="1"/>
    <xf numFmtId="0" fontId="0" fillId="3" borderId="39" xfId="0" applyFill="1" applyBorder="1"/>
    <xf numFmtId="0" fontId="30" fillId="5" borderId="29" xfId="0" applyFont="1" applyFill="1" applyBorder="1" applyAlignment="1">
      <alignment horizontal="center"/>
    </xf>
    <xf numFmtId="0" fontId="30" fillId="5" borderId="39" xfId="0" applyFont="1" applyFill="1" applyBorder="1" applyAlignment="1">
      <alignment horizontal="center"/>
    </xf>
    <xf numFmtId="0" fontId="0" fillId="3" borderId="40" xfId="0" applyFill="1" applyBorder="1"/>
    <xf numFmtId="0" fontId="0" fillId="3" borderId="41" xfId="0" applyFill="1" applyBorder="1"/>
    <xf numFmtId="0" fontId="25" fillId="3" borderId="29" xfId="0" applyFont="1" applyFill="1" applyBorder="1"/>
    <xf numFmtId="0" fontId="23" fillId="3" borderId="0" xfId="0" applyFont="1" applyFill="1"/>
    <xf numFmtId="0" fontId="44" fillId="3" borderId="29" xfId="0" applyFont="1" applyFill="1" applyBorder="1"/>
    <xf numFmtId="0" fontId="44" fillId="3" borderId="39" xfId="0" applyFont="1" applyFill="1" applyBorder="1" applyAlignment="1">
      <alignment horizontal="center"/>
    </xf>
    <xf numFmtId="0" fontId="44" fillId="3" borderId="28" xfId="0" applyFont="1" applyFill="1" applyBorder="1"/>
    <xf numFmtId="0" fontId="26" fillId="3" borderId="22" xfId="0" applyFont="1" applyFill="1" applyBorder="1" applyAlignment="1">
      <alignment horizontal="left" indent="1"/>
    </xf>
    <xf numFmtId="0" fontId="44" fillId="3" borderId="22" xfId="0" applyFont="1" applyFill="1" applyBorder="1" applyAlignment="1">
      <alignment horizontal="center"/>
    </xf>
    <xf numFmtId="0" fontId="44" fillId="3" borderId="23" xfId="0" applyFont="1" applyFill="1" applyBorder="1" applyAlignment="1">
      <alignment horizontal="center"/>
    </xf>
    <xf numFmtId="0" fontId="0" fillId="3" borderId="22" xfId="0" applyFill="1" applyBorder="1"/>
    <xf numFmtId="0" fontId="9" fillId="3" borderId="2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9" fontId="15" fillId="5" borderId="39" xfId="2" applyFont="1" applyFill="1" applyBorder="1" applyAlignment="1">
      <alignment horizontal="center" vertical="center"/>
    </xf>
    <xf numFmtId="0" fontId="44" fillId="3" borderId="39" xfId="0" applyFont="1" applyFill="1" applyBorder="1"/>
    <xf numFmtId="0" fontId="26" fillId="3" borderId="29" xfId="0" applyFont="1" applyFill="1" applyBorder="1" applyAlignment="1">
      <alignment horizontal="left" indent="1"/>
    </xf>
    <xf numFmtId="0" fontId="26" fillId="3" borderId="28" xfId="0" applyFont="1" applyFill="1" applyBorder="1" applyAlignment="1">
      <alignment horizontal="left" indent="1"/>
    </xf>
    <xf numFmtId="0" fontId="44" fillId="3" borderId="23" xfId="0" applyFont="1" applyFill="1" applyBorder="1"/>
    <xf numFmtId="0" fontId="29" fillId="3" borderId="0" xfId="0" applyFont="1" applyFill="1"/>
    <xf numFmtId="0" fontId="0" fillId="3" borderId="44" xfId="0" applyFill="1" applyBorder="1"/>
    <xf numFmtId="0" fontId="29" fillId="3" borderId="45" xfId="0" applyFont="1" applyFill="1" applyBorder="1"/>
    <xf numFmtId="0" fontId="29" fillId="3" borderId="43" xfId="0" applyFont="1" applyFill="1" applyBorder="1"/>
    <xf numFmtId="0" fontId="21" fillId="3" borderId="47" xfId="0" applyFont="1" applyFill="1" applyBorder="1" applyAlignment="1">
      <alignment horizontal="left"/>
    </xf>
    <xf numFmtId="0" fontId="25" fillId="3" borderId="48" xfId="0" applyFont="1" applyFill="1" applyBorder="1"/>
    <xf numFmtId="0" fontId="25" fillId="3" borderId="49" xfId="0" applyFont="1" applyFill="1" applyBorder="1"/>
    <xf numFmtId="0" fontId="21" fillId="3" borderId="45" xfId="0" applyFont="1" applyFill="1" applyBorder="1"/>
    <xf numFmtId="0" fontId="25" fillId="3" borderId="43" xfId="0" applyFont="1" applyFill="1" applyBorder="1"/>
    <xf numFmtId="0" fontId="25" fillId="3" borderId="51" xfId="0" applyFont="1" applyFill="1" applyBorder="1"/>
    <xf numFmtId="0" fontId="29" fillId="3" borderId="50" xfId="0" applyFont="1" applyFill="1" applyBorder="1"/>
    <xf numFmtId="169" fontId="27" fillId="3" borderId="44" xfId="1" applyNumberFormat="1" applyFont="1" applyFill="1" applyBorder="1" applyAlignment="1">
      <alignment horizontal="right"/>
    </xf>
    <xf numFmtId="0" fontId="29" fillId="3" borderId="52" xfId="0" applyFont="1" applyFill="1" applyBorder="1"/>
    <xf numFmtId="0" fontId="29" fillId="3" borderId="51" xfId="0" applyFont="1" applyFill="1" applyBorder="1"/>
    <xf numFmtId="0" fontId="23" fillId="3" borderId="46" xfId="0" applyFont="1" applyFill="1" applyBorder="1"/>
    <xf numFmtId="0" fontId="27" fillId="3" borderId="44" xfId="0" applyFont="1" applyFill="1" applyBorder="1"/>
    <xf numFmtId="169" fontId="27" fillId="3" borderId="46" xfId="1" applyNumberFormat="1" applyFont="1" applyFill="1" applyBorder="1" applyAlignment="1">
      <alignment horizontal="right"/>
    </xf>
    <xf numFmtId="169" fontId="27" fillId="3" borderId="53" xfId="1" applyNumberFormat="1" applyFont="1" applyFill="1" applyBorder="1" applyAlignment="1">
      <alignment horizontal="right"/>
    </xf>
    <xf numFmtId="0" fontId="27" fillId="3" borderId="53" xfId="0" applyFont="1" applyFill="1" applyBorder="1"/>
    <xf numFmtId="0" fontId="29" fillId="3" borderId="54" xfId="0" applyFont="1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57" xfId="0" applyFill="1" applyBorder="1"/>
    <xf numFmtId="169" fontId="31" fillId="6" borderId="0" xfId="1" applyNumberFormat="1" applyFont="1" applyFill="1" applyAlignment="1">
      <alignment horizontal="right"/>
    </xf>
    <xf numFmtId="0" fontId="27" fillId="4" borderId="58" xfId="0" applyFont="1" applyFill="1" applyBorder="1" applyAlignment="1">
      <alignment horizontal="center" vertical="center" wrapText="1"/>
    </xf>
    <xf numFmtId="0" fontId="0" fillId="4" borderId="58" xfId="0" applyFill="1" applyBorder="1"/>
    <xf numFmtId="0" fontId="26" fillId="4" borderId="59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170" fontId="27" fillId="3" borderId="51" xfId="1" applyNumberFormat="1" applyFont="1" applyFill="1" applyBorder="1" applyAlignment="1">
      <alignment horizontal="right"/>
    </xf>
    <xf numFmtId="0" fontId="31" fillId="6" borderId="0" xfId="0" applyFont="1" applyFill="1" applyAlignment="1">
      <alignment horizontal="right"/>
    </xf>
    <xf numFmtId="169" fontId="24" fillId="3" borderId="0" xfId="1" applyNumberFormat="1" applyFont="1" applyFill="1" applyAlignment="1">
      <alignment horizontal="right"/>
    </xf>
    <xf numFmtId="169" fontId="24" fillId="3" borderId="0" xfId="1" applyNumberFormat="1" applyFont="1" applyFill="1"/>
    <xf numFmtId="0" fontId="25" fillId="5" borderId="24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5" borderId="29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39" xfId="0" applyFont="1" applyFill="1" applyBorder="1" applyAlignment="1">
      <alignment horizontal="center"/>
    </xf>
    <xf numFmtId="3" fontId="45" fillId="3" borderId="37" xfId="0" applyNumberFormat="1" applyFont="1" applyFill="1" applyBorder="1"/>
    <xf numFmtId="3" fontId="45" fillId="3" borderId="37" xfId="0" applyNumberFormat="1" applyFont="1" applyFill="1" applyBorder="1" applyAlignment="1">
      <alignment horizontal="left" vertical="center"/>
    </xf>
    <xf numFmtId="0" fontId="6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6" fillId="3" borderId="0" xfId="0" applyFont="1" applyFill="1"/>
    <xf numFmtId="1" fontId="6" fillId="3" borderId="0" xfId="0" applyNumberFormat="1" applyFont="1" applyFill="1"/>
    <xf numFmtId="0" fontId="41" fillId="3" borderId="0" xfId="0" applyFont="1" applyFill="1"/>
    <xf numFmtId="0" fontId="25" fillId="5" borderId="24" xfId="0" applyFont="1" applyFill="1" applyBorder="1"/>
    <xf numFmtId="0" fontId="25" fillId="5" borderId="6" xfId="0" applyFont="1" applyFill="1" applyBorder="1"/>
    <xf numFmtId="0" fontId="25" fillId="5" borderId="7" xfId="0" applyFont="1" applyFill="1" applyBorder="1"/>
    <xf numFmtId="0" fontId="6" fillId="3" borderId="0" xfId="0" applyFont="1" applyFill="1" applyAlignment="1">
      <alignment horizontal="center"/>
    </xf>
    <xf numFmtId="3" fontId="11" fillId="0" borderId="10" xfId="37" applyNumberFormat="1" applyFont="1" applyBorder="1" applyAlignment="1">
      <alignment horizontal="right"/>
    </xf>
    <xf numFmtId="3" fontId="11" fillId="0" borderId="9" xfId="37" applyNumberFormat="1" applyFont="1" applyBorder="1" applyAlignment="1">
      <alignment horizontal="right"/>
    </xf>
    <xf numFmtId="3" fontId="11" fillId="0" borderId="9" xfId="37" applyNumberFormat="1" applyFont="1" applyBorder="1" applyAlignment="1" applyProtection="1">
      <alignment horizontal="right"/>
      <protection hidden="1"/>
    </xf>
    <xf numFmtId="0" fontId="9" fillId="5" borderId="3" xfId="0" applyFont="1" applyFill="1" applyBorder="1"/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1" fontId="9" fillId="5" borderId="5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1" fontId="10" fillId="5" borderId="33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1" fontId="14" fillId="5" borderId="5" xfId="0" applyNumberFormat="1" applyFont="1" applyFill="1" applyBorder="1" applyAlignment="1">
      <alignment horizontal="center"/>
    </xf>
    <xf numFmtId="1" fontId="14" fillId="5" borderId="4" xfId="0" applyNumberFormat="1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5" borderId="29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/>
    </xf>
    <xf numFmtId="0" fontId="38" fillId="3" borderId="5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0" fillId="5" borderId="4" xfId="0" applyFont="1" applyFill="1" applyBorder="1"/>
    <xf numFmtId="0" fontId="40" fillId="5" borderId="5" xfId="0" applyFont="1" applyFill="1" applyBorder="1"/>
    <xf numFmtId="0" fontId="40" fillId="5" borderId="33" xfId="0" applyFont="1" applyFill="1" applyBorder="1"/>
    <xf numFmtId="0" fontId="39" fillId="3" borderId="3" xfId="0" applyFont="1" applyFill="1" applyBorder="1" applyAlignment="1">
      <alignment horizontal="left"/>
    </xf>
    <xf numFmtId="0" fontId="38" fillId="3" borderId="3" xfId="0" applyFont="1" applyFill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2" borderId="67" xfId="0" applyFont="1" applyFill="1" applyBorder="1" applyAlignment="1">
      <alignment horizontal="center"/>
    </xf>
    <xf numFmtId="0" fontId="40" fillId="3" borderId="0" xfId="0" applyFont="1" applyFill="1" applyAlignment="1">
      <alignment horizontal="left"/>
    </xf>
    <xf numFmtId="0" fontId="39" fillId="0" borderId="0" xfId="0" applyFont="1"/>
    <xf numFmtId="0" fontId="39" fillId="3" borderId="4" xfId="0" applyFont="1" applyFill="1" applyBorder="1" applyAlignment="1">
      <alignment horizontal="center"/>
    </xf>
    <xf numFmtId="0" fontId="40" fillId="3" borderId="4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center"/>
    </xf>
    <xf numFmtId="0" fontId="19" fillId="3" borderId="0" xfId="0" applyFont="1" applyFill="1"/>
    <xf numFmtId="167" fontId="54" fillId="5" borderId="0" xfId="1" applyNumberFormat="1" applyFont="1" applyFill="1" applyAlignment="1">
      <alignment vertical="center"/>
    </xf>
    <xf numFmtId="0" fontId="6" fillId="0" borderId="0" xfId="0" applyFont="1"/>
    <xf numFmtId="1" fontId="6" fillId="0" borderId="0" xfId="0" applyNumberFormat="1" applyFont="1"/>
    <xf numFmtId="0" fontId="9" fillId="5" borderId="3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167" fontId="11" fillId="0" borderId="26" xfId="37" applyNumberFormat="1" applyFont="1" applyBorder="1" applyAlignment="1">
      <alignment horizontal="right"/>
    </xf>
    <xf numFmtId="164" fontId="11" fillId="0" borderId="2" xfId="37" applyNumberFormat="1" applyFont="1" applyBorder="1" applyAlignment="1" applyProtection="1">
      <alignment horizontal="right"/>
      <protection hidden="1"/>
    </xf>
    <xf numFmtId="164" fontId="11" fillId="0" borderId="26" xfId="0" applyNumberFormat="1" applyFont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0" borderId="26" xfId="37" applyNumberFormat="1" applyFont="1" applyBorder="1" applyAlignment="1" applyProtection="1">
      <alignment horizontal="right"/>
      <protection hidden="1"/>
    </xf>
    <xf numFmtId="164" fontId="11" fillId="2" borderId="26" xfId="0" applyNumberFormat="1" applyFont="1" applyFill="1" applyBorder="1" applyAlignment="1">
      <alignment horizontal="right"/>
    </xf>
    <xf numFmtId="164" fontId="11" fillId="0" borderId="36" xfId="37" applyNumberFormat="1" applyFont="1" applyBorder="1" applyAlignment="1" applyProtection="1">
      <alignment horizontal="right"/>
      <protection hidden="1"/>
    </xf>
    <xf numFmtId="164" fontId="11" fillId="2" borderId="36" xfId="37" applyNumberFormat="1" applyFont="1" applyFill="1" applyBorder="1" applyAlignment="1" applyProtection="1">
      <alignment horizontal="right"/>
      <protection hidden="1"/>
    </xf>
    <xf numFmtId="0" fontId="12" fillId="0" borderId="14" xfId="0" applyFont="1" applyBorder="1" applyAlignment="1">
      <alignment horizontal="left"/>
    </xf>
    <xf numFmtId="167" fontId="11" fillId="0" borderId="9" xfId="37" applyNumberFormat="1" applyFont="1" applyBorder="1" applyAlignment="1">
      <alignment horizontal="right"/>
    </xf>
    <xf numFmtId="164" fontId="11" fillId="0" borderId="10" xfId="37" applyNumberFormat="1" applyFont="1" applyBorder="1" applyAlignment="1" applyProtection="1">
      <alignment horizontal="right"/>
      <protection hidden="1"/>
    </xf>
    <xf numFmtId="164" fontId="11" fillId="0" borderId="9" xfId="0" applyNumberFormat="1" applyFont="1" applyBorder="1" applyAlignment="1">
      <alignment horizontal="right"/>
    </xf>
    <xf numFmtId="164" fontId="11" fillId="0" borderId="9" xfId="37" applyNumberFormat="1" applyFont="1" applyBorder="1" applyAlignment="1" applyProtection="1">
      <alignment horizontal="right"/>
      <protection hidden="1"/>
    </xf>
    <xf numFmtId="164" fontId="11" fillId="2" borderId="9" xfId="0" applyNumberFormat="1" applyFont="1" applyFill="1" applyBorder="1" applyAlignment="1">
      <alignment horizontal="right"/>
    </xf>
    <xf numFmtId="164" fontId="11" fillId="0" borderId="15" xfId="37" applyNumberFormat="1" applyFont="1" applyBorder="1" applyAlignment="1" applyProtection="1">
      <alignment horizontal="right"/>
      <protection hidden="1"/>
    </xf>
    <xf numFmtId="0" fontId="12" fillId="0" borderId="16" xfId="0" applyFont="1" applyBorder="1" applyAlignment="1">
      <alignment horizontal="left"/>
    </xf>
    <xf numFmtId="167" fontId="11" fillId="0" borderId="9" xfId="37" applyNumberFormat="1" applyFont="1" applyBorder="1" applyAlignment="1">
      <alignment horizontal="center"/>
    </xf>
    <xf numFmtId="167" fontId="11" fillId="0" borderId="10" xfId="37" applyNumberFormat="1" applyFont="1" applyBorder="1" applyAlignment="1">
      <alignment horizontal="center"/>
    </xf>
    <xf numFmtId="167" fontId="11" fillId="2" borderId="10" xfId="37" applyNumberFormat="1" applyFont="1" applyFill="1" applyBorder="1" applyAlignment="1">
      <alignment horizontal="center"/>
    </xf>
    <xf numFmtId="167" fontId="11" fillId="2" borderId="9" xfId="37" applyNumberFormat="1" applyFont="1" applyFill="1" applyBorder="1" applyAlignment="1">
      <alignment horizontal="center"/>
    </xf>
    <xf numFmtId="164" fontId="11" fillId="0" borderId="17" xfId="37" applyNumberFormat="1" applyFont="1" applyBorder="1" applyAlignment="1" applyProtection="1">
      <alignment horizontal="right"/>
      <protection hidden="1"/>
    </xf>
    <xf numFmtId="164" fontId="11" fillId="0" borderId="18" xfId="37" applyNumberFormat="1" applyFont="1" applyBorder="1" applyAlignment="1" applyProtection="1">
      <alignment horizontal="center"/>
      <protection hidden="1"/>
    </xf>
    <xf numFmtId="164" fontId="11" fillId="0" borderId="19" xfId="37" applyNumberFormat="1" applyFont="1" applyBorder="1" applyAlignment="1" applyProtection="1">
      <alignment horizontal="center"/>
      <protection hidden="1"/>
    </xf>
    <xf numFmtId="164" fontId="11" fillId="2" borderId="18" xfId="37" applyNumberFormat="1" applyFont="1" applyFill="1" applyBorder="1" applyAlignment="1" applyProtection="1">
      <alignment horizontal="center"/>
      <protection hidden="1"/>
    </xf>
    <xf numFmtId="164" fontId="11" fillId="0" borderId="20" xfId="37" applyNumberFormat="1" applyFont="1" applyBorder="1" applyAlignment="1" applyProtection="1">
      <alignment horizontal="right"/>
      <protection hidden="1"/>
    </xf>
    <xf numFmtId="164" fontId="11" fillId="2" borderId="18" xfId="37" applyNumberFormat="1" applyFont="1" applyFill="1" applyBorder="1" applyAlignment="1" applyProtection="1">
      <alignment horizontal="right"/>
      <protection hidden="1"/>
    </xf>
    <xf numFmtId="167" fontId="15" fillId="5" borderId="21" xfId="37" applyNumberFormat="1" applyFont="1" applyFill="1" applyBorder="1" applyAlignment="1">
      <alignment horizontal="right"/>
    </xf>
    <xf numFmtId="167" fontId="15" fillId="5" borderId="22" xfId="37" applyNumberFormat="1" applyFont="1" applyFill="1" applyBorder="1" applyAlignment="1">
      <alignment horizontal="right"/>
    </xf>
    <xf numFmtId="167" fontId="15" fillId="5" borderId="23" xfId="37" applyNumberFormat="1" applyFont="1" applyFill="1" applyBorder="1" applyAlignment="1">
      <alignment horizontal="right"/>
    </xf>
    <xf numFmtId="168" fontId="11" fillId="0" borderId="26" xfId="2" applyNumberFormat="1" applyFont="1" applyBorder="1" applyAlignment="1">
      <alignment horizontal="center"/>
    </xf>
    <xf numFmtId="168" fontId="11" fillId="2" borderId="2" xfId="2" applyNumberFormat="1" applyFont="1" applyFill="1" applyBorder="1" applyAlignment="1">
      <alignment horizontal="center"/>
    </xf>
    <xf numFmtId="168" fontId="11" fillId="2" borderId="26" xfId="2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left"/>
    </xf>
    <xf numFmtId="168" fontId="11" fillId="0" borderId="2" xfId="2" applyNumberFormat="1" applyFont="1" applyBorder="1" applyAlignment="1">
      <alignment horizontal="center"/>
    </xf>
    <xf numFmtId="9" fontId="15" fillId="5" borderId="5" xfId="2" applyFont="1" applyFill="1" applyBorder="1" applyAlignment="1">
      <alignment horizontal="center"/>
    </xf>
    <xf numFmtId="9" fontId="15" fillId="5" borderId="4" xfId="2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left"/>
    </xf>
    <xf numFmtId="3" fontId="11" fillId="0" borderId="26" xfId="37" applyNumberFormat="1" applyFont="1" applyBorder="1" applyAlignment="1" applyProtection="1">
      <alignment horizontal="right"/>
      <protection hidden="1"/>
    </xf>
    <xf numFmtId="3" fontId="11" fillId="0" borderId="26" xfId="0" applyNumberFormat="1" applyFont="1" applyBorder="1" applyAlignment="1">
      <alignment horizontal="right"/>
    </xf>
    <xf numFmtId="3" fontId="11" fillId="2" borderId="26" xfId="0" applyNumberFormat="1" applyFont="1" applyFill="1" applyBorder="1" applyAlignment="1">
      <alignment horizontal="right"/>
    </xf>
    <xf numFmtId="3" fontId="11" fillId="0" borderId="2" xfId="37" applyNumberFormat="1" applyFont="1" applyBorder="1" applyAlignment="1" applyProtection="1">
      <alignment horizontal="right"/>
      <protection hidden="1"/>
    </xf>
    <xf numFmtId="3" fontId="11" fillId="2" borderId="2" xfId="0" applyNumberFormat="1" applyFont="1" applyFill="1" applyBorder="1" applyAlignment="1">
      <alignment horizontal="right"/>
    </xf>
    <xf numFmtId="3" fontId="11" fillId="2" borderId="26" xfId="37" applyNumberFormat="1" applyFont="1" applyFill="1" applyBorder="1" applyAlignment="1" applyProtection="1">
      <alignment horizontal="right"/>
      <protection hidden="1"/>
    </xf>
    <xf numFmtId="3" fontId="11" fillId="0" borderId="9" xfId="0" applyNumberFormat="1" applyFont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1" fillId="0" borderId="10" xfId="37" applyNumberFormat="1" applyFont="1" applyBorder="1" applyAlignment="1" applyProtection="1">
      <alignment horizontal="right"/>
      <protection hidden="1"/>
    </xf>
    <xf numFmtId="3" fontId="11" fillId="2" borderId="10" xfId="0" applyNumberFormat="1" applyFont="1" applyFill="1" applyBorder="1" applyAlignment="1">
      <alignment horizontal="right"/>
    </xf>
    <xf numFmtId="3" fontId="11" fillId="2" borderId="30" xfId="0" applyNumberFormat="1" applyFont="1" applyFill="1" applyBorder="1" applyAlignment="1">
      <alignment horizontal="right"/>
    </xf>
    <xf numFmtId="3" fontId="11" fillId="0" borderId="1" xfId="37" applyNumberFormat="1" applyFont="1" applyBorder="1" applyAlignment="1" applyProtection="1">
      <alignment horizontal="right"/>
      <protection hidden="1"/>
    </xf>
    <xf numFmtId="3" fontId="11" fillId="0" borderId="30" xfId="37" applyNumberFormat="1" applyFont="1" applyBorder="1" applyAlignment="1" applyProtection="1">
      <alignment horizontal="right"/>
      <protection hidden="1"/>
    </xf>
    <xf numFmtId="3" fontId="11" fillId="0" borderId="19" xfId="37" applyNumberFormat="1" applyFont="1" applyBorder="1" applyAlignment="1" applyProtection="1">
      <alignment horizontal="right"/>
      <protection hidden="1"/>
    </xf>
    <xf numFmtId="3" fontId="11" fillId="0" borderId="18" xfId="37" applyNumberFormat="1" applyFont="1" applyBorder="1" applyAlignment="1" applyProtection="1">
      <alignment horizontal="right"/>
      <protection hidden="1"/>
    </xf>
    <xf numFmtId="167" fontId="15" fillId="5" borderId="5" xfId="37" applyNumberFormat="1" applyFont="1" applyFill="1" applyBorder="1" applyAlignment="1">
      <alignment horizontal="right"/>
    </xf>
    <xf numFmtId="167" fontId="15" fillId="5" borderId="4" xfId="37" applyNumberFormat="1" applyFont="1" applyFill="1" applyBorder="1" applyAlignment="1">
      <alignment horizontal="right"/>
    </xf>
    <xf numFmtId="9" fontId="14" fillId="5" borderId="5" xfId="2" applyFont="1" applyFill="1" applyBorder="1" applyAlignment="1">
      <alignment horizontal="center"/>
    </xf>
    <xf numFmtId="0" fontId="12" fillId="0" borderId="31" xfId="0" applyFont="1" applyBorder="1" applyAlignment="1">
      <alignment horizontal="left"/>
    </xf>
    <xf numFmtId="168" fontId="11" fillId="0" borderId="25" xfId="2" applyNumberFormat="1" applyFont="1" applyBorder="1" applyAlignment="1">
      <alignment horizontal="center"/>
    </xf>
    <xf numFmtId="0" fontId="13" fillId="3" borderId="28" xfId="0" applyFont="1" applyFill="1" applyBorder="1"/>
    <xf numFmtId="0" fontId="12" fillId="0" borderId="8" xfId="0" applyFont="1" applyBorder="1"/>
    <xf numFmtId="169" fontId="11" fillId="3" borderId="26" xfId="0" applyNumberFormat="1" applyFont="1" applyFill="1" applyBorder="1" applyProtection="1">
      <protection hidden="1"/>
    </xf>
    <xf numFmtId="169" fontId="11" fillId="0" borderId="2" xfId="0" applyNumberFormat="1" applyFont="1" applyBorder="1"/>
    <xf numFmtId="169" fontId="11" fillId="2" borderId="26" xfId="0" applyNumberFormat="1" applyFont="1" applyFill="1" applyBorder="1"/>
    <xf numFmtId="169" fontId="11" fillId="3" borderId="12" xfId="0" applyNumberFormat="1" applyFont="1" applyFill="1" applyBorder="1" applyProtection="1">
      <protection hidden="1"/>
    </xf>
    <xf numFmtId="169" fontId="11" fillId="3" borderId="11" xfId="0" applyNumberFormat="1" applyFont="1" applyFill="1" applyBorder="1" applyProtection="1">
      <protection hidden="1"/>
    </xf>
    <xf numFmtId="169" fontId="11" fillId="2" borderId="26" xfId="0" applyNumberFormat="1" applyFont="1" applyFill="1" applyBorder="1" applyProtection="1">
      <protection hidden="1"/>
    </xf>
    <xf numFmtId="0" fontId="12" fillId="0" borderId="14" xfId="0" applyFont="1" applyBorder="1"/>
    <xf numFmtId="169" fontId="11" fillId="3" borderId="10" xfId="0" applyNumberFormat="1" applyFont="1" applyFill="1" applyBorder="1" applyProtection="1">
      <protection hidden="1"/>
    </xf>
    <xf numFmtId="169" fontId="11" fillId="3" borderId="9" xfId="0" applyNumberFormat="1" applyFont="1" applyFill="1" applyBorder="1" applyProtection="1">
      <protection hidden="1"/>
    </xf>
    <xf numFmtId="0" fontId="12" fillId="0" borderId="16" xfId="0" applyFont="1" applyBorder="1"/>
    <xf numFmtId="0" fontId="12" fillId="0" borderId="27" xfId="0" applyFont="1" applyBorder="1"/>
    <xf numFmtId="169" fontId="11" fillId="3" borderId="21" xfId="0" applyNumberFormat="1" applyFont="1" applyFill="1" applyBorder="1" applyProtection="1">
      <protection hidden="1"/>
    </xf>
    <xf numFmtId="169" fontId="11" fillId="2" borderId="21" xfId="0" applyNumberFormat="1" applyFont="1" applyFill="1" applyBorder="1"/>
    <xf numFmtId="0" fontId="10" fillId="5" borderId="3" xfId="0" applyFont="1" applyFill="1" applyBorder="1"/>
    <xf numFmtId="0" fontId="13" fillId="0" borderId="28" xfId="0" applyFont="1" applyBorder="1"/>
    <xf numFmtId="0" fontId="13" fillId="3" borderId="29" xfId="0" applyFont="1" applyFill="1" applyBorder="1"/>
    <xf numFmtId="169" fontId="11" fillId="3" borderId="2" xfId="0" applyNumberFormat="1" applyFont="1" applyFill="1" applyBorder="1" applyAlignment="1" applyProtection="1">
      <alignment horizontal="right"/>
      <protection hidden="1"/>
    </xf>
    <xf numFmtId="169" fontId="11" fillId="0" borderId="26" xfId="0" applyNumberFormat="1" applyFont="1" applyBorder="1" applyAlignment="1">
      <alignment horizontal="right"/>
    </xf>
    <xf numFmtId="169" fontId="11" fillId="2" borderId="26" xfId="0" applyNumberFormat="1" applyFont="1" applyFill="1" applyBorder="1" applyAlignment="1">
      <alignment horizontal="right"/>
    </xf>
    <xf numFmtId="169" fontId="11" fillId="3" borderId="13" xfId="0" applyNumberFormat="1" applyFont="1" applyFill="1" applyBorder="1" applyAlignment="1" applyProtection="1">
      <alignment horizontal="right"/>
      <protection hidden="1"/>
    </xf>
    <xf numFmtId="169" fontId="11" fillId="3" borderId="26" xfId="0" applyNumberFormat="1" applyFont="1" applyFill="1" applyBorder="1" applyAlignment="1" applyProtection="1">
      <alignment horizontal="right"/>
      <protection hidden="1"/>
    </xf>
    <xf numFmtId="169" fontId="11" fillId="2" borderId="26" xfId="0" applyNumberFormat="1" applyFont="1" applyFill="1" applyBorder="1" applyAlignment="1" applyProtection="1">
      <alignment horizontal="right"/>
      <protection hidden="1"/>
    </xf>
    <xf numFmtId="169" fontId="11" fillId="3" borderId="15" xfId="0" applyNumberFormat="1" applyFont="1" applyFill="1" applyBorder="1" applyAlignment="1" applyProtection="1">
      <alignment horizontal="right"/>
      <protection hidden="1"/>
    </xf>
    <xf numFmtId="169" fontId="11" fillId="2" borderId="21" xfId="0" applyNumberFormat="1" applyFont="1" applyFill="1" applyBorder="1" applyAlignment="1">
      <alignment horizontal="right"/>
    </xf>
    <xf numFmtId="169" fontId="11" fillId="3" borderId="34" xfId="0" applyNumberFormat="1" applyFont="1" applyFill="1" applyBorder="1" applyAlignment="1" applyProtection="1">
      <alignment horizontal="right"/>
      <protection hidden="1"/>
    </xf>
    <xf numFmtId="169" fontId="11" fillId="3" borderId="21" xfId="0" applyNumberFormat="1" applyFont="1" applyFill="1" applyBorder="1" applyAlignment="1" applyProtection="1">
      <alignment horizontal="right"/>
      <protection hidden="1"/>
    </xf>
    <xf numFmtId="0" fontId="13" fillId="3" borderId="3" xfId="0" applyFont="1" applyFill="1" applyBorder="1" applyAlignment="1">
      <alignment horizontal="left"/>
    </xf>
    <xf numFmtId="169" fontId="11" fillId="3" borderId="5" xfId="0" applyNumberFormat="1" applyFont="1" applyFill="1" applyBorder="1" applyAlignment="1" applyProtection="1">
      <alignment horizontal="right"/>
      <protection hidden="1"/>
    </xf>
    <xf numFmtId="169" fontId="11" fillId="2" borderId="21" xfId="0" applyNumberFormat="1" applyFont="1" applyFill="1" applyBorder="1" applyAlignment="1" applyProtection="1">
      <alignment horizontal="right"/>
      <protection hidden="1"/>
    </xf>
    <xf numFmtId="169" fontId="11" fillId="3" borderId="35" xfId="0" applyNumberFormat="1" applyFont="1" applyFill="1" applyBorder="1" applyAlignment="1" applyProtection="1">
      <alignment horizontal="right"/>
      <protection hidden="1"/>
    </xf>
    <xf numFmtId="169" fontId="11" fillId="2" borderId="5" xfId="0" applyNumberFormat="1" applyFont="1" applyFill="1" applyBorder="1" applyAlignment="1" applyProtection="1">
      <alignment horizontal="right"/>
      <protection hidden="1"/>
    </xf>
    <xf numFmtId="169" fontId="11" fillId="2" borderId="35" xfId="0" applyNumberFormat="1" applyFont="1" applyFill="1" applyBorder="1" applyAlignment="1" applyProtection="1">
      <alignment horizontal="right"/>
      <protection hidden="1"/>
    </xf>
    <xf numFmtId="0" fontId="12" fillId="3" borderId="11" xfId="0" applyFont="1" applyFill="1" applyBorder="1" applyAlignment="1">
      <alignment horizontal="left"/>
    </xf>
    <xf numFmtId="3" fontId="11" fillId="3" borderId="26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1" fillId="3" borderId="0" xfId="0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12" fillId="0" borderId="3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3" fontId="11" fillId="3" borderId="25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>
      <alignment horizontal="right"/>
    </xf>
    <xf numFmtId="41" fontId="11" fillId="3" borderId="5" xfId="1" applyNumberFormat="1" applyFont="1" applyFill="1" applyBorder="1" applyAlignment="1">
      <alignment horizontal="right"/>
    </xf>
    <xf numFmtId="41" fontId="18" fillId="3" borderId="0" xfId="1" applyNumberFormat="1" applyFont="1" applyFill="1" applyAlignment="1">
      <alignment horizontal="center"/>
    </xf>
    <xf numFmtId="41" fontId="11" fillId="3" borderId="36" xfId="1" applyNumberFormat="1" applyFont="1" applyFill="1" applyBorder="1" applyAlignment="1">
      <alignment horizontal="right"/>
    </xf>
    <xf numFmtId="3" fontId="11" fillId="0" borderId="2" xfId="1" applyNumberFormat="1" applyFont="1" applyBorder="1" applyAlignment="1" applyProtection="1">
      <alignment horizontal="right"/>
      <protection hidden="1"/>
    </xf>
    <xf numFmtId="3" fontId="11" fillId="0" borderId="26" xfId="1" applyNumberFormat="1" applyFont="1" applyBorder="1" applyAlignment="1" applyProtection="1">
      <alignment horizontal="right"/>
      <protection hidden="1"/>
    </xf>
    <xf numFmtId="3" fontId="11" fillId="0" borderId="12" xfId="1" applyNumberFormat="1" applyFont="1" applyBorder="1" applyAlignment="1" applyProtection="1">
      <alignment horizontal="right"/>
      <protection hidden="1"/>
    </xf>
    <xf numFmtId="3" fontId="11" fillId="0" borderId="11" xfId="1" applyNumberFormat="1" applyFont="1" applyBorder="1" applyAlignment="1" applyProtection="1">
      <alignment horizontal="right"/>
      <protection hidden="1"/>
    </xf>
    <xf numFmtId="3" fontId="11" fillId="0" borderId="9" xfId="1" applyNumberFormat="1" applyFont="1" applyBorder="1" applyAlignment="1" applyProtection="1">
      <alignment horizontal="right"/>
      <protection hidden="1"/>
    </xf>
    <xf numFmtId="3" fontId="11" fillId="2" borderId="11" xfId="1" applyNumberFormat="1" applyFont="1" applyFill="1" applyBorder="1" applyAlignment="1" applyProtection="1">
      <alignment horizontal="right"/>
      <protection hidden="1"/>
    </xf>
    <xf numFmtId="41" fontId="11" fillId="3" borderId="15" xfId="1" applyNumberFormat="1" applyFont="1" applyFill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hidden="1"/>
    </xf>
    <xf numFmtId="3" fontId="11" fillId="2" borderId="9" xfId="1" applyNumberFormat="1" applyFont="1" applyFill="1" applyBorder="1" applyAlignment="1" applyProtection="1">
      <alignment horizontal="right"/>
      <protection hidden="1"/>
    </xf>
    <xf numFmtId="37" fontId="11" fillId="3" borderId="15" xfId="1" applyNumberFormat="1" applyFont="1" applyFill="1" applyBorder="1" applyAlignment="1">
      <alignment horizontal="right"/>
    </xf>
    <xf numFmtId="3" fontId="11" fillId="3" borderId="9" xfId="1" applyNumberFormat="1" applyFont="1" applyFill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3" fontId="11" fillId="0" borderId="9" xfId="1" applyNumberFormat="1" applyFont="1" applyBorder="1" applyAlignment="1">
      <alignment horizontal="right"/>
    </xf>
    <xf numFmtId="41" fontId="11" fillId="3" borderId="15" xfId="1" applyNumberFormat="1" applyFont="1" applyFill="1" applyBorder="1" applyAlignment="1">
      <alignment horizontal="center"/>
    </xf>
    <xf numFmtId="41" fontId="11" fillId="3" borderId="9" xfId="1" applyNumberFormat="1" applyFont="1" applyFill="1" applyBorder="1" applyAlignment="1">
      <alignment horizontal="center"/>
    </xf>
    <xf numFmtId="41" fontId="11" fillId="2" borderId="9" xfId="1" applyNumberFormat="1" applyFont="1" applyFill="1" applyBorder="1" applyAlignment="1">
      <alignment horizontal="center"/>
    </xf>
    <xf numFmtId="41" fontId="11" fillId="3" borderId="17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 applyProtection="1">
      <alignment horizontal="right"/>
      <protection hidden="1"/>
    </xf>
    <xf numFmtId="3" fontId="11" fillId="0" borderId="30" xfId="1" applyNumberFormat="1" applyFont="1" applyBorder="1" applyAlignment="1" applyProtection="1">
      <alignment horizontal="right"/>
      <protection hidden="1"/>
    </xf>
    <xf numFmtId="42" fontId="13" fillId="3" borderId="5" xfId="1" applyNumberFormat="1" applyFont="1" applyFill="1" applyBorder="1" applyAlignment="1">
      <alignment horizontal="right"/>
    </xf>
    <xf numFmtId="42" fontId="13" fillId="3" borderId="4" xfId="1" applyNumberFormat="1" applyFont="1" applyFill="1" applyBorder="1" applyAlignment="1">
      <alignment horizontal="right"/>
    </xf>
    <xf numFmtId="171" fontId="13" fillId="0" borderId="5" xfId="4" applyNumberFormat="1" applyFont="1" applyBorder="1" applyAlignment="1" applyProtection="1">
      <alignment horizontal="right"/>
      <protection hidden="1"/>
    </xf>
    <xf numFmtId="171" fontId="13" fillId="2" borderId="4" xfId="4" applyNumberFormat="1" applyFont="1" applyFill="1" applyBorder="1" applyAlignment="1" applyProtection="1">
      <alignment horizontal="right"/>
      <protection hidden="1"/>
    </xf>
    <xf numFmtId="171" fontId="13" fillId="2" borderId="5" xfId="4" applyNumberFormat="1" applyFont="1" applyFill="1" applyBorder="1" applyAlignment="1" applyProtection="1">
      <alignment horizontal="right"/>
      <protection hidden="1"/>
    </xf>
    <xf numFmtId="42" fontId="13" fillId="2" borderId="5" xfId="1" applyNumberFormat="1" applyFont="1" applyFill="1" applyBorder="1" applyAlignment="1">
      <alignment horizontal="right"/>
    </xf>
    <xf numFmtId="41" fontId="11" fillId="0" borderId="26" xfId="1" applyNumberFormat="1" applyFont="1" applyBorder="1"/>
    <xf numFmtId="41" fontId="11" fillId="0" borderId="9" xfId="1" applyNumberFormat="1" applyFont="1" applyBorder="1"/>
    <xf numFmtId="41" fontId="11" fillId="0" borderId="9" xfId="1" applyNumberFormat="1" applyFont="1" applyBorder="1" applyAlignment="1">
      <alignment horizontal="center"/>
    </xf>
    <xf numFmtId="41" fontId="11" fillId="0" borderId="10" xfId="1" applyNumberFormat="1" applyFont="1" applyBorder="1" applyAlignment="1">
      <alignment horizontal="center"/>
    </xf>
    <xf numFmtId="41" fontId="11" fillId="0" borderId="18" xfId="1" applyNumberFormat="1" applyFont="1" applyBorder="1"/>
    <xf numFmtId="167" fontId="40" fillId="5" borderId="21" xfId="1" applyNumberFormat="1" applyFont="1" applyFill="1" applyBorder="1"/>
    <xf numFmtId="167" fontId="40" fillId="5" borderId="28" xfId="1" applyNumberFormat="1" applyFont="1" applyFill="1" applyBorder="1"/>
    <xf numFmtId="167" fontId="40" fillId="5" borderId="23" xfId="1" applyNumberFormat="1" applyFont="1" applyFill="1" applyBorder="1"/>
    <xf numFmtId="42" fontId="39" fillId="0" borderId="21" xfId="1" applyNumberFormat="1" applyFont="1" applyBorder="1"/>
    <xf numFmtId="42" fontId="39" fillId="0" borderId="5" xfId="1" applyNumberFormat="1" applyFont="1" applyBorder="1"/>
    <xf numFmtId="42" fontId="39" fillId="2" borderId="21" xfId="1" applyNumberFormat="1" applyFont="1" applyFill="1" applyBorder="1"/>
    <xf numFmtId="42" fontId="39" fillId="2" borderId="5" xfId="1" applyNumberFormat="1" applyFont="1" applyFill="1" applyBorder="1"/>
    <xf numFmtId="37" fontId="11" fillId="0" borderId="26" xfId="1" applyNumberFormat="1" applyFont="1" applyBorder="1" applyAlignment="1">
      <alignment horizontal="right"/>
    </xf>
    <xf numFmtId="37" fontId="11" fillId="0" borderId="9" xfId="1" applyNumberFormat="1" applyFont="1" applyBorder="1" applyAlignment="1">
      <alignment horizontal="right"/>
    </xf>
    <xf numFmtId="41" fontId="11" fillId="3" borderId="14" xfId="1" applyNumberFormat="1" applyFont="1" applyFill="1" applyBorder="1" applyAlignment="1">
      <alignment horizontal="center"/>
    </xf>
    <xf numFmtId="41" fontId="11" fillId="3" borderId="9" xfId="1" applyNumberFormat="1" applyFont="1" applyFill="1" applyBorder="1" applyAlignment="1">
      <alignment horizontal="right"/>
    </xf>
    <xf numFmtId="37" fontId="11" fillId="0" borderId="18" xfId="1" applyNumberFormat="1" applyFont="1" applyBorder="1" applyAlignment="1">
      <alignment horizontal="right"/>
    </xf>
    <xf numFmtId="167" fontId="15" fillId="5" borderId="21" xfId="1" applyNumberFormat="1" applyFont="1" applyFill="1" applyBorder="1" applyAlignment="1">
      <alignment horizontal="right"/>
    </xf>
    <xf numFmtId="167" fontId="15" fillId="5" borderId="22" xfId="1" applyNumberFormat="1" applyFont="1" applyFill="1" applyBorder="1" applyAlignment="1">
      <alignment horizontal="right"/>
    </xf>
    <xf numFmtId="167" fontId="15" fillId="5" borderId="23" xfId="1" applyNumberFormat="1" applyFont="1" applyFill="1" applyBorder="1" applyAlignment="1">
      <alignment horizontal="right"/>
    </xf>
    <xf numFmtId="42" fontId="39" fillId="0" borderId="5" xfId="1" applyNumberFormat="1" applyFont="1" applyBorder="1" applyAlignment="1">
      <alignment horizontal="right"/>
    </xf>
    <xf numFmtId="42" fontId="39" fillId="0" borderId="3" xfId="1" applyNumberFormat="1" applyFont="1" applyBorder="1" applyAlignment="1">
      <alignment horizontal="right"/>
    </xf>
    <xf numFmtId="42" fontId="39" fillId="2" borderId="5" xfId="1" applyNumberFormat="1" applyFont="1" applyFill="1" applyBorder="1" applyAlignment="1">
      <alignment horizontal="right"/>
    </xf>
    <xf numFmtId="42" fontId="23" fillId="0" borderId="5" xfId="1" applyNumberFormat="1" applyFont="1" applyBorder="1" applyAlignment="1">
      <alignment horizontal="right"/>
    </xf>
    <xf numFmtId="42" fontId="23" fillId="2" borderId="5" xfId="1" applyNumberFormat="1" applyFont="1" applyFill="1" applyBorder="1" applyAlignment="1">
      <alignment horizontal="right"/>
    </xf>
    <xf numFmtId="0" fontId="26" fillId="2" borderId="0" xfId="0" applyFont="1" applyFill="1" applyAlignment="1">
      <alignment vertical="top" wrapText="1"/>
    </xf>
    <xf numFmtId="0" fontId="26" fillId="2" borderId="39" xfId="0" applyFont="1" applyFill="1" applyBorder="1" applyAlignment="1">
      <alignment vertical="top" wrapText="1"/>
    </xf>
    <xf numFmtId="1" fontId="16" fillId="3" borderId="0" xfId="0" applyNumberFormat="1" applyFont="1" applyFill="1"/>
    <xf numFmtId="0" fontId="17" fillId="3" borderId="0" xfId="0" applyFont="1" applyFill="1" applyAlignment="1">
      <alignment horizontal="left"/>
    </xf>
    <xf numFmtId="1" fontId="18" fillId="3" borderId="0" xfId="0" applyNumberFormat="1" applyFont="1" applyFill="1"/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22" xfId="0" applyFont="1" applyFill="1" applyBorder="1"/>
    <xf numFmtId="42" fontId="23" fillId="3" borderId="0" xfId="1" applyNumberFormat="1" applyFont="1" applyFill="1"/>
    <xf numFmtId="0" fontId="42" fillId="3" borderId="0" xfId="0" applyFont="1" applyFill="1"/>
    <xf numFmtId="0" fontId="38" fillId="3" borderId="3" xfId="0" applyFont="1" applyFill="1" applyBorder="1"/>
    <xf numFmtId="0" fontId="38" fillId="3" borderId="4" xfId="0" applyFont="1" applyFill="1" applyBorder="1"/>
    <xf numFmtId="0" fontId="39" fillId="0" borderId="5" xfId="58" applyFont="1" applyBorder="1" applyAlignment="1">
      <alignment horizontal="center"/>
    </xf>
    <xf numFmtId="0" fontId="9" fillId="5" borderId="33" xfId="0" applyFont="1" applyFill="1" applyBorder="1"/>
    <xf numFmtId="0" fontId="9" fillId="5" borderId="33" xfId="0" applyFont="1" applyFill="1" applyBorder="1" applyAlignment="1">
      <alignment horizontal="center"/>
    </xf>
    <xf numFmtId="0" fontId="39" fillId="3" borderId="33" xfId="0" applyFont="1" applyFill="1" applyBorder="1" applyAlignment="1">
      <alignment horizontal="center"/>
    </xf>
    <xf numFmtId="0" fontId="38" fillId="3" borderId="33" xfId="0" applyFont="1" applyFill="1" applyBorder="1"/>
    <xf numFmtId="1" fontId="10" fillId="5" borderId="33" xfId="58" applyNumberFormat="1" applyFont="1" applyFill="1" applyBorder="1" applyAlignment="1">
      <alignment horizontal="center"/>
    </xf>
    <xf numFmtId="164" fontId="11" fillId="0" borderId="36" xfId="39" applyNumberFormat="1" applyFont="1" applyBorder="1" applyAlignment="1" applyProtection="1">
      <alignment horizontal="right"/>
      <protection hidden="1"/>
    </xf>
    <xf numFmtId="164" fontId="11" fillId="0" borderId="20" xfId="39" applyNumberFormat="1" applyFont="1" applyBorder="1" applyAlignment="1" applyProtection="1">
      <alignment horizontal="right"/>
      <protection hidden="1"/>
    </xf>
    <xf numFmtId="3" fontId="11" fillId="0" borderId="9" xfId="39" applyNumberFormat="1" applyFont="1" applyBorder="1" applyAlignment="1" applyProtection="1">
      <alignment horizontal="right"/>
      <protection hidden="1"/>
    </xf>
    <xf numFmtId="3" fontId="11" fillId="0" borderId="18" xfId="39" applyNumberFormat="1" applyFont="1" applyBorder="1" applyAlignment="1" applyProtection="1">
      <alignment horizontal="right"/>
      <protection hidden="1"/>
    </xf>
    <xf numFmtId="1" fontId="14" fillId="5" borderId="5" xfId="58" applyNumberFormat="1" applyFont="1" applyFill="1" applyBorder="1" applyAlignment="1">
      <alignment horizontal="center"/>
    </xf>
    <xf numFmtId="3" fontId="11" fillId="0" borderId="26" xfId="39" applyNumberFormat="1" applyFont="1" applyBorder="1" applyAlignment="1" applyProtection="1">
      <alignment horizontal="right"/>
      <protection hidden="1"/>
    </xf>
    <xf numFmtId="169" fontId="11" fillId="3" borderId="26" xfId="58" applyNumberFormat="1" applyFont="1" applyFill="1" applyBorder="1" applyProtection="1">
      <protection hidden="1"/>
    </xf>
    <xf numFmtId="169" fontId="11" fillId="3" borderId="21" xfId="58" applyNumberFormat="1" applyFont="1" applyFill="1" applyBorder="1" applyProtection="1">
      <protection hidden="1"/>
    </xf>
    <xf numFmtId="42" fontId="39" fillId="0" borderId="21" xfId="57" applyNumberFormat="1" applyFont="1" applyBorder="1"/>
    <xf numFmtId="169" fontId="11" fillId="3" borderId="21" xfId="58" applyNumberFormat="1" applyFont="1" applyFill="1" applyBorder="1" applyAlignment="1" applyProtection="1">
      <alignment horizontal="right"/>
      <protection hidden="1"/>
    </xf>
    <xf numFmtId="169" fontId="11" fillId="3" borderId="26" xfId="58" applyNumberFormat="1" applyFont="1" applyFill="1" applyBorder="1" applyAlignment="1" applyProtection="1">
      <alignment horizontal="right"/>
      <protection hidden="1"/>
    </xf>
    <xf numFmtId="42" fontId="39" fillId="0" borderId="5" xfId="57" applyNumberFormat="1" applyFont="1" applyBorder="1" applyAlignment="1">
      <alignment horizontal="right"/>
    </xf>
    <xf numFmtId="0" fontId="39" fillId="0" borderId="67" xfId="58" applyFont="1" applyBorder="1" applyAlignment="1">
      <alignment horizontal="center"/>
    </xf>
    <xf numFmtId="169" fontId="11" fillId="3" borderId="35" xfId="58" applyNumberFormat="1" applyFont="1" applyFill="1" applyBorder="1" applyAlignment="1" applyProtection="1">
      <alignment horizontal="right"/>
      <protection hidden="1"/>
    </xf>
    <xf numFmtId="3" fontId="11" fillId="0" borderId="11" xfId="57" applyNumberFormat="1" applyFont="1" applyBorder="1" applyAlignment="1" applyProtection="1">
      <alignment horizontal="right"/>
      <protection hidden="1"/>
    </xf>
    <xf numFmtId="3" fontId="11" fillId="0" borderId="9" xfId="57" applyNumberFormat="1" applyFont="1" applyBorder="1" applyAlignment="1" applyProtection="1">
      <alignment horizontal="right"/>
      <protection hidden="1"/>
    </xf>
    <xf numFmtId="0" fontId="16" fillId="0" borderId="0" xfId="58" applyFont="1"/>
    <xf numFmtId="0" fontId="9" fillId="5" borderId="33" xfId="58" applyFont="1" applyFill="1" applyBorder="1"/>
    <xf numFmtId="0" fontId="14" fillId="14" borderId="0" xfId="0" applyFont="1" applyFill="1" applyAlignment="1">
      <alignment horizontal="left"/>
    </xf>
    <xf numFmtId="0" fontId="13" fillId="16" borderId="0" xfId="0" applyFont="1" applyFill="1" applyAlignment="1">
      <alignment horizontal="left"/>
    </xf>
    <xf numFmtId="0" fontId="14" fillId="15" borderId="0" xfId="0" applyFont="1" applyFill="1" applyAlignment="1">
      <alignment horizontal="left"/>
    </xf>
    <xf numFmtId="0" fontId="13" fillId="17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5" fillId="0" borderId="0" xfId="0" applyFont="1"/>
    <xf numFmtId="3" fontId="44" fillId="3" borderId="0" xfId="0" applyNumberFormat="1" applyFont="1" applyFill="1"/>
    <xf numFmtId="169" fontId="0" fillId="3" borderId="0" xfId="0" applyNumberFormat="1" applyFill="1"/>
    <xf numFmtId="169" fontId="31" fillId="3" borderId="0" xfId="0" applyNumberFormat="1" applyFont="1" applyFill="1"/>
    <xf numFmtId="168" fontId="0" fillId="16" borderId="0" xfId="2" applyNumberFormat="1" applyFont="1" applyFill="1"/>
    <xf numFmtId="3" fontId="44" fillId="3" borderId="0" xfId="0" applyNumberFormat="1" applyFont="1" applyFill="1" applyAlignment="1">
      <alignment horizontal="center"/>
    </xf>
    <xf numFmtId="42" fontId="39" fillId="2" borderId="5" xfId="57" applyNumberFormat="1" applyFont="1" applyFill="1" applyBorder="1" applyAlignment="1">
      <alignment horizontal="right"/>
    </xf>
    <xf numFmtId="42" fontId="13" fillId="2" borderId="5" xfId="57" applyNumberFormat="1" applyFont="1" applyFill="1" applyBorder="1" applyAlignment="1">
      <alignment horizontal="right"/>
    </xf>
    <xf numFmtId="169" fontId="0" fillId="3" borderId="0" xfId="1" applyNumberFormat="1" applyFont="1" applyFill="1"/>
    <xf numFmtId="8" fontId="39" fillId="0" borderId="5" xfId="57" applyNumberFormat="1" applyFont="1" applyBorder="1" applyAlignment="1">
      <alignment horizontal="right"/>
    </xf>
    <xf numFmtId="8" fontId="39" fillId="0" borderId="21" xfId="57" applyNumberFormat="1" applyFont="1" applyBorder="1"/>
    <xf numFmtId="167" fontId="40" fillId="5" borderId="21" xfId="57" applyNumberFormat="1" applyFont="1" applyFill="1" applyBorder="1"/>
    <xf numFmtId="3" fontId="11" fillId="2" borderId="9" xfId="57" applyNumberFormat="1" applyFont="1" applyFill="1" applyBorder="1" applyAlignment="1" applyProtection="1">
      <alignment horizontal="right"/>
      <protection hidden="1"/>
    </xf>
    <xf numFmtId="10" fontId="0" fillId="3" borderId="0" xfId="0" applyNumberFormat="1" applyFill="1"/>
    <xf numFmtId="172" fontId="0" fillId="3" borderId="0" xfId="0" applyNumberFormat="1" applyFill="1"/>
    <xf numFmtId="167" fontId="11" fillId="3" borderId="10" xfId="37" applyNumberFormat="1" applyFont="1" applyFill="1" applyBorder="1" applyAlignment="1">
      <alignment horizontal="center"/>
    </xf>
    <xf numFmtId="42" fontId="39" fillId="2" borderId="21" xfId="57" applyNumberFormat="1" applyFont="1" applyFill="1" applyBorder="1"/>
    <xf numFmtId="3" fontId="11" fillId="2" borderId="11" xfId="57" applyNumberFormat="1" applyFont="1" applyFill="1" applyBorder="1" applyAlignment="1" applyProtection="1">
      <alignment horizontal="right"/>
      <protection hidden="1"/>
    </xf>
    <xf numFmtId="167" fontId="15" fillId="5" borderId="21" xfId="57" applyNumberFormat="1" applyFont="1" applyFill="1" applyBorder="1" applyAlignment="1">
      <alignment horizontal="right"/>
    </xf>
    <xf numFmtId="42" fontId="13" fillId="3" borderId="5" xfId="57" applyNumberFormat="1" applyFont="1" applyFill="1" applyBorder="1" applyAlignment="1">
      <alignment horizontal="right"/>
    </xf>
    <xf numFmtId="174" fontId="0" fillId="3" borderId="0" xfId="0" applyNumberFormat="1" applyFill="1"/>
    <xf numFmtId="168" fontId="11" fillId="3" borderId="2" xfId="2" applyNumberFormat="1" applyFont="1" applyFill="1" applyBorder="1" applyAlignment="1">
      <alignment horizontal="center"/>
    </xf>
    <xf numFmtId="42" fontId="23" fillId="2" borderId="5" xfId="57" applyNumberFormat="1" applyFont="1" applyFill="1" applyBorder="1" applyAlignment="1">
      <alignment horizontal="right"/>
    </xf>
    <xf numFmtId="9" fontId="0" fillId="3" borderId="0" xfId="2" applyFont="1" applyFill="1"/>
    <xf numFmtId="168" fontId="0" fillId="3" borderId="0" xfId="0" applyNumberFormat="1" applyFill="1"/>
    <xf numFmtId="167" fontId="11" fillId="3" borderId="9" xfId="37" applyNumberFormat="1" applyFont="1" applyFill="1" applyBorder="1" applyAlignment="1">
      <alignment horizontal="center"/>
    </xf>
    <xf numFmtId="42" fontId="23" fillId="0" borderId="5" xfId="57" applyNumberFormat="1" applyFont="1" applyBorder="1" applyAlignment="1">
      <alignment horizontal="right"/>
    </xf>
    <xf numFmtId="168" fontId="0" fillId="3" borderId="0" xfId="2" applyNumberFormat="1" applyFont="1" applyFill="1"/>
    <xf numFmtId="165" fontId="0" fillId="3" borderId="0" xfId="0" applyNumberFormat="1" applyFill="1"/>
    <xf numFmtId="168" fontId="11" fillId="3" borderId="26" xfId="2" applyNumberFormat="1" applyFont="1" applyFill="1" applyBorder="1" applyAlignment="1">
      <alignment horizontal="center"/>
    </xf>
    <xf numFmtId="168" fontId="11" fillId="0" borderId="26" xfId="51" applyNumberFormat="1" applyFont="1" applyBorder="1" applyAlignment="1">
      <alignment horizontal="center"/>
    </xf>
    <xf numFmtId="9" fontId="15" fillId="5" borderId="5" xfId="51" applyFont="1" applyFill="1" applyBorder="1" applyAlignment="1">
      <alignment horizontal="center"/>
    </xf>
    <xf numFmtId="168" fontId="11" fillId="2" borderId="26" xfId="51" applyNumberFormat="1" applyFont="1" applyFill="1" applyBorder="1" applyAlignment="1">
      <alignment horizontal="center"/>
    </xf>
    <xf numFmtId="9" fontId="14" fillId="5" borderId="5" xfId="51" applyFont="1" applyFill="1" applyBorder="1" applyAlignment="1">
      <alignment horizontal="center"/>
    </xf>
    <xf numFmtId="3" fontId="11" fillId="2" borderId="26" xfId="39" applyNumberFormat="1" applyFont="1" applyFill="1" applyBorder="1" applyAlignment="1" applyProtection="1">
      <alignment horizontal="right"/>
      <protection hidden="1"/>
    </xf>
    <xf numFmtId="164" fontId="11" fillId="2" borderId="36" xfId="39" applyNumberFormat="1" applyFont="1" applyFill="1" applyBorder="1" applyAlignment="1" applyProtection="1">
      <alignment horizontal="right"/>
      <protection hidden="1"/>
    </xf>
    <xf numFmtId="164" fontId="11" fillId="2" borderId="18" xfId="39" applyNumberFormat="1" applyFont="1" applyFill="1" applyBorder="1" applyAlignment="1" applyProtection="1">
      <alignment horizontal="right"/>
      <protection hidden="1"/>
    </xf>
    <xf numFmtId="167" fontId="15" fillId="5" borderId="23" xfId="39" applyNumberFormat="1" applyFont="1" applyFill="1" applyBorder="1" applyAlignment="1">
      <alignment horizontal="right"/>
    </xf>
    <xf numFmtId="167" fontId="15" fillId="5" borderId="5" xfId="39" applyNumberFormat="1" applyFont="1" applyFill="1" applyBorder="1" applyAlignment="1">
      <alignment horizontal="right"/>
    </xf>
    <xf numFmtId="168" fontId="11" fillId="3" borderId="0" xfId="2" applyNumberFormat="1" applyFont="1" applyFill="1" applyAlignment="1">
      <alignment horizontal="center"/>
    </xf>
    <xf numFmtId="164" fontId="11" fillId="3" borderId="0" xfId="1" applyNumberFormat="1" applyFont="1" applyFill="1" applyAlignment="1" applyProtection="1">
      <alignment horizontal="right" vertical="center"/>
      <protection hidden="1"/>
    </xf>
    <xf numFmtId="168" fontId="11" fillId="3" borderId="39" xfId="2" applyNumberFormat="1" applyFont="1" applyFill="1" applyBorder="1" applyAlignment="1">
      <alignment horizontal="center"/>
    </xf>
    <xf numFmtId="168" fontId="11" fillId="3" borderId="0" xfId="1" applyNumberFormat="1" applyFont="1" applyFill="1" applyAlignment="1">
      <alignment horizontal="center"/>
    </xf>
    <xf numFmtId="0" fontId="23" fillId="3" borderId="38" xfId="0" applyFont="1" applyFill="1" applyBorder="1" applyAlignment="1">
      <alignment horizontal="center"/>
    </xf>
    <xf numFmtId="3" fontId="44" fillId="3" borderId="0" xfId="0" applyNumberFormat="1" applyFont="1" applyFill="1" applyAlignment="1">
      <alignment horizontal="center"/>
    </xf>
    <xf numFmtId="0" fontId="44" fillId="3" borderId="39" xfId="0" applyFont="1" applyFill="1" applyBorder="1" applyAlignment="1">
      <alignment horizontal="center"/>
    </xf>
    <xf numFmtId="0" fontId="44" fillId="3" borderId="0" xfId="0" applyFont="1" applyFill="1" applyAlignment="1">
      <alignment horizontal="center"/>
    </xf>
    <xf numFmtId="164" fontId="11" fillId="3" borderId="0" xfId="1" applyNumberFormat="1" applyFont="1" applyFill="1" applyAlignment="1" applyProtection="1">
      <alignment horizontal="center" vertical="center"/>
      <protection hidden="1"/>
    </xf>
    <xf numFmtId="0" fontId="23" fillId="3" borderId="65" xfId="0" applyFont="1" applyFill="1" applyBorder="1" applyAlignment="1">
      <alignment horizontal="center"/>
    </xf>
    <xf numFmtId="0" fontId="23" fillId="3" borderId="66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39" xfId="0" applyFont="1" applyFill="1" applyBorder="1" applyAlignment="1">
      <alignment horizontal="center"/>
    </xf>
    <xf numFmtId="167" fontId="54" fillId="5" borderId="0" xfId="1" applyNumberFormat="1" applyFont="1" applyFill="1" applyAlignment="1">
      <alignment vertical="center"/>
    </xf>
    <xf numFmtId="0" fontId="22" fillId="3" borderId="0" xfId="0" applyFont="1" applyFill="1" applyAlignment="1">
      <alignment horizontal="right"/>
    </xf>
    <xf numFmtId="0" fontId="22" fillId="3" borderId="39" xfId="0" applyFont="1" applyFill="1" applyBorder="1" applyAlignment="1">
      <alignment horizontal="right"/>
    </xf>
    <xf numFmtId="0" fontId="48" fillId="3" borderId="0" xfId="0" applyFont="1" applyFill="1" applyAlignment="1">
      <alignment horizontal="center" vertical="top" wrapText="1"/>
    </xf>
    <xf numFmtId="170" fontId="24" fillId="3" borderId="0" xfId="1" applyNumberFormat="1" applyFont="1" applyFill="1" applyAlignment="1">
      <alignment horizontal="right"/>
    </xf>
    <xf numFmtId="170" fontId="24" fillId="3" borderId="39" xfId="1" applyNumberFormat="1" applyFont="1" applyFill="1" applyBorder="1" applyAlignment="1">
      <alignment horizontal="right"/>
    </xf>
    <xf numFmtId="170" fontId="31" fillId="6" borderId="0" xfId="0" applyNumberFormat="1" applyFont="1" applyFill="1" applyAlignment="1">
      <alignment horizontal="right"/>
    </xf>
    <xf numFmtId="0" fontId="31" fillId="6" borderId="39" xfId="0" applyFont="1" applyFill="1" applyBorder="1" applyAlignment="1">
      <alignment horizontal="right"/>
    </xf>
    <xf numFmtId="0" fontId="22" fillId="3" borderId="0" xfId="0" applyFont="1" applyFill="1" applyAlignment="1">
      <alignment horizontal="center"/>
    </xf>
    <xf numFmtId="169" fontId="31" fillId="6" borderId="0" xfId="1" applyNumberFormat="1" applyFont="1" applyFill="1" applyAlignment="1">
      <alignment horizontal="right"/>
    </xf>
    <xf numFmtId="169" fontId="24" fillId="3" borderId="0" xfId="1" applyNumberFormat="1" applyFont="1" applyFill="1" applyAlignment="1">
      <alignment horizontal="center"/>
    </xf>
    <xf numFmtId="0" fontId="26" fillId="2" borderId="0" xfId="0" applyFont="1" applyFill="1" applyAlignment="1">
      <alignment horizontal="left" wrapText="1"/>
    </xf>
    <xf numFmtId="0" fontId="26" fillId="2" borderId="39" xfId="0" applyFont="1" applyFill="1" applyBorder="1" applyAlignment="1">
      <alignment horizontal="left" wrapText="1"/>
    </xf>
    <xf numFmtId="0" fontId="26" fillId="2" borderId="22" xfId="0" applyFont="1" applyFill="1" applyBorder="1" applyAlignment="1">
      <alignment horizontal="left" wrapText="1"/>
    </xf>
    <xf numFmtId="0" fontId="26" fillId="2" borderId="23" xfId="0" applyFont="1" applyFill="1" applyBorder="1" applyAlignment="1">
      <alignment horizontal="left" wrapText="1"/>
    </xf>
    <xf numFmtId="17" fontId="23" fillId="7" borderId="0" xfId="0" applyNumberFormat="1" applyFont="1" applyFill="1" applyAlignment="1">
      <alignment vertical="center" wrapText="1"/>
    </xf>
    <xf numFmtId="17" fontId="23" fillId="7" borderId="39" xfId="0" applyNumberFormat="1" applyFont="1" applyFill="1" applyBorder="1" applyAlignment="1">
      <alignment vertical="center" wrapText="1"/>
    </xf>
    <xf numFmtId="170" fontId="31" fillId="6" borderId="39" xfId="0" applyNumberFormat="1" applyFont="1" applyFill="1" applyBorder="1" applyAlignment="1">
      <alignment horizontal="right"/>
    </xf>
    <xf numFmtId="0" fontId="47" fillId="3" borderId="0" xfId="0" applyFont="1" applyFill="1" applyAlignment="1">
      <alignment horizontal="center"/>
    </xf>
    <xf numFmtId="0" fontId="47" fillId="3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left" vertical="center" wrapText="1"/>
    </xf>
    <xf numFmtId="0" fontId="23" fillId="7" borderId="39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0" fillId="5" borderId="39" xfId="0" applyNumberFormat="1" applyFont="1" applyFill="1" applyBorder="1" applyAlignment="1">
      <alignment horizontal="center" vertical="center"/>
    </xf>
    <xf numFmtId="3" fontId="45" fillId="3" borderId="0" xfId="0" applyNumberFormat="1" applyFont="1" applyFill="1" applyAlignment="1">
      <alignment horizontal="center"/>
    </xf>
    <xf numFmtId="0" fontId="45" fillId="3" borderId="39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23" fillId="3" borderId="42" xfId="0" applyFont="1" applyFill="1" applyBorder="1" applyAlignment="1">
      <alignment horizontal="center"/>
    </xf>
    <xf numFmtId="0" fontId="14" fillId="5" borderId="29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2" fillId="3" borderId="29" xfId="0" applyFont="1" applyFill="1" applyBorder="1"/>
    <xf numFmtId="0" fontId="12" fillId="3" borderId="0" xfId="0" applyFont="1" applyFill="1"/>
    <xf numFmtId="0" fontId="10" fillId="5" borderId="29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22" fillId="3" borderId="37" xfId="0" applyFont="1" applyFill="1" applyBorder="1"/>
    <xf numFmtId="0" fontId="22" fillId="3" borderId="41" xfId="0" applyFont="1" applyFill="1" applyBorder="1"/>
    <xf numFmtId="173" fontId="44" fillId="3" borderId="0" xfId="0" applyNumberFormat="1" applyFont="1" applyFill="1" applyAlignment="1">
      <alignment horizontal="left" indent="3"/>
    </xf>
    <xf numFmtId="173" fontId="44" fillId="3" borderId="0" xfId="0" applyNumberFormat="1" applyFont="1" applyFill="1" applyAlignment="1">
      <alignment horizontal="left" indent="4"/>
    </xf>
    <xf numFmtId="173" fontId="44" fillId="3" borderId="39" xfId="0" applyNumberFormat="1" applyFont="1" applyFill="1" applyBorder="1" applyAlignment="1">
      <alignment horizontal="left" indent="4"/>
    </xf>
    <xf numFmtId="3" fontId="45" fillId="3" borderId="37" xfId="0" applyNumberFormat="1" applyFont="1" applyFill="1" applyBorder="1" applyAlignment="1">
      <alignment horizontal="center"/>
    </xf>
    <xf numFmtId="0" fontId="45" fillId="3" borderId="37" xfId="0" applyFont="1" applyFill="1" applyBorder="1" applyAlignment="1">
      <alignment horizontal="center"/>
    </xf>
    <xf numFmtId="0" fontId="45" fillId="3" borderId="41" xfId="0" applyFont="1" applyFill="1" applyBorder="1" applyAlignment="1">
      <alignment horizontal="center"/>
    </xf>
    <xf numFmtId="169" fontId="31" fillId="6" borderId="0" xfId="1" applyNumberFormat="1" applyFont="1" applyFill="1" applyAlignment="1">
      <alignment horizontal="center"/>
    </xf>
    <xf numFmtId="169" fontId="31" fillId="6" borderId="0" xfId="0" applyNumberFormat="1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26" fillId="3" borderId="0" xfId="0" applyFont="1" applyFill="1" applyAlignment="1">
      <alignment horizontal="left" indent="1"/>
    </xf>
    <xf numFmtId="173" fontId="44" fillId="3" borderId="0" xfId="4" applyNumberFormat="1" applyFont="1" applyFill="1" applyAlignment="1">
      <alignment horizontal="left" indent="3"/>
    </xf>
    <xf numFmtId="0" fontId="30" fillId="10" borderId="29" xfId="0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39" xfId="0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30" fillId="5" borderId="39" xfId="0" applyFont="1" applyFill="1" applyBorder="1" applyAlignment="1">
      <alignment horizontal="center"/>
    </xf>
    <xf numFmtId="3" fontId="44" fillId="3" borderId="39" xfId="0" applyNumberFormat="1" applyFont="1" applyFill="1" applyBorder="1" applyAlignment="1">
      <alignment horizontal="center"/>
    </xf>
    <xf numFmtId="0" fontId="27" fillId="4" borderId="62" xfId="0" applyFont="1" applyFill="1" applyBorder="1" applyAlignment="1">
      <alignment horizontal="center" vertical="center" wrapText="1"/>
    </xf>
    <xf numFmtId="0" fontId="27" fillId="4" borderId="61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wrapText="1"/>
    </xf>
    <xf numFmtId="0" fontId="32" fillId="4" borderId="0" xfId="3" applyFont="1" applyFill="1" applyAlignment="1">
      <alignment horizontal="left"/>
    </xf>
    <xf numFmtId="0" fontId="32" fillId="4" borderId="0" xfId="3" applyFont="1" applyFill="1" applyAlignment="1">
      <alignment horizontal="left" wrapText="1"/>
    </xf>
    <xf numFmtId="0" fontId="27" fillId="4" borderId="22" xfId="0" applyFont="1" applyFill="1" applyBorder="1" applyAlignment="1">
      <alignment wrapText="1"/>
    </xf>
    <xf numFmtId="0" fontId="49" fillId="3" borderId="6" xfId="0" applyFont="1" applyFill="1" applyBorder="1" applyAlignment="1">
      <alignment horizontal="left" vertical="center" wrapText="1"/>
    </xf>
    <xf numFmtId="0" fontId="49" fillId="3" borderId="7" xfId="0" applyFont="1" applyFill="1" applyBorder="1" applyAlignment="1">
      <alignment horizontal="left" vertical="center" wrapText="1"/>
    </xf>
    <xf numFmtId="0" fontId="49" fillId="3" borderId="0" xfId="0" applyFont="1" applyFill="1" applyAlignment="1">
      <alignment horizontal="left" vertical="center" wrapText="1"/>
    </xf>
    <xf numFmtId="0" fontId="49" fillId="3" borderId="39" xfId="0" applyFont="1" applyFill="1" applyBorder="1" applyAlignment="1">
      <alignment horizontal="left" vertical="center" wrapText="1"/>
    </xf>
    <xf numFmtId="0" fontId="27" fillId="4" borderId="60" xfId="0" applyFont="1" applyFill="1" applyBorder="1" applyAlignment="1">
      <alignment horizontal="center" vertical="center" wrapText="1"/>
    </xf>
    <xf numFmtId="17" fontId="23" fillId="7" borderId="0" xfId="0" applyNumberFormat="1" applyFont="1" applyFill="1" applyAlignment="1">
      <alignment vertical="center"/>
    </xf>
    <xf numFmtId="17" fontId="23" fillId="7" borderId="39" xfId="0" applyNumberFormat="1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46" fillId="4" borderId="0" xfId="3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top" wrapText="1"/>
    </xf>
    <xf numFmtId="0" fontId="26" fillId="2" borderId="39" xfId="0" applyFont="1" applyFill="1" applyBorder="1" applyAlignment="1">
      <alignment horizontal="left" vertical="top" wrapText="1"/>
    </xf>
    <xf numFmtId="0" fontId="25" fillId="3" borderId="47" xfId="0" applyFont="1" applyFill="1" applyBorder="1"/>
    <xf numFmtId="0" fontId="25" fillId="3" borderId="48" xfId="0" applyFont="1" applyFill="1" applyBorder="1"/>
    <xf numFmtId="0" fontId="25" fillId="3" borderId="49" xfId="0" applyFont="1" applyFill="1" applyBorder="1"/>
    <xf numFmtId="0" fontId="28" fillId="3" borderId="45" xfId="0" applyFont="1" applyFill="1" applyBorder="1" applyAlignment="1">
      <alignment horizontal="left" vertical="center"/>
    </xf>
    <xf numFmtId="0" fontId="28" fillId="3" borderId="43" xfId="0" applyFont="1" applyFill="1" applyBorder="1" applyAlignment="1">
      <alignment horizontal="left" vertical="center"/>
    </xf>
    <xf numFmtId="0" fontId="28" fillId="3" borderId="51" xfId="0" applyFont="1" applyFill="1" applyBorder="1" applyAlignment="1">
      <alignment horizontal="left" vertical="center"/>
    </xf>
    <xf numFmtId="0" fontId="26" fillId="9" borderId="0" xfId="0" applyFont="1" applyFill="1" applyAlignment="1">
      <alignment vertical="top" wrapText="1"/>
    </xf>
    <xf numFmtId="0" fontId="26" fillId="9" borderId="39" xfId="0" applyFont="1" applyFill="1" applyBorder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26" fillId="2" borderId="39" xfId="0" applyFont="1" applyFill="1" applyBorder="1" applyAlignment="1">
      <alignment vertical="top" wrapText="1"/>
    </xf>
    <xf numFmtId="0" fontId="20" fillId="0" borderId="5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44" xfId="0" applyFont="1" applyBorder="1" applyAlignment="1">
      <alignment wrapText="1"/>
    </xf>
    <xf numFmtId="0" fontId="46" fillId="4" borderId="0" xfId="3" applyFont="1" applyFill="1" applyAlignment="1">
      <alignment horizontal="center"/>
    </xf>
    <xf numFmtId="0" fontId="27" fillId="4" borderId="63" xfId="0" applyFont="1" applyFill="1" applyBorder="1" applyAlignment="1">
      <alignment horizontal="center" vertical="center" wrapText="1"/>
    </xf>
    <xf numFmtId="0" fontId="27" fillId="4" borderId="64" xfId="0" applyFont="1" applyFill="1" applyBorder="1" applyAlignment="1">
      <alignment horizontal="center" vertical="center" wrapText="1"/>
    </xf>
  </cellXfs>
  <cellStyles count="91">
    <cellStyle name="'[Prototype - dialogs.xlsm]17. MR-Equity Result'!$A$12:$M$12" xfId="9" xr:uid="{00000000-0005-0000-0000-000000000000}"/>
    <cellStyle name="'[Prototype - dialogs.xlsm]17. MR-Equity Result'!$A$12:$N$12" xfId="10" xr:uid="{00000000-0005-0000-0000-000001000000}"/>
    <cellStyle name="'[Prototype - dialogs.xlsm]17. MR-Equity Result'!$A$12:$N$18" xfId="11" xr:uid="{00000000-0005-0000-0000-000002000000}"/>
    <cellStyle name="'[Prototype - dialogs.xlsm]20. BS-Statement. of Fin. Pos.'!$J$14:$J$18" xfId="12" xr:uid="{00000000-0005-0000-0000-000003000000}"/>
    <cellStyle name="'[Prototype - dialogs.xlsm]20. BS-Statement. of Fin. Pos.'!$J$21:$J$28" xfId="13" xr:uid="{00000000-0005-0000-0000-000004000000}"/>
    <cellStyle name="=C:\WINNT35\SYSTEM32\COMMAND.COM" xfId="14" xr:uid="{00000000-0005-0000-0000-000005000000}"/>
    <cellStyle name="=C:\WINNT35\SYSTEM32\COMMAND.COM 2" xfId="15" xr:uid="{00000000-0005-0000-0000-000006000000}"/>
    <cellStyle name="=C:\WINNT35\SYSTEM32\COMMAND.COM 2 2" xfId="42" xr:uid="{00000000-0005-0000-0000-000007000000}"/>
    <cellStyle name="=C:\WINNT35\SYSTEM32\COMMAND.COM 3" xfId="41" xr:uid="{00000000-0005-0000-0000-000008000000}"/>
    <cellStyle name="Comma" xfId="1" builtinId="3"/>
    <cellStyle name="Comma 10" xfId="57" xr:uid="{00000000-0005-0000-0000-00000A000000}"/>
    <cellStyle name="Comma 10 2" xfId="80" xr:uid="{00000000-0005-0000-0000-00000B000000}"/>
    <cellStyle name="Comma 11" xfId="86" xr:uid="{00000000-0005-0000-0000-00000C000000}"/>
    <cellStyle name="Comma 2" xfId="17" xr:uid="{00000000-0005-0000-0000-00000D000000}"/>
    <cellStyle name="Comma 2 2" xfId="43" xr:uid="{00000000-0005-0000-0000-00000E000000}"/>
    <cellStyle name="Comma 3" xfId="18" xr:uid="{00000000-0005-0000-0000-00000F000000}"/>
    <cellStyle name="Comma 3 2" xfId="44" xr:uid="{00000000-0005-0000-0000-000010000000}"/>
    <cellStyle name="Comma 4" xfId="19" xr:uid="{00000000-0005-0000-0000-000011000000}"/>
    <cellStyle name="Comma 5" xfId="16" xr:uid="{00000000-0005-0000-0000-000012000000}"/>
    <cellStyle name="Comma 5 2" xfId="66" xr:uid="{00000000-0005-0000-0000-000013000000}"/>
    <cellStyle name="Comma 6" xfId="6" xr:uid="{00000000-0005-0000-0000-000014000000}"/>
    <cellStyle name="Comma 6 2" xfId="39" xr:uid="{00000000-0005-0000-0000-000015000000}"/>
    <cellStyle name="Comma 6 3" xfId="45" xr:uid="{00000000-0005-0000-0000-000016000000}"/>
    <cellStyle name="Comma 7" xfId="37" xr:uid="{00000000-0005-0000-0000-000017000000}"/>
    <cellStyle name="Comma 8" xfId="61" xr:uid="{00000000-0005-0000-0000-000018000000}"/>
    <cellStyle name="Comma 9" xfId="73" xr:uid="{00000000-0005-0000-0000-000019000000}"/>
    <cellStyle name="Currency" xfId="4" builtinId="4"/>
    <cellStyle name="Currency 2" xfId="21" xr:uid="{00000000-0005-0000-0000-00001B000000}"/>
    <cellStyle name="Currency 3" xfId="20" xr:uid="{00000000-0005-0000-0000-00001C000000}"/>
    <cellStyle name="Currency 3 2" xfId="67" xr:uid="{00000000-0005-0000-0000-00001D000000}"/>
    <cellStyle name="Currency 4" xfId="36" xr:uid="{00000000-0005-0000-0000-00001E000000}"/>
    <cellStyle name="Currency 4 2" xfId="71" xr:uid="{00000000-0005-0000-0000-00001F000000}"/>
    <cellStyle name="Currency 4 3" xfId="56" xr:uid="{00000000-0005-0000-0000-000020000000}"/>
    <cellStyle name="Currency 5" xfId="63" xr:uid="{00000000-0005-0000-0000-000021000000}"/>
    <cellStyle name="Currency 6" xfId="74" xr:uid="{00000000-0005-0000-0000-000022000000}"/>
    <cellStyle name="Currency 7" xfId="78" xr:uid="{00000000-0005-0000-0000-000023000000}"/>
    <cellStyle name="Currency 7 2" xfId="81" xr:uid="{00000000-0005-0000-0000-000024000000}"/>
    <cellStyle name="Currency 8" xfId="87" xr:uid="{00000000-0005-0000-0000-000025000000}"/>
    <cellStyle name="greyed" xfId="22" xr:uid="{00000000-0005-0000-0000-000026000000}"/>
    <cellStyle name="greyed 2" xfId="23" xr:uid="{00000000-0005-0000-0000-000027000000}"/>
    <cellStyle name="greyed 2 2" xfId="48" xr:uid="{00000000-0005-0000-0000-000028000000}"/>
    <cellStyle name="greyed 3" xfId="47" xr:uid="{00000000-0005-0000-0000-000029000000}"/>
    <cellStyle name="Hyperlink" xfId="3" builtinId="8"/>
    <cellStyle name="MarkUp_Table" xfId="24" xr:uid="{00000000-0005-0000-0000-00002B000000}"/>
    <cellStyle name="Normal" xfId="0" builtinId="0"/>
    <cellStyle name="Normal 10" xfId="85" xr:uid="{00000000-0005-0000-0000-00002D000000}"/>
    <cellStyle name="Normal 2" xfId="25" xr:uid="{00000000-0005-0000-0000-00002E000000}"/>
    <cellStyle name="Normal 2 2" xfId="50" xr:uid="{00000000-0005-0000-0000-00002F000000}"/>
    <cellStyle name="Normal 3" xfId="26" xr:uid="{00000000-0005-0000-0000-000030000000}"/>
    <cellStyle name="Normal 3 2" xfId="27" xr:uid="{00000000-0005-0000-0000-000031000000}"/>
    <cellStyle name="Normal 3 2 2" xfId="49" xr:uid="{00000000-0005-0000-0000-000032000000}"/>
    <cellStyle name="Normal 3 2 3" xfId="69" xr:uid="{00000000-0005-0000-0000-000033000000}"/>
    <cellStyle name="Normal 3 2 4" xfId="76" xr:uid="{00000000-0005-0000-0000-000034000000}"/>
    <cellStyle name="Normal 3 2 5" xfId="83" xr:uid="{00000000-0005-0000-0000-000035000000}"/>
    <cellStyle name="Normal 3 2 6" xfId="89" xr:uid="{00000000-0005-0000-0000-000036000000}"/>
    <cellStyle name="Normal 3 3" xfId="38" xr:uid="{00000000-0005-0000-0000-000037000000}"/>
    <cellStyle name="Normal 3 4" xfId="68" xr:uid="{00000000-0005-0000-0000-000038000000}"/>
    <cellStyle name="Normal 3 5" xfId="75" xr:uid="{00000000-0005-0000-0000-000039000000}"/>
    <cellStyle name="Normal 3 6" xfId="82" xr:uid="{00000000-0005-0000-0000-00003A000000}"/>
    <cellStyle name="Normal 3 7" xfId="88" xr:uid="{00000000-0005-0000-0000-00003B000000}"/>
    <cellStyle name="Normal 4" xfId="28" xr:uid="{00000000-0005-0000-0000-00003C000000}"/>
    <cellStyle name="Normal 4 2" xfId="59" xr:uid="{00000000-0005-0000-0000-00003D000000}"/>
    <cellStyle name="Normal 4 3" xfId="70" xr:uid="{00000000-0005-0000-0000-00003E000000}"/>
    <cellStyle name="Normal 4 4" xfId="77" xr:uid="{00000000-0005-0000-0000-00003F000000}"/>
    <cellStyle name="Normal 4 5" xfId="84" xr:uid="{00000000-0005-0000-0000-000040000000}"/>
    <cellStyle name="Normal 4 6" xfId="90" xr:uid="{00000000-0005-0000-0000-000041000000}"/>
    <cellStyle name="Normal 5" xfId="8" xr:uid="{00000000-0005-0000-0000-000042000000}"/>
    <cellStyle name="Normal 5 2" xfId="65" xr:uid="{00000000-0005-0000-0000-000043000000}"/>
    <cellStyle name="Normal 6" xfId="5" xr:uid="{00000000-0005-0000-0000-000044000000}"/>
    <cellStyle name="Normal 6 2" xfId="64" xr:uid="{00000000-0005-0000-0000-000045000000}"/>
    <cellStyle name="Normal 6 3" xfId="46" xr:uid="{00000000-0005-0000-0000-000046000000}"/>
    <cellStyle name="Normal 7" xfId="60" xr:uid="{00000000-0005-0000-0000-000047000000}"/>
    <cellStyle name="Normal 8" xfId="72" xr:uid="{00000000-0005-0000-0000-000048000000}"/>
    <cellStyle name="Normal 9" xfId="58" xr:uid="{00000000-0005-0000-0000-000049000000}"/>
    <cellStyle name="Normal 9 2" xfId="79" xr:uid="{00000000-0005-0000-0000-00004A000000}"/>
    <cellStyle name="Percent" xfId="2" builtinId="5"/>
    <cellStyle name="Percent 2" xfId="29" xr:uid="{00000000-0005-0000-0000-00004C000000}"/>
    <cellStyle name="Percent 2 2" xfId="51" xr:uid="{00000000-0005-0000-0000-00004D000000}"/>
    <cellStyle name="Percent 3" xfId="7" xr:uid="{00000000-0005-0000-0000-00004E000000}"/>
    <cellStyle name="Percent 3 2" xfId="40" xr:uid="{00000000-0005-0000-0000-00004F000000}"/>
    <cellStyle name="Percent 4" xfId="62" xr:uid="{00000000-0005-0000-0000-000050000000}"/>
    <cellStyle name="showExposure" xfId="30" xr:uid="{00000000-0005-0000-0000-000051000000}"/>
    <cellStyle name="showExposure 2" xfId="31" xr:uid="{00000000-0005-0000-0000-000052000000}"/>
    <cellStyle name="showExposure 2 2" xfId="53" xr:uid="{00000000-0005-0000-0000-000053000000}"/>
    <cellStyle name="showExposure 3" xfId="52" xr:uid="{00000000-0005-0000-0000-000054000000}"/>
    <cellStyle name="showPercentage" xfId="32" xr:uid="{00000000-0005-0000-0000-000055000000}"/>
    <cellStyle name="showPercentage 2" xfId="33" xr:uid="{00000000-0005-0000-0000-000056000000}"/>
    <cellStyle name="showPercentage 2 2" xfId="55" xr:uid="{00000000-0005-0000-0000-000057000000}"/>
    <cellStyle name="showPercentage 3" xfId="54" xr:uid="{00000000-0005-0000-0000-000058000000}"/>
    <cellStyle name="Style 1" xfId="34" xr:uid="{00000000-0005-0000-0000-000059000000}"/>
    <cellStyle name="Style 1 2" xfId="35" xr:uid="{00000000-0005-0000-0000-00005A000000}"/>
  </cellStyles>
  <dxfs count="2">
    <dxf>
      <fill>
        <patternFill>
          <bgColor theme="1"/>
        </patternFill>
      </fill>
    </dxf>
    <dxf>
      <font>
        <color auto="1"/>
      </font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0066FF"/>
      <color rgb="FF009900"/>
      <color rgb="FF366092"/>
      <color rgb="FFDCE6F1"/>
      <color rgb="FFEEECE1"/>
      <color rgb="FFB48C0C"/>
      <color rgb="FFE0B412"/>
      <color rgb="FF8EBFCE"/>
      <color rgb="FFE0E00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1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GB"/>
              <a:t>Chart 1: Share of Remittance Outflows to Source Countries 2018Q4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1174120476318"/>
          <c:y val="0.37168960086885855"/>
          <c:w val="0.57937318180054853"/>
          <c:h val="0.51653803964159661"/>
        </c:manualLayout>
      </c:layout>
      <c:pie3DChart>
        <c:varyColors val="1"/>
        <c:ser>
          <c:idx val="0"/>
          <c:order val="0"/>
          <c:tx>
            <c:strRef>
              <c:f>Calculations!$B$14</c:f>
              <c:strCache>
                <c:ptCount val="1"/>
                <c:pt idx="0">
                  <c:v>Chart 1: Share of Remittance Outflows to Source Countries 2018Q4</c:v>
                </c:pt>
              </c:strCache>
            </c:strRef>
          </c:tx>
          <c:dPt>
            <c:idx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7860-4BC7-BF54-0E10F43E417D}"/>
              </c:ext>
            </c:extLst>
          </c:dPt>
          <c:dPt>
            <c:idx val="1"/>
            <c:bubble3D val="0"/>
            <c:spPr>
              <a:solidFill>
                <a:srgbClr val="E0E006"/>
              </a:solidFill>
            </c:spPr>
            <c:extLst>
              <c:ext xmlns:c16="http://schemas.microsoft.com/office/drawing/2014/chart" uri="{C3380CC4-5D6E-409C-BE32-E72D297353CC}">
                <c16:uniqueId val="{00000003-7860-4BC7-BF54-0E10F43E417D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860-4BC7-BF54-0E10F43E417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860-4BC7-BF54-0E10F43E417D}"/>
              </c:ext>
            </c:extLst>
          </c:dPt>
          <c:dPt>
            <c:idx val="4"/>
            <c:bubble3D val="0"/>
            <c:spPr>
              <a:solidFill>
                <a:srgbClr val="8EBFCE"/>
              </a:solidFill>
            </c:spPr>
            <c:extLst>
              <c:ext xmlns:c16="http://schemas.microsoft.com/office/drawing/2014/chart" uri="{C3380CC4-5D6E-409C-BE32-E72D297353CC}">
                <c16:uniqueId val="{00000009-7860-4BC7-BF54-0E10F43E4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 sz="6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Calculations!$A$15:$A$19</c:f>
              <c:strCache>
                <c:ptCount val="5"/>
                <c:pt idx="0">
                  <c:v>JA</c:v>
                </c:pt>
                <c:pt idx="1">
                  <c:v>PH</c:v>
                </c:pt>
                <c:pt idx="2">
                  <c:v>HN</c:v>
                </c:pt>
                <c:pt idx="3">
                  <c:v>US</c:v>
                </c:pt>
                <c:pt idx="4">
                  <c:v>Other</c:v>
                </c:pt>
              </c:strCache>
            </c:strRef>
          </c:cat>
          <c:val>
            <c:numRef>
              <c:f>Calculations!$B$15:$B$19</c:f>
              <c:numCache>
                <c:formatCode>0.0%</c:formatCode>
                <c:ptCount val="5"/>
                <c:pt idx="0">
                  <c:v>0.55341630765294791</c:v>
                </c:pt>
                <c:pt idx="1">
                  <c:v>0.17287434746644986</c:v>
                </c:pt>
                <c:pt idx="2">
                  <c:v>7.3128708532275558E-2</c:v>
                </c:pt>
                <c:pt idx="3">
                  <c:v>5.4034469710161084E-2</c:v>
                </c:pt>
                <c:pt idx="4">
                  <c:v>0.14654616663816555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0-4BC7-BF54-0E10F43E4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lang="en-GB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lang="en-GB" sz="11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GB"/>
              <a:t>Chart 2: Share of Remittance Inflows from Source Countries 2018Q4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338910043246788"/>
          <c:y val="0.29228837188552698"/>
          <c:w val="0.53977463429762762"/>
          <c:h val="0.521499408891169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Calculations!$B$27</c:f>
              <c:strCache>
                <c:ptCount val="1"/>
                <c:pt idx="0">
                  <c:v>Chart 2: Share of Remittance Inflows from Source Countries 2018Q4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DB22-4AF0-B1A7-D31A05A0B376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B22-4AF0-B1A7-D31A05A0B376}"/>
              </c:ext>
            </c:extLst>
          </c:dPt>
          <c:dPt>
            <c:idx val="3"/>
            <c:invertIfNegative val="0"/>
            <c:bubble3D val="0"/>
            <c:spPr>
              <a:solidFill>
                <a:srgbClr val="E0B412"/>
              </a:solidFill>
            </c:spPr>
            <c:extLst>
              <c:ext xmlns:c16="http://schemas.microsoft.com/office/drawing/2014/chart" uri="{C3380CC4-5D6E-409C-BE32-E72D297353CC}">
                <c16:uniqueId val="{00000005-DB22-4AF0-B1A7-D31A05A0B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Calculations!$A$28:$A$32</c:f>
              <c:strCache>
                <c:ptCount val="5"/>
                <c:pt idx="0">
                  <c:v>JA</c:v>
                </c:pt>
                <c:pt idx="1">
                  <c:v>UK</c:v>
                </c:pt>
                <c:pt idx="2">
                  <c:v>US</c:v>
                </c:pt>
                <c:pt idx="3">
                  <c:v>CA</c:v>
                </c:pt>
                <c:pt idx="4">
                  <c:v>Other</c:v>
                </c:pt>
              </c:strCache>
            </c:strRef>
          </c:cat>
          <c:val>
            <c:numRef>
              <c:f>Calculations!$B$28:$B$32</c:f>
              <c:numCache>
                <c:formatCode>0.0%</c:formatCode>
                <c:ptCount val="5"/>
                <c:pt idx="0">
                  <c:v>0.13212473114677242</c:v>
                </c:pt>
                <c:pt idx="1">
                  <c:v>6.623922000947606E-2</c:v>
                </c:pt>
                <c:pt idx="2">
                  <c:v>0.47659273912544708</c:v>
                </c:pt>
                <c:pt idx="3">
                  <c:v>5.8987094256020306E-2</c:v>
                </c:pt>
                <c:pt idx="4">
                  <c:v>0.26605621546228408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2-4AF0-B1A7-D31A05A0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01728"/>
        <c:axId val="287803264"/>
      </c:barChart>
      <c:catAx>
        <c:axId val="28780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3264"/>
        <c:crosses val="autoZero"/>
        <c:auto val="1"/>
        <c:lblAlgn val="ctr"/>
        <c:lblOffset val="100"/>
        <c:noMultiLvlLbl val="0"/>
      </c:catAx>
      <c:valAx>
        <c:axId val="2878032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1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1</xdr:row>
      <xdr:rowOff>58565</xdr:rowOff>
    </xdr:from>
    <xdr:to>
      <xdr:col>4</xdr:col>
      <xdr:colOff>299462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8" t="1001" r="9065" b="-1001"/>
        <a:stretch/>
      </xdr:blipFill>
      <xdr:spPr>
        <a:xfrm>
          <a:off x="736599" y="249065"/>
          <a:ext cx="1556763" cy="1605135"/>
        </a:xfrm>
        <a:prstGeom prst="ellipse">
          <a:avLst/>
        </a:prstGeom>
      </xdr:spPr>
    </xdr:pic>
    <xdr:clientData/>
  </xdr:twoCellAnchor>
  <xdr:twoCellAnchor editAs="oneCell">
    <xdr:from>
      <xdr:col>0</xdr:col>
      <xdr:colOff>50801</xdr:colOff>
      <xdr:row>13</xdr:row>
      <xdr:rowOff>196850</xdr:rowOff>
    </xdr:from>
    <xdr:to>
      <xdr:col>1</xdr:col>
      <xdr:colOff>203201</xdr:colOff>
      <xdr:row>15</xdr:row>
      <xdr:rowOff>39649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1" y="2482850"/>
          <a:ext cx="266700" cy="261899"/>
        </a:xfrm>
        <a:prstGeom prst="rect">
          <a:avLst/>
        </a:prstGeom>
      </xdr:spPr>
    </xdr:pic>
    <xdr:clientData/>
  </xdr:twoCellAnchor>
  <xdr:twoCellAnchor>
    <xdr:from>
      <xdr:col>6</xdr:col>
      <xdr:colOff>28015</xdr:colOff>
      <xdr:row>15</xdr:row>
      <xdr:rowOff>71717</xdr:rowOff>
    </xdr:from>
    <xdr:to>
      <xdr:col>13</xdr:col>
      <xdr:colOff>86938</xdr:colOff>
      <xdr:row>27</xdr:row>
      <xdr:rowOff>68542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21010</xdr:colOff>
      <xdr:row>27</xdr:row>
      <xdr:rowOff>184151</xdr:rowOff>
    </xdr:from>
    <xdr:to>
      <xdr:col>13</xdr:col>
      <xdr:colOff>101599</xdr:colOff>
      <xdr:row>38</xdr:row>
      <xdr:rowOff>165101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38</xdr:row>
      <xdr:rowOff>12700</xdr:rowOff>
    </xdr:from>
    <xdr:to>
      <xdr:col>12</xdr:col>
      <xdr:colOff>495300</xdr:colOff>
      <xdr:row>40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0" y="7169150"/>
          <a:ext cx="252730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0.86483</cdr:y>
    </cdr:from>
    <cdr:to>
      <cdr:x>0.84975</cdr:x>
      <cdr:y>0.99724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90725"/>
          <a:ext cx="2190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0.04327</cdr:x>
      <cdr:y>0.93146</cdr:y>
    </cdr:from>
    <cdr:to>
      <cdr:x>0.9375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898649"/>
          <a:ext cx="23622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0.05529</cdr:x>
      <cdr:y>0.91131</cdr:y>
    </cdr:from>
    <cdr:to>
      <cdr:x>0.69471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050" y="1936749"/>
          <a:ext cx="16891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ma.ky/laws-and-regulation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ontactBanking@cimoney.com.ky" TargetMode="External"/><Relationship Id="rId1" Type="http://schemas.openxmlformats.org/officeDocument/2006/relationships/hyperlink" Target="http://www.cima.ky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ma.ky/survey-results-2" TargetMode="External"/><Relationship Id="rId4" Type="http://schemas.openxmlformats.org/officeDocument/2006/relationships/hyperlink" Target="http://www.cima.ky/money-services-business-faq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136" zoomScaleNormal="136" workbookViewId="0">
      <selection activeCell="R2" sqref="R2"/>
    </sheetView>
  </sheetViews>
  <sheetFormatPr defaultRowHeight="15" x14ac:dyDescent="0.25"/>
  <cols>
    <col min="1" max="1" width="1.7109375" style="1" customWidth="1"/>
    <col min="2" max="2" width="8.7109375" style="1" customWidth="1"/>
    <col min="3" max="5" width="5.140625" style="1" customWidth="1"/>
    <col min="6" max="7" width="1.7109375" style="1" customWidth="1"/>
    <col min="8" max="8" width="9.140625" style="1" customWidth="1"/>
    <col min="9" max="9" width="8.5703125" style="1" customWidth="1"/>
    <col min="10" max="10" width="1.7109375" style="1" customWidth="1"/>
    <col min="11" max="11" width="3.28515625" style="1" customWidth="1"/>
    <col min="12" max="12" width="9.28515625" style="1" customWidth="1"/>
    <col min="13" max="13" width="8.5703125" style="1" customWidth="1"/>
    <col min="14" max="14" width="1.7109375" style="1" customWidth="1"/>
    <col min="15" max="15" width="12.5703125" style="1" customWidth="1"/>
    <col min="16" max="16" width="7.42578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5" customHeight="1" x14ac:dyDescent="0.25">
      <c r="A1" s="60"/>
      <c r="B1" s="61"/>
      <c r="C1" s="61"/>
      <c r="D1" s="61"/>
      <c r="E1" s="62"/>
      <c r="F1" s="61"/>
      <c r="G1" s="527" t="s">
        <v>150</v>
      </c>
      <c r="H1" s="527"/>
      <c r="I1" s="527"/>
      <c r="J1" s="527"/>
      <c r="K1" s="527"/>
      <c r="L1" s="527"/>
      <c r="M1" s="527"/>
      <c r="N1" s="527"/>
      <c r="O1" s="527"/>
      <c r="P1" s="528"/>
    </row>
    <row r="2" spans="1:18" ht="15" customHeight="1" x14ac:dyDescent="0.25">
      <c r="A2" s="63"/>
      <c r="B2" s="2"/>
      <c r="C2" s="2"/>
      <c r="D2" s="2"/>
      <c r="E2" s="45"/>
      <c r="F2" s="2"/>
      <c r="G2" s="529"/>
      <c r="H2" s="529"/>
      <c r="I2" s="529"/>
      <c r="J2" s="529"/>
      <c r="K2" s="529"/>
      <c r="L2" s="529"/>
      <c r="M2" s="529"/>
      <c r="N2" s="529"/>
      <c r="O2" s="529"/>
      <c r="P2" s="530"/>
    </row>
    <row r="3" spans="1:18" ht="15" customHeight="1" x14ac:dyDescent="0.25">
      <c r="A3" s="63"/>
      <c r="B3" s="2"/>
      <c r="C3" s="2"/>
      <c r="D3" s="2"/>
      <c r="E3" s="45"/>
      <c r="F3" s="2"/>
      <c r="G3" s="529"/>
      <c r="H3" s="529"/>
      <c r="I3" s="529"/>
      <c r="J3" s="529"/>
      <c r="K3" s="529"/>
      <c r="L3" s="529"/>
      <c r="M3" s="529"/>
      <c r="N3" s="529"/>
      <c r="O3" s="529"/>
      <c r="P3" s="530"/>
    </row>
    <row r="4" spans="1:18" ht="15" customHeight="1" x14ac:dyDescent="0.25">
      <c r="A4" s="63"/>
      <c r="B4" s="2"/>
      <c r="C4" s="2"/>
      <c r="D4" s="2"/>
      <c r="E4" s="45"/>
      <c r="F4" s="2"/>
      <c r="G4" s="529"/>
      <c r="H4" s="529"/>
      <c r="I4" s="529"/>
      <c r="J4" s="529"/>
      <c r="K4" s="529"/>
      <c r="L4" s="529"/>
      <c r="M4" s="529"/>
      <c r="N4" s="529"/>
      <c r="O4" s="529"/>
      <c r="P4" s="530"/>
    </row>
    <row r="5" spans="1:18" ht="15.75" customHeight="1" x14ac:dyDescent="0.25">
      <c r="A5" s="63"/>
      <c r="B5" s="2"/>
      <c r="C5" s="2"/>
      <c r="D5" s="2"/>
      <c r="E5" s="45"/>
      <c r="F5" s="2"/>
      <c r="G5" s="112"/>
      <c r="H5" s="539" t="s">
        <v>79</v>
      </c>
      <c r="I5" s="540"/>
      <c r="J5" s="540"/>
      <c r="K5" s="540"/>
      <c r="L5" s="540"/>
      <c r="M5" s="541"/>
      <c r="O5" s="532" t="s">
        <v>162</v>
      </c>
      <c r="P5" s="533"/>
    </row>
    <row r="6" spans="1:18" x14ac:dyDescent="0.25">
      <c r="A6" s="63"/>
      <c r="B6" s="2"/>
      <c r="C6" s="2"/>
      <c r="D6" s="2"/>
      <c r="E6" s="2"/>
      <c r="F6" s="2"/>
      <c r="G6" s="112"/>
      <c r="H6" s="542" t="s">
        <v>80</v>
      </c>
      <c r="I6" s="543"/>
      <c r="J6" s="543"/>
      <c r="K6" s="544"/>
      <c r="L6" s="125" t="s">
        <v>136</v>
      </c>
      <c r="M6" s="125" t="s">
        <v>151</v>
      </c>
      <c r="O6" s="547" t="s">
        <v>159</v>
      </c>
      <c r="P6" s="548"/>
      <c r="R6" s="410"/>
    </row>
    <row r="7" spans="1:18" x14ac:dyDescent="0.25">
      <c r="A7" s="63"/>
      <c r="B7" s="2"/>
      <c r="C7" s="2"/>
      <c r="D7" s="2"/>
      <c r="E7" s="2"/>
      <c r="F7" s="2"/>
      <c r="G7" s="112"/>
      <c r="H7" s="123" t="s">
        <v>54</v>
      </c>
      <c r="I7" s="130"/>
      <c r="J7" s="130"/>
      <c r="K7" s="129"/>
      <c r="L7" s="127">
        <v>2102329.9899999998</v>
      </c>
      <c r="M7" s="128">
        <v>2103777.98</v>
      </c>
      <c r="O7" s="547"/>
      <c r="P7" s="548"/>
    </row>
    <row r="8" spans="1:18" x14ac:dyDescent="0.25">
      <c r="A8" s="63"/>
      <c r="B8" s="2"/>
      <c r="C8" s="2"/>
      <c r="D8" s="2"/>
      <c r="E8" s="2"/>
      <c r="F8" s="2"/>
      <c r="G8" s="112"/>
      <c r="H8" s="123" t="s">
        <v>53</v>
      </c>
      <c r="I8" s="130"/>
      <c r="J8" s="130"/>
      <c r="K8" s="129"/>
      <c r="L8" s="127">
        <v>58181910.800000012</v>
      </c>
      <c r="M8" s="128">
        <v>61240575.280000001</v>
      </c>
      <c r="O8" s="547"/>
      <c r="P8" s="548"/>
    </row>
    <row r="9" spans="1:18" ht="15" hidden="1" customHeight="1" x14ac:dyDescent="0.25">
      <c r="A9" s="63"/>
      <c r="B9" s="2"/>
      <c r="C9" s="2"/>
      <c r="D9" s="2"/>
      <c r="E9" s="2"/>
      <c r="F9" s="2"/>
      <c r="G9" s="112"/>
      <c r="H9" s="121"/>
      <c r="I9" s="111"/>
      <c r="J9" s="111"/>
      <c r="K9" s="126"/>
      <c r="L9" s="122"/>
      <c r="M9" s="122"/>
      <c r="O9" s="547"/>
      <c r="P9" s="548"/>
    </row>
    <row r="10" spans="1:18" ht="14.25" customHeight="1" x14ac:dyDescent="0.25">
      <c r="A10" s="63"/>
      <c r="B10" s="2"/>
      <c r="C10" s="2"/>
      <c r="D10" s="2"/>
      <c r="E10" s="2"/>
      <c r="F10" s="2"/>
      <c r="G10" s="112"/>
      <c r="H10" s="113" t="s">
        <v>55</v>
      </c>
      <c r="I10" s="114"/>
      <c r="J10" s="114"/>
      <c r="K10" s="124"/>
      <c r="L10" s="139">
        <f>L7-L8</f>
        <v>-56079580.81000001</v>
      </c>
      <c r="M10" s="139">
        <f>M7-M8</f>
        <v>-59136797.300000004</v>
      </c>
      <c r="O10" s="547"/>
      <c r="P10" s="548"/>
    </row>
    <row r="11" spans="1:18" ht="15" customHeight="1" x14ac:dyDescent="0.25">
      <c r="A11" s="63"/>
      <c r="B11" s="2"/>
      <c r="C11" s="2"/>
      <c r="D11" s="2"/>
      <c r="E11" s="2"/>
      <c r="F11" s="2"/>
      <c r="H11" s="115"/>
      <c r="I11" s="116"/>
      <c r="J11" s="116"/>
      <c r="K11" s="116"/>
      <c r="L11" s="116"/>
      <c r="M11" s="117"/>
      <c r="O11" s="547"/>
      <c r="P11" s="548"/>
    </row>
    <row r="12" spans="1:18" ht="18.75" customHeight="1" x14ac:dyDescent="0.25">
      <c r="A12" s="63"/>
      <c r="B12" s="2"/>
      <c r="C12" s="2"/>
      <c r="D12" s="2"/>
      <c r="E12" s="2"/>
      <c r="F12" s="2"/>
      <c r="H12" s="549" t="s">
        <v>46</v>
      </c>
      <c r="I12" s="550"/>
      <c r="J12" s="550"/>
      <c r="K12" s="550"/>
      <c r="L12" s="550"/>
      <c r="M12" s="551"/>
      <c r="O12" s="547"/>
      <c r="P12" s="548"/>
    </row>
    <row r="13" spans="1:18" ht="10.5" customHeight="1" x14ac:dyDescent="0.25">
      <c r="A13" s="64"/>
      <c r="B13" s="2"/>
      <c r="C13" s="2"/>
      <c r="D13" s="2"/>
      <c r="E13" s="2"/>
      <c r="F13" s="2"/>
      <c r="H13" s="118" t="s">
        <v>163</v>
      </c>
      <c r="I13" s="119"/>
      <c r="J13" s="119"/>
      <c r="K13" s="119"/>
      <c r="L13" s="119"/>
      <c r="M13" s="120"/>
      <c r="O13" s="547"/>
      <c r="P13" s="548"/>
    </row>
    <row r="14" spans="1:18" ht="18" customHeight="1" x14ac:dyDescent="0.25">
      <c r="A14" s="65"/>
      <c r="B14" s="521" t="s">
        <v>2</v>
      </c>
      <c r="C14" s="521"/>
      <c r="D14" s="521"/>
      <c r="E14" s="521"/>
      <c r="F14" s="58"/>
      <c r="G14" s="8"/>
      <c r="O14" s="547"/>
      <c r="P14" s="548"/>
    </row>
    <row r="15" spans="1:18" ht="15" customHeight="1" x14ac:dyDescent="0.25">
      <c r="A15" s="66"/>
      <c r="B15" s="552" t="s">
        <v>3</v>
      </c>
      <c r="C15" s="552"/>
      <c r="D15" s="552"/>
      <c r="E15" s="552"/>
      <c r="F15" s="27"/>
      <c r="G15" s="9"/>
      <c r="O15" s="545"/>
      <c r="P15" s="546"/>
    </row>
    <row r="16" spans="1:18" ht="15" customHeight="1" x14ac:dyDescent="0.25">
      <c r="A16" s="66"/>
      <c r="B16" s="28"/>
      <c r="C16" s="28"/>
      <c r="D16" s="28"/>
      <c r="E16" s="28"/>
      <c r="F16" s="27"/>
      <c r="G16" s="10"/>
      <c r="O16" s="475" t="s">
        <v>116</v>
      </c>
      <c r="P16" s="476"/>
    </row>
    <row r="17" spans="1:16" x14ac:dyDescent="0.25">
      <c r="A17" s="63"/>
      <c r="B17" s="2"/>
      <c r="C17" s="2"/>
      <c r="D17" s="2"/>
      <c r="E17" s="2"/>
      <c r="F17" s="2"/>
      <c r="O17" s="475"/>
      <c r="P17" s="476"/>
    </row>
    <row r="18" spans="1:16" ht="15" customHeight="1" x14ac:dyDescent="0.25">
      <c r="A18" s="63"/>
      <c r="B18" s="2"/>
      <c r="C18" s="2"/>
      <c r="D18" s="2"/>
      <c r="E18" s="2"/>
      <c r="F18" s="2"/>
      <c r="O18" s="537" t="s">
        <v>160</v>
      </c>
      <c r="P18" s="538"/>
    </row>
    <row r="19" spans="1:16" ht="15" customHeight="1" x14ac:dyDescent="0.25">
      <c r="A19" s="64"/>
      <c r="B19" s="2"/>
      <c r="C19" s="2"/>
      <c r="D19" s="2"/>
      <c r="E19" s="2"/>
      <c r="F19" s="2"/>
      <c r="O19" s="537"/>
      <c r="P19" s="538"/>
    </row>
    <row r="20" spans="1:16" ht="15" customHeight="1" x14ac:dyDescent="0.25">
      <c r="A20" s="67"/>
      <c r="B20" s="521" t="s">
        <v>88</v>
      </c>
      <c r="C20" s="521"/>
      <c r="D20" s="521"/>
      <c r="E20" s="521"/>
      <c r="F20" s="58"/>
      <c r="O20" s="537"/>
      <c r="P20" s="538"/>
    </row>
    <row r="21" spans="1:16" ht="16.5" customHeight="1" x14ac:dyDescent="0.25">
      <c r="A21" s="67"/>
      <c r="B21" s="536" t="s">
        <v>90</v>
      </c>
      <c r="C21" s="536"/>
      <c r="D21" s="536"/>
      <c r="E21" s="536"/>
      <c r="F21" s="57"/>
      <c r="O21" s="537"/>
      <c r="P21" s="538"/>
    </row>
    <row r="22" spans="1:16" x14ac:dyDescent="0.25">
      <c r="A22" s="67"/>
      <c r="B22" s="536"/>
      <c r="C22" s="536"/>
      <c r="D22" s="536"/>
      <c r="E22" s="536"/>
      <c r="F22" s="57"/>
      <c r="O22" s="537"/>
      <c r="P22" s="538"/>
    </row>
    <row r="23" spans="1:16" ht="15" customHeight="1" x14ac:dyDescent="0.25">
      <c r="A23" s="67"/>
      <c r="B23" s="536"/>
      <c r="C23" s="536"/>
      <c r="D23" s="536"/>
      <c r="E23" s="536"/>
      <c r="F23" s="57"/>
      <c r="O23" s="537"/>
      <c r="P23" s="538"/>
    </row>
    <row r="24" spans="1:16" ht="15" customHeight="1" x14ac:dyDescent="0.25">
      <c r="A24" s="67"/>
      <c r="B24" s="536" t="s">
        <v>89</v>
      </c>
      <c r="C24" s="536"/>
      <c r="D24" s="536"/>
      <c r="E24" s="536"/>
      <c r="F24" s="57"/>
      <c r="O24" s="537"/>
      <c r="P24" s="538"/>
    </row>
    <row r="25" spans="1:16" x14ac:dyDescent="0.25">
      <c r="A25" s="67"/>
      <c r="B25" s="536"/>
      <c r="C25" s="536"/>
      <c r="D25" s="536"/>
      <c r="E25" s="536"/>
      <c r="F25" s="57"/>
      <c r="O25" s="537"/>
      <c r="P25" s="538"/>
    </row>
    <row r="26" spans="1:16" x14ac:dyDescent="0.25">
      <c r="A26" s="68"/>
      <c r="B26" s="536"/>
      <c r="C26" s="536"/>
      <c r="D26" s="536"/>
      <c r="E26" s="536"/>
      <c r="F26" s="57"/>
      <c r="G26" s="8"/>
      <c r="O26" s="537"/>
      <c r="P26" s="538"/>
    </row>
    <row r="27" spans="1:16" ht="15" customHeight="1" x14ac:dyDescent="0.25">
      <c r="A27" s="68"/>
      <c r="B27" s="2"/>
      <c r="C27" s="2"/>
      <c r="D27" s="2"/>
      <c r="E27" s="2"/>
      <c r="F27" s="56"/>
      <c r="O27" s="537"/>
      <c r="P27" s="538"/>
    </row>
    <row r="28" spans="1:16" ht="15" customHeight="1" x14ac:dyDescent="0.25">
      <c r="A28" s="69"/>
      <c r="B28" s="2"/>
      <c r="C28" s="2"/>
      <c r="D28" s="2"/>
      <c r="E28" s="2"/>
      <c r="F28" s="56"/>
      <c r="O28" s="537"/>
      <c r="P28" s="538"/>
    </row>
    <row r="29" spans="1:16" ht="16.5" customHeight="1" x14ac:dyDescent="0.25">
      <c r="A29" s="70"/>
      <c r="B29" s="534" t="s">
        <v>92</v>
      </c>
      <c r="C29" s="534"/>
      <c r="D29" s="534"/>
      <c r="E29" s="534"/>
      <c r="F29" s="25"/>
      <c r="O29" s="537"/>
      <c r="P29" s="538"/>
    </row>
    <row r="30" spans="1:16" ht="16.5" customHeight="1" x14ac:dyDescent="0.25">
      <c r="A30" s="70"/>
      <c r="B30" s="535"/>
      <c r="C30" s="535"/>
      <c r="D30" s="535"/>
      <c r="E30" s="535"/>
      <c r="F30" s="26"/>
      <c r="O30" s="367"/>
      <c r="P30" s="368"/>
    </row>
    <row r="31" spans="1:16" ht="15" customHeight="1" x14ac:dyDescent="0.25">
      <c r="A31" s="135"/>
      <c r="B31" s="138"/>
      <c r="C31" s="137">
        <v>2016</v>
      </c>
      <c r="D31" s="137">
        <v>2017</v>
      </c>
      <c r="E31" s="137">
        <v>2018</v>
      </c>
      <c r="F31" s="26"/>
      <c r="O31" s="367"/>
      <c r="P31" s="368"/>
    </row>
    <row r="32" spans="1:16" ht="16.5" customHeight="1" x14ac:dyDescent="0.25">
      <c r="A32" s="135"/>
      <c r="B32" s="519" t="s">
        <v>93</v>
      </c>
      <c r="C32" s="519">
        <v>5</v>
      </c>
      <c r="D32" s="519">
        <v>5</v>
      </c>
      <c r="E32" s="553">
        <v>5</v>
      </c>
      <c r="F32" s="26"/>
      <c r="O32" s="367"/>
      <c r="P32" s="368"/>
    </row>
    <row r="33" spans="1:16" x14ac:dyDescent="0.25">
      <c r="A33" s="135"/>
      <c r="B33" s="520"/>
      <c r="C33" s="520"/>
      <c r="D33" s="520"/>
      <c r="E33" s="554"/>
      <c r="F33" s="26"/>
      <c r="O33" s="367"/>
      <c r="P33" s="368"/>
    </row>
    <row r="34" spans="1:16" ht="16.5" customHeight="1" x14ac:dyDescent="0.25">
      <c r="A34" s="135"/>
      <c r="B34" s="531" t="s">
        <v>122</v>
      </c>
      <c r="C34" s="519">
        <v>2</v>
      </c>
      <c r="D34" s="519">
        <v>3</v>
      </c>
      <c r="E34" s="553">
        <v>3</v>
      </c>
      <c r="F34" s="26"/>
      <c r="O34" s="480" t="s">
        <v>91</v>
      </c>
      <c r="P34" s="481"/>
    </row>
    <row r="35" spans="1:16" ht="18.75" customHeight="1" x14ac:dyDescent="0.25">
      <c r="A35" s="136"/>
      <c r="B35" s="520"/>
      <c r="C35" s="520"/>
      <c r="D35" s="520"/>
      <c r="E35" s="554"/>
      <c r="F35" s="26"/>
      <c r="O35" s="480"/>
      <c r="P35" s="481"/>
    </row>
    <row r="36" spans="1:16" ht="18" customHeight="1" x14ac:dyDescent="0.25">
      <c r="A36" s="63"/>
      <c r="B36" s="2"/>
      <c r="C36" s="2"/>
      <c r="D36" s="2"/>
      <c r="E36" s="2"/>
      <c r="F36" s="2"/>
      <c r="O36" s="471" t="s">
        <v>161</v>
      </c>
      <c r="P36" s="472"/>
    </row>
    <row r="37" spans="1:16" ht="15" customHeight="1" x14ac:dyDescent="0.25">
      <c r="A37" s="64"/>
      <c r="B37" s="2"/>
      <c r="C37" s="2"/>
      <c r="D37" s="2"/>
      <c r="E37" s="2"/>
      <c r="F37" s="2"/>
      <c r="O37" s="471"/>
      <c r="P37" s="472"/>
    </row>
    <row r="38" spans="1:16" x14ac:dyDescent="0.25">
      <c r="A38" s="71"/>
      <c r="B38" s="521" t="s">
        <v>0</v>
      </c>
      <c r="C38" s="521"/>
      <c r="D38" s="521"/>
      <c r="E38" s="521"/>
      <c r="F38" s="58"/>
      <c r="G38" s="8"/>
      <c r="O38" s="471"/>
      <c r="P38" s="472"/>
    </row>
    <row r="39" spans="1:16" x14ac:dyDescent="0.25">
      <c r="A39" s="72"/>
      <c r="B39" s="522" t="s">
        <v>1</v>
      </c>
      <c r="C39" s="522"/>
      <c r="D39" s="522"/>
      <c r="E39" s="522"/>
      <c r="F39" s="59"/>
      <c r="G39" s="11"/>
      <c r="O39" s="471"/>
      <c r="P39" s="472"/>
    </row>
    <row r="40" spans="1:16" ht="10.5" customHeight="1" x14ac:dyDescent="0.25">
      <c r="A40" s="73"/>
      <c r="B40" s="5"/>
      <c r="C40" s="5"/>
      <c r="D40" s="5"/>
      <c r="E40" s="4"/>
      <c r="F40" s="4"/>
      <c r="G40" s="12"/>
      <c r="O40" s="471"/>
      <c r="P40" s="472"/>
    </row>
    <row r="41" spans="1:16" x14ac:dyDescent="0.25">
      <c r="A41" s="74"/>
      <c r="B41" s="524" t="s">
        <v>135</v>
      </c>
      <c r="C41" s="524"/>
      <c r="D41" s="524"/>
      <c r="E41" s="524"/>
      <c r="F41" s="55"/>
      <c r="G41" s="13"/>
      <c r="H41" s="479"/>
      <c r="I41" s="479"/>
      <c r="J41" s="479"/>
      <c r="K41" s="479"/>
      <c r="L41" s="479"/>
      <c r="M41" s="479"/>
      <c r="O41" s="471"/>
      <c r="P41" s="472"/>
    </row>
    <row r="42" spans="1:16" ht="11.25" customHeight="1" x14ac:dyDescent="0.25">
      <c r="A42" s="73"/>
      <c r="B42" s="5"/>
      <c r="C42" s="5"/>
      <c r="D42" s="5"/>
      <c r="E42" s="5"/>
      <c r="F42" s="5"/>
      <c r="G42" s="38"/>
      <c r="H42" s="478"/>
      <c r="I42" s="478"/>
      <c r="J42" s="478"/>
      <c r="K42" s="478"/>
      <c r="L42" s="478"/>
      <c r="M42" s="478"/>
      <c r="N42" s="14"/>
      <c r="O42" s="471"/>
      <c r="P42" s="472"/>
    </row>
    <row r="43" spans="1:16" ht="23.25" customHeight="1" x14ac:dyDescent="0.25">
      <c r="A43" s="75"/>
      <c r="B43" s="525" t="s">
        <v>133</v>
      </c>
      <c r="C43" s="525"/>
      <c r="D43" s="525"/>
      <c r="E43" s="524"/>
      <c r="F43" s="55"/>
      <c r="G43" s="39"/>
      <c r="H43" s="478" t="s">
        <v>117</v>
      </c>
      <c r="I43" s="478"/>
      <c r="J43" s="478"/>
      <c r="K43" s="478"/>
      <c r="L43" s="478"/>
      <c r="M43" s="478"/>
      <c r="N43" s="14"/>
      <c r="O43" s="471"/>
      <c r="P43" s="472"/>
    </row>
    <row r="44" spans="1:16" ht="12" customHeight="1" x14ac:dyDescent="0.25">
      <c r="A44" s="76"/>
      <c r="B44" s="523" t="s">
        <v>124</v>
      </c>
      <c r="C44" s="523"/>
      <c r="D44" s="523"/>
      <c r="E44" s="523"/>
      <c r="F44" s="3"/>
      <c r="G44" s="34"/>
      <c r="H44" s="463" t="s">
        <v>118</v>
      </c>
      <c r="I44" s="463"/>
      <c r="J44" s="463"/>
      <c r="K44" s="463"/>
      <c r="L44" s="463"/>
      <c r="M44" s="463"/>
      <c r="N44" s="14"/>
      <c r="O44" s="471"/>
      <c r="P44" s="472"/>
    </row>
    <row r="45" spans="1:16" ht="19.5" customHeight="1" x14ac:dyDescent="0.25">
      <c r="A45" s="77"/>
      <c r="B45" s="523"/>
      <c r="C45" s="523"/>
      <c r="D45" s="523"/>
      <c r="E45" s="523"/>
      <c r="F45" s="54"/>
      <c r="G45" s="40"/>
      <c r="H45" s="463"/>
      <c r="I45" s="463"/>
      <c r="J45" s="463"/>
      <c r="K45" s="463"/>
      <c r="L45" s="463"/>
      <c r="M45" s="463"/>
      <c r="N45" s="14"/>
      <c r="O45" s="471"/>
      <c r="P45" s="472"/>
    </row>
    <row r="46" spans="1:16" ht="3.75" customHeight="1" x14ac:dyDescent="0.25">
      <c r="A46" s="75"/>
      <c r="B46" s="523"/>
      <c r="C46" s="523"/>
      <c r="D46" s="523"/>
      <c r="E46" s="523"/>
      <c r="F46" s="6"/>
      <c r="G46" s="40"/>
      <c r="H46" s="41"/>
      <c r="I46" s="41"/>
      <c r="J46" s="41"/>
      <c r="K46" s="41"/>
      <c r="L46" s="41"/>
      <c r="M46" s="41"/>
      <c r="N46" s="14"/>
      <c r="O46" s="471"/>
      <c r="P46" s="472"/>
    </row>
    <row r="47" spans="1:16" ht="15" customHeight="1" thickBot="1" x14ac:dyDescent="0.3">
      <c r="A47" s="78"/>
      <c r="B47" s="526" t="s">
        <v>164</v>
      </c>
      <c r="C47" s="526"/>
      <c r="D47" s="526"/>
      <c r="E47" s="526"/>
      <c r="F47" s="79"/>
      <c r="G47" s="80"/>
      <c r="H47" s="81"/>
      <c r="I47" s="81"/>
      <c r="J47" s="81"/>
      <c r="K47" s="81"/>
      <c r="L47" s="81"/>
      <c r="M47" s="81"/>
      <c r="N47" s="82"/>
      <c r="O47" s="473"/>
      <c r="P47" s="474"/>
    </row>
    <row r="48" spans="1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20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20" ht="15.75" thickBot="1" x14ac:dyDescent="0.3">
      <c r="A50" s="103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20" ht="12" customHeight="1" x14ac:dyDescent="0.2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20" ht="15.75" x14ac:dyDescent="0.25">
      <c r="A52" s="146"/>
      <c r="B52" s="516" t="s">
        <v>119</v>
      </c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7"/>
    </row>
    <row r="53" spans="1:20" ht="15.75" x14ac:dyDescent="0.25">
      <c r="A53" s="146"/>
      <c r="B53" s="516" t="s">
        <v>56</v>
      </c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7"/>
    </row>
    <row r="54" spans="1:20" ht="12" customHeight="1" x14ac:dyDescent="0.2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20" ht="4.5" customHeight="1" x14ac:dyDescent="0.25">
      <c r="A55" s="8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5"/>
    </row>
    <row r="56" spans="1:20" x14ac:dyDescent="0.25">
      <c r="A56" s="84"/>
      <c r="B56" s="17" t="s">
        <v>57</v>
      </c>
      <c r="C56" s="17"/>
      <c r="D56" s="17"/>
      <c r="E56" s="16"/>
      <c r="F56" s="16"/>
      <c r="G56" s="16"/>
      <c r="H56" s="468" t="s">
        <v>78</v>
      </c>
      <c r="I56" s="468"/>
      <c r="J56" s="50"/>
      <c r="K56" s="50"/>
      <c r="L56" s="461" t="s">
        <v>77</v>
      </c>
      <c r="M56" s="461"/>
      <c r="N56" s="50"/>
      <c r="O56" s="461" t="s">
        <v>55</v>
      </c>
      <c r="P56" s="462"/>
      <c r="S56" s="17"/>
      <c r="T56" s="17"/>
    </row>
    <row r="57" spans="1:20" x14ac:dyDescent="0.25">
      <c r="A57" s="84"/>
      <c r="B57" s="16" t="s">
        <v>60</v>
      </c>
      <c r="C57" s="16"/>
      <c r="D57" s="16"/>
      <c r="E57" s="16"/>
      <c r="F57" s="16"/>
      <c r="G57" s="16"/>
      <c r="H57" s="470">
        <v>43269534</v>
      </c>
      <c r="I57" s="470"/>
      <c r="J57" s="46"/>
      <c r="K57" s="141"/>
      <c r="L57" s="470">
        <v>1608348</v>
      </c>
      <c r="M57" s="470"/>
      <c r="N57" s="16"/>
      <c r="O57" s="464">
        <f t="shared" ref="O57:O60" si="0">L57-H57</f>
        <v>-41661186</v>
      </c>
      <c r="P57" s="465"/>
      <c r="S57" s="142"/>
      <c r="T57" s="142"/>
    </row>
    <row r="58" spans="1:20" x14ac:dyDescent="0.25">
      <c r="A58" s="84"/>
      <c r="B58" s="16" t="s">
        <v>58</v>
      </c>
      <c r="C58" s="16"/>
      <c r="D58" s="16"/>
      <c r="E58" s="16"/>
      <c r="F58" s="16"/>
      <c r="G58" s="16"/>
      <c r="H58" s="470">
        <v>43938976</v>
      </c>
      <c r="I58" s="470"/>
      <c r="J58" s="46"/>
      <c r="K58" s="141"/>
      <c r="L58" s="470">
        <v>1816579</v>
      </c>
      <c r="M58" s="470"/>
      <c r="N58" s="16"/>
      <c r="O58" s="464">
        <f t="shared" si="0"/>
        <v>-42122397</v>
      </c>
      <c r="P58" s="465"/>
      <c r="S58" s="142"/>
      <c r="T58" s="142"/>
    </row>
    <row r="59" spans="1:20" x14ac:dyDescent="0.25">
      <c r="A59" s="84"/>
      <c r="B59" s="16" t="s">
        <v>59</v>
      </c>
      <c r="C59" s="16"/>
      <c r="D59" s="16"/>
      <c r="E59" s="16"/>
      <c r="F59" s="16"/>
      <c r="G59" s="16"/>
      <c r="H59" s="470">
        <v>41950725</v>
      </c>
      <c r="I59" s="470"/>
      <c r="J59" s="46"/>
      <c r="K59" s="141"/>
      <c r="L59" s="470">
        <v>1967856</v>
      </c>
      <c r="M59" s="470"/>
      <c r="N59" s="16"/>
      <c r="O59" s="464">
        <f t="shared" si="0"/>
        <v>-39982869</v>
      </c>
      <c r="P59" s="465"/>
      <c r="S59" s="142"/>
      <c r="T59" s="142"/>
    </row>
    <row r="60" spans="1:20" x14ac:dyDescent="0.25">
      <c r="A60" s="84"/>
      <c r="B60" s="16" t="s">
        <v>61</v>
      </c>
      <c r="C60" s="16"/>
      <c r="D60" s="16"/>
      <c r="E60" s="16"/>
      <c r="F60" s="16"/>
      <c r="G60" s="16"/>
      <c r="H60" s="470">
        <v>45475796</v>
      </c>
      <c r="I60" s="470"/>
      <c r="J60" s="46"/>
      <c r="K60" s="141"/>
      <c r="L60" s="470">
        <v>1809076</v>
      </c>
      <c r="M60" s="470"/>
      <c r="N60" s="16"/>
      <c r="O60" s="464">
        <f t="shared" si="0"/>
        <v>-43666720</v>
      </c>
      <c r="P60" s="465"/>
      <c r="S60" s="142"/>
      <c r="T60" s="142"/>
    </row>
    <row r="61" spans="1:20" x14ac:dyDescent="0.25">
      <c r="A61" s="86"/>
      <c r="B61" s="18" t="s">
        <v>71</v>
      </c>
      <c r="C61" s="18"/>
      <c r="D61" s="18"/>
      <c r="E61" s="18"/>
      <c r="F61" s="18"/>
      <c r="G61" s="18"/>
      <c r="H61" s="469">
        <f>SUM(H57:I60)</f>
        <v>174635031</v>
      </c>
      <c r="I61" s="469"/>
      <c r="J61" s="134"/>
      <c r="K61" s="18"/>
      <c r="L61" s="469">
        <f>SUM(L57:M60)</f>
        <v>7201859</v>
      </c>
      <c r="M61" s="469"/>
      <c r="N61" s="140"/>
      <c r="O61" s="466">
        <f>SUM(O57:P60)</f>
        <v>-167433172</v>
      </c>
      <c r="P61" s="467"/>
      <c r="S61" s="411"/>
      <c r="T61" s="411"/>
    </row>
    <row r="62" spans="1:20" ht="6" customHeight="1" x14ac:dyDescent="0.25">
      <c r="A62" s="84"/>
      <c r="B62" s="19"/>
      <c r="C62" s="19"/>
      <c r="D62" s="19"/>
      <c r="E62" s="19"/>
      <c r="F62" s="19"/>
      <c r="G62" s="19"/>
      <c r="H62" s="20"/>
      <c r="I62" s="20"/>
      <c r="J62" s="20"/>
      <c r="K62" s="21"/>
      <c r="L62" s="22"/>
      <c r="M62" s="22"/>
      <c r="N62" s="19"/>
      <c r="O62" s="23"/>
      <c r="P62" s="87"/>
      <c r="S62" s="21"/>
      <c r="T62" s="22"/>
    </row>
    <row r="63" spans="1:20" x14ac:dyDescent="0.25">
      <c r="A63" s="84"/>
      <c r="B63" s="17" t="s">
        <v>57</v>
      </c>
      <c r="C63" s="17"/>
      <c r="D63" s="17"/>
      <c r="E63" s="16"/>
      <c r="F63" s="16"/>
      <c r="G63" s="16"/>
      <c r="H63" s="468" t="s">
        <v>78</v>
      </c>
      <c r="I63" s="468"/>
      <c r="J63" s="50"/>
      <c r="K63" s="50"/>
      <c r="L63" s="461" t="s">
        <v>77</v>
      </c>
      <c r="M63" s="461"/>
      <c r="N63" s="17"/>
      <c r="O63" s="461" t="s">
        <v>55</v>
      </c>
      <c r="P63" s="462"/>
      <c r="S63" s="17"/>
      <c r="T63" s="17"/>
    </row>
    <row r="64" spans="1:20" x14ac:dyDescent="0.25">
      <c r="A64" s="84"/>
      <c r="B64" s="16" t="s">
        <v>62</v>
      </c>
      <c r="C64" s="16"/>
      <c r="D64" s="16"/>
      <c r="E64" s="16"/>
      <c r="F64" s="16"/>
      <c r="G64" s="16"/>
      <c r="H64" s="470">
        <v>42780506</v>
      </c>
      <c r="I64" s="470"/>
      <c r="J64" s="46"/>
      <c r="K64" s="141"/>
      <c r="L64" s="470">
        <v>1403125</v>
      </c>
      <c r="M64" s="470"/>
      <c r="N64" s="141"/>
      <c r="O64" s="464">
        <f t="shared" ref="O64:O67" si="1">L64-H64</f>
        <v>-41377381</v>
      </c>
      <c r="P64" s="465"/>
      <c r="S64" s="142"/>
      <c r="T64" s="142"/>
    </row>
    <row r="65" spans="1:20" x14ac:dyDescent="0.25">
      <c r="A65" s="84"/>
      <c r="B65" s="16" t="s">
        <v>63</v>
      </c>
      <c r="C65" s="16"/>
      <c r="D65" s="16"/>
      <c r="E65" s="16"/>
      <c r="F65" s="16"/>
      <c r="G65" s="16"/>
      <c r="H65" s="470">
        <v>44322401</v>
      </c>
      <c r="I65" s="470"/>
      <c r="J65" s="46"/>
      <c r="K65" s="141"/>
      <c r="L65" s="470">
        <v>1680218</v>
      </c>
      <c r="M65" s="470"/>
      <c r="N65" s="141"/>
      <c r="O65" s="464">
        <f t="shared" si="1"/>
        <v>-42642183</v>
      </c>
      <c r="P65" s="465"/>
      <c r="S65" s="142"/>
      <c r="T65" s="142"/>
    </row>
    <row r="66" spans="1:20" x14ac:dyDescent="0.25">
      <c r="A66" s="84"/>
      <c r="B66" s="16" t="s">
        <v>64</v>
      </c>
      <c r="C66" s="16"/>
      <c r="D66" s="16"/>
      <c r="E66" s="16"/>
      <c r="F66" s="16"/>
      <c r="G66" s="16"/>
      <c r="H66" s="470">
        <v>43036533</v>
      </c>
      <c r="I66" s="470"/>
      <c r="J66" s="46"/>
      <c r="K66" s="141"/>
      <c r="L66" s="470">
        <v>1738788</v>
      </c>
      <c r="M66" s="470"/>
      <c r="N66" s="141"/>
      <c r="O66" s="464">
        <f t="shared" si="1"/>
        <v>-41297745</v>
      </c>
      <c r="P66" s="465"/>
      <c r="S66" s="142"/>
      <c r="T66" s="142"/>
    </row>
    <row r="67" spans="1:20" x14ac:dyDescent="0.25">
      <c r="A67" s="84"/>
      <c r="B67" s="16" t="s">
        <v>65</v>
      </c>
      <c r="C67" s="16"/>
      <c r="D67" s="16"/>
      <c r="E67" s="16"/>
      <c r="F67" s="16"/>
      <c r="G67" s="16"/>
      <c r="H67" s="470">
        <v>49771755</v>
      </c>
      <c r="I67" s="470"/>
      <c r="J67" s="46"/>
      <c r="K67" s="141"/>
      <c r="L67" s="470">
        <v>1664281</v>
      </c>
      <c r="M67" s="470"/>
      <c r="N67" s="141"/>
      <c r="O67" s="464">
        <f t="shared" si="1"/>
        <v>-48107474</v>
      </c>
      <c r="P67" s="465"/>
      <c r="S67" s="142"/>
      <c r="T67" s="142"/>
    </row>
    <row r="68" spans="1:20" x14ac:dyDescent="0.25">
      <c r="A68" s="86"/>
      <c r="B68" s="18" t="s">
        <v>115</v>
      </c>
      <c r="C68" s="18"/>
      <c r="D68" s="18"/>
      <c r="E68" s="18"/>
      <c r="F68" s="18"/>
      <c r="G68" s="18"/>
      <c r="H68" s="508">
        <f>SUM(H64:I67)</f>
        <v>179911195</v>
      </c>
      <c r="I68" s="508"/>
      <c r="J68" s="52"/>
      <c r="K68" s="509">
        <f>SUM(L64:M67)</f>
        <v>6486412</v>
      </c>
      <c r="L68" s="510"/>
      <c r="M68" s="510"/>
      <c r="N68" s="18"/>
      <c r="O68" s="466">
        <f>SUM(O64:P67)</f>
        <v>-173424783</v>
      </c>
      <c r="P68" s="467"/>
      <c r="S68" s="411"/>
      <c r="T68" s="411"/>
    </row>
    <row r="69" spans="1:20" ht="6" customHeight="1" x14ac:dyDescent="0.25">
      <c r="A69" s="84"/>
      <c r="B69" s="19"/>
      <c r="C69" s="19"/>
      <c r="D69" s="19"/>
      <c r="E69" s="19"/>
      <c r="F69" s="19"/>
      <c r="G69" s="19"/>
      <c r="H69" s="24"/>
      <c r="I69" s="24"/>
      <c r="J69" s="24"/>
      <c r="K69" s="21"/>
      <c r="L69" s="22"/>
      <c r="M69" s="22"/>
      <c r="N69" s="19"/>
      <c r="O69" s="23"/>
      <c r="P69" s="87"/>
      <c r="S69" s="21"/>
      <c r="T69" s="22"/>
    </row>
    <row r="70" spans="1:20" x14ac:dyDescent="0.25">
      <c r="A70" s="84"/>
      <c r="B70" s="17" t="s">
        <v>57</v>
      </c>
      <c r="C70" s="17"/>
      <c r="D70" s="17"/>
      <c r="E70" s="16"/>
      <c r="F70" s="16"/>
      <c r="G70" s="16"/>
      <c r="H70" s="461" t="s">
        <v>78</v>
      </c>
      <c r="I70" s="461"/>
      <c r="J70" s="50"/>
      <c r="K70" s="50"/>
      <c r="L70" s="461" t="s">
        <v>77</v>
      </c>
      <c r="M70" s="461"/>
      <c r="N70" s="17"/>
      <c r="O70" s="461" t="s">
        <v>55</v>
      </c>
      <c r="P70" s="462"/>
      <c r="S70" s="17"/>
      <c r="T70" s="17"/>
    </row>
    <row r="71" spans="1:20" x14ac:dyDescent="0.25">
      <c r="A71" s="84"/>
      <c r="B71" s="16" t="s">
        <v>66</v>
      </c>
      <c r="C71" s="16"/>
      <c r="D71" s="16"/>
      <c r="E71" s="16"/>
      <c r="F71" s="16"/>
      <c r="G71" s="16"/>
      <c r="H71" s="470">
        <v>44812046</v>
      </c>
      <c r="I71" s="470"/>
      <c r="J71" s="46"/>
      <c r="K71" s="141"/>
      <c r="L71" s="470">
        <v>1715455</v>
      </c>
      <c r="M71" s="470"/>
      <c r="N71" s="16"/>
      <c r="O71" s="464">
        <f t="shared" ref="O71:O74" si="2">L71-H71</f>
        <v>-43096591</v>
      </c>
      <c r="P71" s="465"/>
      <c r="S71" s="142"/>
      <c r="T71" s="142"/>
    </row>
    <row r="72" spans="1:20" x14ac:dyDescent="0.25">
      <c r="A72" s="84"/>
      <c r="B72" s="16" t="s">
        <v>67</v>
      </c>
      <c r="C72" s="16"/>
      <c r="D72" s="16"/>
      <c r="E72" s="16"/>
      <c r="F72" s="16"/>
      <c r="G72" s="16"/>
      <c r="H72" s="470">
        <v>45730397</v>
      </c>
      <c r="I72" s="470"/>
      <c r="J72" s="46"/>
      <c r="K72" s="141"/>
      <c r="L72" s="470">
        <v>1851583</v>
      </c>
      <c r="M72" s="470"/>
      <c r="N72" s="16"/>
      <c r="O72" s="464">
        <f t="shared" si="2"/>
        <v>-43878814</v>
      </c>
      <c r="P72" s="465"/>
      <c r="S72" s="142"/>
      <c r="T72" s="142"/>
    </row>
    <row r="73" spans="1:20" x14ac:dyDescent="0.25">
      <c r="A73" s="84"/>
      <c r="B73" s="16" t="s">
        <v>68</v>
      </c>
      <c r="C73" s="16"/>
      <c r="D73" s="16"/>
      <c r="E73" s="16"/>
      <c r="F73" s="16"/>
      <c r="G73" s="16"/>
      <c r="H73" s="470">
        <v>41640657</v>
      </c>
      <c r="I73" s="470"/>
      <c r="J73" s="46"/>
      <c r="K73" s="141"/>
      <c r="L73" s="470">
        <v>1372182</v>
      </c>
      <c r="M73" s="470"/>
      <c r="N73" s="16"/>
      <c r="O73" s="464">
        <f t="shared" si="2"/>
        <v>-40268475</v>
      </c>
      <c r="P73" s="465"/>
      <c r="S73" s="142"/>
      <c r="T73" s="142"/>
    </row>
    <row r="74" spans="1:20" x14ac:dyDescent="0.25">
      <c r="A74" s="84"/>
      <c r="B74" s="16" t="s">
        <v>69</v>
      </c>
      <c r="C74" s="16"/>
      <c r="D74" s="16"/>
      <c r="E74" s="16"/>
      <c r="F74" s="16"/>
      <c r="G74" s="16"/>
      <c r="H74" s="470">
        <v>37362765</v>
      </c>
      <c r="I74" s="470"/>
      <c r="J74" s="46"/>
      <c r="K74" s="141"/>
      <c r="L74" s="470">
        <v>1133791</v>
      </c>
      <c r="M74" s="470"/>
      <c r="N74" s="16"/>
      <c r="O74" s="464">
        <f t="shared" si="2"/>
        <v>-36228974</v>
      </c>
      <c r="P74" s="465"/>
      <c r="S74" s="142"/>
      <c r="T74" s="142"/>
    </row>
    <row r="75" spans="1:20" x14ac:dyDescent="0.25">
      <c r="A75" s="86"/>
      <c r="B75" s="18" t="s">
        <v>70</v>
      </c>
      <c r="C75" s="18"/>
      <c r="D75" s="18"/>
      <c r="E75" s="18"/>
      <c r="F75" s="18"/>
      <c r="G75" s="18"/>
      <c r="H75" s="508">
        <f>SUM(H71:I74)</f>
        <v>169545865</v>
      </c>
      <c r="I75" s="508"/>
      <c r="J75" s="52"/>
      <c r="K75" s="509">
        <f>SUM(K71:M74)</f>
        <v>6073011</v>
      </c>
      <c r="L75" s="510"/>
      <c r="M75" s="510"/>
      <c r="N75" s="18"/>
      <c r="O75" s="466">
        <f t="shared" ref="O75:O76" si="3">L75-H75</f>
        <v>-169545865</v>
      </c>
      <c r="P75" s="467"/>
      <c r="S75" s="411"/>
      <c r="T75" s="411"/>
    </row>
    <row r="76" spans="1:20" ht="6" customHeight="1" x14ac:dyDescent="0.25">
      <c r="A76" s="84"/>
      <c r="B76" s="19"/>
      <c r="C76" s="19"/>
      <c r="D76" s="19"/>
      <c r="E76" s="19"/>
      <c r="F76" s="19"/>
      <c r="G76" s="19"/>
      <c r="H76" s="24"/>
      <c r="I76" s="24"/>
      <c r="J76" s="24"/>
      <c r="K76" s="21"/>
      <c r="L76" s="22"/>
      <c r="M76" s="22"/>
      <c r="N76" s="19"/>
      <c r="O76" s="23">
        <f t="shared" si="3"/>
        <v>0</v>
      </c>
      <c r="P76" s="87"/>
      <c r="S76" s="21"/>
      <c r="T76" s="22"/>
    </row>
    <row r="77" spans="1:20" x14ac:dyDescent="0.25">
      <c r="A77" s="84"/>
      <c r="B77" s="17" t="s">
        <v>57</v>
      </c>
      <c r="C77" s="17"/>
      <c r="D77" s="17"/>
      <c r="E77" s="16"/>
      <c r="F77" s="16"/>
      <c r="G77" s="16"/>
      <c r="H77" s="468" t="s">
        <v>78</v>
      </c>
      <c r="I77" s="468"/>
      <c r="J77" s="50"/>
      <c r="K77" s="50"/>
      <c r="L77" s="461" t="s">
        <v>77</v>
      </c>
      <c r="M77" s="461"/>
      <c r="N77" s="17"/>
      <c r="O77" s="461" t="s">
        <v>55</v>
      </c>
      <c r="P77" s="462"/>
      <c r="S77" s="17"/>
      <c r="T77" s="17"/>
    </row>
    <row r="78" spans="1:20" x14ac:dyDescent="0.25">
      <c r="A78" s="84"/>
      <c r="B78" s="16" t="s">
        <v>72</v>
      </c>
      <c r="C78" s="16"/>
      <c r="D78" s="16"/>
      <c r="E78" s="16"/>
      <c r="F78" s="16"/>
      <c r="G78" s="16"/>
      <c r="H78" s="470">
        <v>45539067</v>
      </c>
      <c r="I78" s="470"/>
      <c r="J78" s="46"/>
      <c r="K78" s="141"/>
      <c r="L78" s="470">
        <v>1526119</v>
      </c>
      <c r="M78" s="470"/>
      <c r="N78" s="16"/>
      <c r="O78" s="464">
        <f t="shared" ref="O78:O81" si="4">L78-H78</f>
        <v>-44012948</v>
      </c>
      <c r="P78" s="465"/>
      <c r="S78" s="142"/>
      <c r="T78" s="142"/>
    </row>
    <row r="79" spans="1:20" x14ac:dyDescent="0.25">
      <c r="A79" s="84"/>
      <c r="B79" s="16" t="s">
        <v>52</v>
      </c>
      <c r="C79" s="16"/>
      <c r="D79" s="16"/>
      <c r="E79" s="16"/>
      <c r="F79" s="16"/>
      <c r="G79" s="16"/>
      <c r="H79" s="470">
        <v>49805536</v>
      </c>
      <c r="I79" s="470"/>
      <c r="J79" s="46"/>
      <c r="K79" s="141"/>
      <c r="L79" s="470">
        <v>1766092</v>
      </c>
      <c r="M79" s="470"/>
      <c r="N79" s="16"/>
      <c r="O79" s="464">
        <f t="shared" si="4"/>
        <v>-48039444</v>
      </c>
      <c r="P79" s="465"/>
      <c r="S79" s="142"/>
      <c r="T79" s="142"/>
    </row>
    <row r="80" spans="1:20" x14ac:dyDescent="0.25">
      <c r="A80" s="84"/>
      <c r="B80" s="16" t="s">
        <v>73</v>
      </c>
      <c r="C80" s="16"/>
      <c r="D80" s="16"/>
      <c r="E80" s="16"/>
      <c r="F80" s="16"/>
      <c r="G80" s="16"/>
      <c r="H80" s="470">
        <v>49571395</v>
      </c>
      <c r="I80" s="470"/>
      <c r="J80" s="46"/>
      <c r="K80" s="141"/>
      <c r="L80" s="470">
        <v>1658418</v>
      </c>
      <c r="M80" s="470"/>
      <c r="N80" s="16"/>
      <c r="O80" s="464">
        <f t="shared" si="4"/>
        <v>-47912977</v>
      </c>
      <c r="P80" s="465"/>
      <c r="S80" s="142"/>
      <c r="T80" s="142"/>
    </row>
    <row r="81" spans="1:20" x14ac:dyDescent="0.25">
      <c r="A81" s="84"/>
      <c r="B81" s="16" t="s">
        <v>74</v>
      </c>
      <c r="C81" s="16"/>
      <c r="D81" s="16"/>
      <c r="E81" s="16"/>
      <c r="F81" s="16"/>
      <c r="G81" s="16"/>
      <c r="H81" s="470">
        <v>54424816</v>
      </c>
      <c r="I81" s="470"/>
      <c r="J81" s="46"/>
      <c r="K81" s="141"/>
      <c r="L81" s="470">
        <v>1581337</v>
      </c>
      <c r="M81" s="470"/>
      <c r="N81" s="16"/>
      <c r="O81" s="464">
        <f t="shared" si="4"/>
        <v>-52843479</v>
      </c>
      <c r="P81" s="465"/>
      <c r="S81" s="142"/>
      <c r="T81" s="142"/>
    </row>
    <row r="82" spans="1:20" x14ac:dyDescent="0.25">
      <c r="A82" s="86"/>
      <c r="B82" s="18" t="s">
        <v>75</v>
      </c>
      <c r="C82" s="18"/>
      <c r="D82" s="18"/>
      <c r="E82" s="18"/>
      <c r="F82" s="18"/>
      <c r="G82" s="18"/>
      <c r="H82" s="508">
        <f>SUM(H78:I81)</f>
        <v>199340814</v>
      </c>
      <c r="I82" s="508"/>
      <c r="J82" s="52"/>
      <c r="K82" s="509">
        <f>SUM(K78:M81)</f>
        <v>6531966</v>
      </c>
      <c r="L82" s="510"/>
      <c r="M82" s="510"/>
      <c r="N82" s="18"/>
      <c r="O82" s="466">
        <f>SUM(O78:P81)</f>
        <v>-192808848</v>
      </c>
      <c r="P82" s="477"/>
      <c r="S82" s="411"/>
      <c r="T82" s="411"/>
    </row>
    <row r="83" spans="1:20" ht="6" customHeight="1" x14ac:dyDescent="0.25">
      <c r="A83" s="84"/>
      <c r="B83" s="19"/>
      <c r="C83" s="19"/>
      <c r="D83" s="19"/>
      <c r="E83" s="19"/>
      <c r="F83" s="19"/>
      <c r="G83" s="19"/>
      <c r="H83" s="24"/>
      <c r="I83" s="24"/>
      <c r="J83" s="24"/>
      <c r="K83" s="21"/>
      <c r="L83" s="22"/>
      <c r="M83" s="22"/>
      <c r="N83" s="19"/>
      <c r="O83" s="23"/>
      <c r="P83" s="88"/>
      <c r="S83" s="21"/>
      <c r="T83" s="22"/>
    </row>
    <row r="84" spans="1:20" x14ac:dyDescent="0.25">
      <c r="A84" s="84"/>
      <c r="B84" s="17" t="s">
        <v>57</v>
      </c>
      <c r="C84" s="17"/>
      <c r="D84" s="17"/>
      <c r="E84" s="16"/>
      <c r="F84" s="16"/>
      <c r="G84" s="16"/>
      <c r="H84" s="468" t="s">
        <v>78</v>
      </c>
      <c r="I84" s="468"/>
      <c r="J84" s="50"/>
      <c r="K84" s="17"/>
      <c r="L84" s="461" t="s">
        <v>77</v>
      </c>
      <c r="M84" s="461"/>
      <c r="N84" s="17"/>
      <c r="O84" s="461" t="s">
        <v>55</v>
      </c>
      <c r="P84" s="462"/>
      <c r="S84" s="17"/>
      <c r="T84" s="17"/>
    </row>
    <row r="85" spans="1:20" x14ac:dyDescent="0.25">
      <c r="A85" s="84"/>
      <c r="B85" s="16" t="s">
        <v>76</v>
      </c>
      <c r="C85" s="16"/>
      <c r="D85" s="16"/>
      <c r="E85" s="16"/>
      <c r="F85" s="16"/>
      <c r="G85" s="16"/>
      <c r="H85" s="470">
        <v>51063541</v>
      </c>
      <c r="I85" s="470"/>
      <c r="J85" s="46"/>
      <c r="K85" s="142"/>
      <c r="L85" s="470">
        <v>1686177</v>
      </c>
      <c r="M85" s="470"/>
      <c r="N85" s="16"/>
      <c r="O85" s="464">
        <f t="shared" ref="O85" si="5">L85-H85</f>
        <v>-49377364</v>
      </c>
      <c r="P85" s="465"/>
      <c r="S85" s="142"/>
      <c r="T85" s="142"/>
    </row>
    <row r="86" spans="1:20" x14ac:dyDescent="0.25">
      <c r="A86" s="84"/>
      <c r="B86" s="16" t="s">
        <v>51</v>
      </c>
      <c r="C86" s="16"/>
      <c r="D86" s="16"/>
      <c r="E86" s="16"/>
      <c r="F86" s="16"/>
      <c r="G86" s="16"/>
      <c r="H86" s="470">
        <v>53560617</v>
      </c>
      <c r="I86" s="470"/>
      <c r="J86" s="46"/>
      <c r="K86" s="142"/>
      <c r="L86" s="470">
        <v>1888627</v>
      </c>
      <c r="M86" s="470"/>
      <c r="N86" s="16"/>
      <c r="O86" s="464">
        <f>L86-H86</f>
        <v>-51671990</v>
      </c>
      <c r="P86" s="465"/>
      <c r="S86" s="142"/>
      <c r="T86" s="142"/>
    </row>
    <row r="87" spans="1:20" x14ac:dyDescent="0.25">
      <c r="A87" s="84"/>
      <c r="B87" s="16" t="s">
        <v>131</v>
      </c>
      <c r="C87" s="16"/>
      <c r="D87" s="16"/>
      <c r="E87" s="16"/>
      <c r="F87" s="16"/>
      <c r="G87" s="16"/>
      <c r="H87" s="470">
        <v>54917641.059999995</v>
      </c>
      <c r="I87" s="470"/>
      <c r="J87" s="46"/>
      <c r="K87" s="142"/>
      <c r="L87" s="470">
        <v>2090949.8199999998</v>
      </c>
      <c r="M87" s="470"/>
      <c r="N87" s="16"/>
      <c r="O87" s="464">
        <f>L87-H87</f>
        <v>-52826691.239999995</v>
      </c>
      <c r="P87" s="465"/>
      <c r="S87" s="142"/>
      <c r="T87" s="142"/>
    </row>
    <row r="88" spans="1:20" x14ac:dyDescent="0.25">
      <c r="A88" s="84"/>
      <c r="B88" s="16" t="s">
        <v>137</v>
      </c>
      <c r="C88" s="16"/>
      <c r="D88" s="16"/>
      <c r="E88" s="16"/>
      <c r="F88" s="16"/>
      <c r="G88" s="16"/>
      <c r="H88" s="470">
        <v>58181911</v>
      </c>
      <c r="I88" s="470"/>
      <c r="J88" s="46"/>
      <c r="K88" s="142"/>
      <c r="L88" s="470">
        <v>2102329.9899999998</v>
      </c>
      <c r="M88" s="470"/>
      <c r="N88" s="16"/>
      <c r="O88" s="464">
        <f>L88-H88</f>
        <v>-56079581.009999998</v>
      </c>
      <c r="P88" s="465"/>
      <c r="S88" s="142"/>
      <c r="T88" s="142"/>
    </row>
    <row r="89" spans="1:20" x14ac:dyDescent="0.25">
      <c r="A89" s="86"/>
      <c r="B89" s="18" t="s">
        <v>138</v>
      </c>
      <c r="C89" s="18"/>
      <c r="D89" s="18"/>
      <c r="E89" s="18"/>
      <c r="F89" s="18"/>
      <c r="G89" s="18"/>
      <c r="H89" s="508">
        <f>SUM(H85:I88)</f>
        <v>217723710.06</v>
      </c>
      <c r="I89" s="508"/>
      <c r="J89" s="52"/>
      <c r="K89" s="509">
        <f>SUM(K85:M88)</f>
        <v>7768083.8100000005</v>
      </c>
      <c r="L89" s="510"/>
      <c r="M89" s="510"/>
      <c r="N89" s="51"/>
      <c r="O89" s="466">
        <f>SUM(O85:P88)</f>
        <v>-209955626.25</v>
      </c>
      <c r="P89" s="467"/>
      <c r="S89" s="411"/>
      <c r="T89" s="411"/>
    </row>
    <row r="90" spans="1:20" ht="6" customHeight="1" x14ac:dyDescent="0.25">
      <c r="A90" s="84"/>
      <c r="B90" s="19"/>
      <c r="C90" s="19"/>
      <c r="D90" s="19"/>
      <c r="E90" s="19"/>
      <c r="F90" s="19"/>
      <c r="G90" s="19"/>
      <c r="H90" s="24"/>
      <c r="I90" s="24"/>
      <c r="J90" s="24"/>
      <c r="K90" s="21"/>
      <c r="L90" s="22"/>
      <c r="M90" s="22"/>
      <c r="N90" s="21"/>
      <c r="O90" s="23"/>
      <c r="P90" s="87"/>
      <c r="S90" s="21"/>
      <c r="T90" s="22"/>
    </row>
    <row r="91" spans="1:20" x14ac:dyDescent="0.25">
      <c r="A91" s="84"/>
      <c r="B91" s="17" t="s">
        <v>57</v>
      </c>
      <c r="C91" s="17"/>
      <c r="D91" s="17"/>
      <c r="E91" s="16"/>
      <c r="F91" s="16"/>
      <c r="G91" s="16"/>
      <c r="H91" s="468" t="s">
        <v>78</v>
      </c>
      <c r="I91" s="468"/>
      <c r="J91" s="50"/>
      <c r="K91" s="17"/>
      <c r="L91" s="461" t="s">
        <v>77</v>
      </c>
      <c r="M91" s="461"/>
      <c r="N91" s="17"/>
      <c r="O91" s="461" t="s">
        <v>55</v>
      </c>
      <c r="P91" s="462"/>
      <c r="S91" s="17"/>
      <c r="T91" s="17"/>
    </row>
    <row r="92" spans="1:20" x14ac:dyDescent="0.25">
      <c r="A92" s="84"/>
      <c r="B92" s="16" t="s">
        <v>144</v>
      </c>
      <c r="C92" s="16"/>
      <c r="D92" s="16"/>
      <c r="E92" s="16"/>
      <c r="F92" s="16"/>
      <c r="G92" s="16"/>
      <c r="H92" s="470">
        <v>55760931.369999997</v>
      </c>
      <c r="I92" s="470"/>
      <c r="J92" s="46"/>
      <c r="K92" s="142"/>
      <c r="L92" s="470">
        <v>1849902.71</v>
      </c>
      <c r="M92" s="470"/>
      <c r="N92" s="16"/>
      <c r="O92" s="464">
        <f>L92-H92</f>
        <v>-53911028.659999996</v>
      </c>
      <c r="P92" s="465"/>
      <c r="S92" s="142"/>
      <c r="T92" s="142"/>
    </row>
    <row r="93" spans="1:20" x14ac:dyDescent="0.25">
      <c r="A93" s="84"/>
      <c r="B93" s="16" t="s">
        <v>146</v>
      </c>
      <c r="C93" s="16"/>
      <c r="D93" s="16"/>
      <c r="E93" s="16"/>
      <c r="F93" s="16"/>
      <c r="G93" s="16"/>
      <c r="H93" s="470">
        <v>58872612.230000012</v>
      </c>
      <c r="I93" s="470"/>
      <c r="J93" s="46"/>
      <c r="K93" s="142"/>
      <c r="L93" s="470">
        <v>2032796.3600000003</v>
      </c>
      <c r="M93" s="470"/>
      <c r="N93" s="16"/>
      <c r="O93" s="464">
        <f t="shared" ref="O93:O95" si="6">L93-H93</f>
        <v>-56839815.870000012</v>
      </c>
      <c r="P93" s="465"/>
      <c r="S93" s="142"/>
      <c r="T93" s="142"/>
    </row>
    <row r="94" spans="1:20" x14ac:dyDescent="0.25">
      <c r="A94" s="84"/>
      <c r="B94" s="16" t="s">
        <v>149</v>
      </c>
      <c r="C94" s="16"/>
      <c r="D94" s="16"/>
      <c r="E94" s="16"/>
      <c r="F94" s="16"/>
      <c r="G94" s="16"/>
      <c r="H94" s="470">
        <v>58958566.090000026</v>
      </c>
      <c r="I94" s="470"/>
      <c r="J94" s="46"/>
      <c r="K94" s="142"/>
      <c r="L94" s="470">
        <v>2058064</v>
      </c>
      <c r="M94" s="470"/>
      <c r="N94" s="16"/>
      <c r="O94" s="464">
        <f t="shared" si="6"/>
        <v>-56900502.090000026</v>
      </c>
      <c r="P94" s="465"/>
      <c r="S94" s="142"/>
      <c r="T94" s="142"/>
    </row>
    <row r="95" spans="1:20" x14ac:dyDescent="0.25">
      <c r="A95" s="84"/>
      <c r="B95" s="16" t="s">
        <v>154</v>
      </c>
      <c r="C95" s="16"/>
      <c r="D95" s="16"/>
      <c r="E95" s="16"/>
      <c r="F95" s="16"/>
      <c r="G95" s="16"/>
      <c r="H95" s="470">
        <v>61240575.280000001</v>
      </c>
      <c r="I95" s="470"/>
      <c r="J95" s="46"/>
      <c r="K95" s="142"/>
      <c r="L95" s="470">
        <v>2103777.98</v>
      </c>
      <c r="M95" s="470"/>
      <c r="N95" s="16"/>
      <c r="O95" s="464">
        <f t="shared" si="6"/>
        <v>-59136797.300000004</v>
      </c>
      <c r="P95" s="465"/>
      <c r="S95" s="142"/>
      <c r="T95" s="142"/>
    </row>
    <row r="96" spans="1:20" x14ac:dyDescent="0.25">
      <c r="A96" s="86"/>
      <c r="B96" s="18" t="s">
        <v>145</v>
      </c>
      <c r="C96" s="18"/>
      <c r="D96" s="18"/>
      <c r="E96" s="18"/>
      <c r="F96" s="18"/>
      <c r="G96" s="18"/>
      <c r="H96" s="508">
        <f t="shared" ref="H96" si="7">SUM(H92:I95)</f>
        <v>234832684.97000003</v>
      </c>
      <c r="I96" s="508"/>
      <c r="J96" s="52"/>
      <c r="K96" s="509">
        <f>SUM(K92:M95)</f>
        <v>8044541.0500000007</v>
      </c>
      <c r="L96" s="510"/>
      <c r="M96" s="510"/>
      <c r="N96" s="51"/>
      <c r="O96" s="466">
        <f>SUM(O92:P95)</f>
        <v>-226788143.92000005</v>
      </c>
      <c r="P96" s="467"/>
      <c r="S96" s="411"/>
      <c r="T96" s="411"/>
    </row>
    <row r="97" spans="1:16" hidden="1" x14ac:dyDescent="0.25">
      <c r="A97" s="86"/>
      <c r="B97" s="18" t="s">
        <v>145</v>
      </c>
      <c r="C97" s="18"/>
      <c r="D97" s="18"/>
      <c r="E97" s="18"/>
      <c r="F97" s="18"/>
      <c r="G97" s="18"/>
      <c r="H97" s="508">
        <f>SUM(H92:I96)</f>
        <v>469665369.94000006</v>
      </c>
      <c r="I97" s="508"/>
      <c r="J97" s="52"/>
      <c r="K97" s="509">
        <f>SUM(K92:M96)</f>
        <v>16089082.100000001</v>
      </c>
      <c r="L97" s="510"/>
      <c r="M97" s="510"/>
      <c r="N97" s="51"/>
      <c r="O97" s="466">
        <f>SUM(O92:P96)</f>
        <v>-453576287.84000009</v>
      </c>
      <c r="P97" s="467"/>
    </row>
    <row r="98" spans="1:16" ht="6" customHeight="1" x14ac:dyDescent="0.25">
      <c r="A98" s="84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89"/>
    </row>
    <row r="99" spans="1:16" ht="12.75" customHeight="1" x14ac:dyDescent="0.25">
      <c r="A99" s="84"/>
      <c r="B99" s="49" t="s">
        <v>45</v>
      </c>
      <c r="C99" s="49"/>
      <c r="D99" s="49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85"/>
    </row>
    <row r="100" spans="1:16" ht="12.75" customHeight="1" x14ac:dyDescent="0.25">
      <c r="A100" s="84"/>
      <c r="B100" s="49" t="s">
        <v>46</v>
      </c>
      <c r="C100" s="49"/>
      <c r="D100" s="49"/>
      <c r="E100" s="15"/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85"/>
    </row>
    <row r="101" spans="1:16" ht="12.75" customHeight="1" x14ac:dyDescent="0.25">
      <c r="A101" s="84"/>
      <c r="B101" s="49" t="s">
        <v>163</v>
      </c>
      <c r="C101" s="49"/>
      <c r="D101" s="49"/>
      <c r="E101" s="15"/>
      <c r="F101" s="15"/>
      <c r="G101" s="14"/>
      <c r="H101" s="14"/>
      <c r="I101" s="14"/>
      <c r="J101" s="14"/>
      <c r="K101" s="14"/>
      <c r="L101" s="14"/>
      <c r="M101" s="14"/>
      <c r="N101" s="14"/>
      <c r="O101" s="14"/>
      <c r="P101" s="85"/>
    </row>
    <row r="102" spans="1:16" ht="6" customHeight="1" thickBot="1" x14ac:dyDescent="0.3">
      <c r="A102" s="131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3"/>
    </row>
    <row r="104" spans="1:16" ht="15.75" thickBot="1" x14ac:dyDescent="0.3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 x14ac:dyDescent="0.25">
      <c r="A105" s="157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9"/>
    </row>
    <row r="106" spans="1:16" ht="15.75" x14ac:dyDescent="0.25">
      <c r="A106" s="83"/>
      <c r="B106" s="516" t="s">
        <v>119</v>
      </c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7"/>
    </row>
    <row r="107" spans="1:16" ht="15.75" x14ac:dyDescent="0.25">
      <c r="A107" s="83"/>
      <c r="B107" s="516" t="s">
        <v>112</v>
      </c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7"/>
    </row>
    <row r="108" spans="1:16" ht="15.75" x14ac:dyDescent="0.25">
      <c r="A108" s="513" t="s">
        <v>120</v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5"/>
    </row>
    <row r="109" spans="1:16" ht="15.75" x14ac:dyDescent="0.25">
      <c r="A109" s="91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92"/>
    </row>
    <row r="110" spans="1:16" x14ac:dyDescent="0.25">
      <c r="A110" s="84"/>
      <c r="P110" s="90"/>
    </row>
    <row r="111" spans="1:16" ht="15.75" thickBot="1" x14ac:dyDescent="0.3">
      <c r="A111" s="84"/>
      <c r="B111" s="17" t="s">
        <v>113</v>
      </c>
      <c r="C111" s="17"/>
      <c r="P111" s="90"/>
    </row>
    <row r="112" spans="1:16" ht="16.5" thickTop="1" thickBot="1" x14ac:dyDescent="0.3">
      <c r="A112" s="93"/>
      <c r="B112" s="47" t="s">
        <v>125</v>
      </c>
      <c r="C112" s="47"/>
      <c r="D112" s="35"/>
      <c r="E112" s="35"/>
      <c r="F112" s="35"/>
      <c r="G112" s="35"/>
      <c r="H112" s="35"/>
      <c r="I112" s="33"/>
      <c r="J112" s="33"/>
      <c r="K112" s="33"/>
      <c r="L112" s="33"/>
      <c r="M112" s="33"/>
      <c r="N112" s="33"/>
      <c r="O112" s="33"/>
      <c r="P112" s="94"/>
    </row>
    <row r="113" spans="1:16" ht="15.75" thickTop="1" x14ac:dyDescent="0.25">
      <c r="A113" s="95"/>
      <c r="B113" s="96" t="s">
        <v>7</v>
      </c>
      <c r="C113" s="96"/>
      <c r="D113" s="14"/>
      <c r="E113" s="14"/>
      <c r="F113" s="14"/>
      <c r="G113" s="14"/>
      <c r="H113" s="451" t="s">
        <v>155</v>
      </c>
      <c r="I113" s="451"/>
      <c r="J113" s="43"/>
      <c r="K113" s="96"/>
      <c r="L113" s="451" t="s">
        <v>156</v>
      </c>
      <c r="M113" s="451"/>
      <c r="N113" s="96"/>
      <c r="O113" s="451" t="s">
        <v>157</v>
      </c>
      <c r="P113" s="493"/>
    </row>
    <row r="114" spans="1:16" x14ac:dyDescent="0.25">
      <c r="A114" s="97"/>
      <c r="B114" s="34" t="s">
        <v>19</v>
      </c>
      <c r="C114" s="34"/>
      <c r="D114" s="34"/>
      <c r="E114" s="34"/>
      <c r="F114" s="34"/>
      <c r="G114" s="34"/>
      <c r="H114" s="452">
        <v>11833</v>
      </c>
      <c r="I114" s="452"/>
      <c r="J114" s="36"/>
      <c r="K114" s="34"/>
      <c r="L114" s="452">
        <v>12447</v>
      </c>
      <c r="M114" s="454"/>
      <c r="N114" s="34"/>
      <c r="O114" s="452">
        <v>10825</v>
      </c>
      <c r="P114" s="453"/>
    </row>
    <row r="115" spans="1:16" x14ac:dyDescent="0.25">
      <c r="A115" s="97"/>
      <c r="B115" s="34" t="s">
        <v>21</v>
      </c>
      <c r="C115" s="34"/>
      <c r="D115" s="34"/>
      <c r="E115" s="34"/>
      <c r="F115" s="34"/>
      <c r="G115" s="34"/>
      <c r="H115" s="452">
        <v>3420</v>
      </c>
      <c r="I115" s="452"/>
      <c r="J115" s="413"/>
      <c r="K115" s="34"/>
      <c r="L115" s="452">
        <v>4191</v>
      </c>
      <c r="M115" s="452"/>
      <c r="N115" s="34"/>
      <c r="O115" s="452">
        <v>4933</v>
      </c>
      <c r="P115" s="518"/>
    </row>
    <row r="116" spans="1:16" x14ac:dyDescent="0.25">
      <c r="A116" s="97"/>
      <c r="B116" s="34" t="s">
        <v>29</v>
      </c>
      <c r="C116" s="34"/>
      <c r="D116" s="34"/>
      <c r="E116" s="34"/>
      <c r="F116" s="34"/>
      <c r="G116" s="34"/>
      <c r="H116" s="452">
        <v>1206</v>
      </c>
      <c r="I116" s="452"/>
      <c r="J116" s="36"/>
      <c r="K116" s="34"/>
      <c r="L116" s="452">
        <v>1291</v>
      </c>
      <c r="M116" s="452"/>
      <c r="N116" s="34"/>
      <c r="O116" s="452">
        <v>1359</v>
      </c>
      <c r="P116" s="453"/>
    </row>
    <row r="117" spans="1:16" x14ac:dyDescent="0.25">
      <c r="A117" s="97"/>
      <c r="B117" s="34" t="s">
        <v>20</v>
      </c>
      <c r="C117" s="34"/>
      <c r="D117" s="34"/>
      <c r="E117" s="34"/>
      <c r="F117" s="34"/>
      <c r="G117" s="34"/>
      <c r="H117" s="452">
        <v>1115</v>
      </c>
      <c r="I117" s="452"/>
      <c r="J117" s="36"/>
      <c r="K117" s="34"/>
      <c r="L117" s="452">
        <v>1244</v>
      </c>
      <c r="M117" s="452"/>
      <c r="N117" s="34"/>
      <c r="O117" s="452">
        <v>1414</v>
      </c>
      <c r="P117" s="453"/>
    </row>
    <row r="118" spans="1:16" x14ac:dyDescent="0.25">
      <c r="A118" s="97"/>
      <c r="B118" s="34" t="s">
        <v>22</v>
      </c>
      <c r="C118" s="34"/>
      <c r="D118" s="34"/>
      <c r="E118" s="34"/>
      <c r="F118" s="34"/>
      <c r="G118" s="34"/>
      <c r="H118" s="454">
        <v>484</v>
      </c>
      <c r="I118" s="454"/>
      <c r="J118" s="36"/>
      <c r="K118" s="34"/>
      <c r="L118" s="452">
        <v>517</v>
      </c>
      <c r="M118" s="452"/>
      <c r="N118" s="34"/>
      <c r="O118" s="452">
        <v>609</v>
      </c>
      <c r="P118" s="453"/>
    </row>
    <row r="119" spans="1:16" x14ac:dyDescent="0.25">
      <c r="A119" s="97"/>
      <c r="B119" s="34"/>
      <c r="C119" s="34"/>
      <c r="D119" s="34"/>
      <c r="E119" s="34"/>
      <c r="F119" s="34"/>
      <c r="G119" s="34"/>
      <c r="H119" s="454"/>
      <c r="I119" s="454"/>
      <c r="J119" s="36"/>
      <c r="K119" s="34"/>
      <c r="L119" s="452"/>
      <c r="M119" s="452"/>
      <c r="N119" s="34"/>
      <c r="O119" s="36"/>
      <c r="P119" s="98"/>
    </row>
    <row r="120" spans="1:16" ht="15.75" thickBot="1" x14ac:dyDescent="0.3">
      <c r="A120" s="84"/>
      <c r="B120" s="17" t="s">
        <v>113</v>
      </c>
      <c r="C120" s="17"/>
      <c r="P120" s="90"/>
    </row>
    <row r="121" spans="1:16" ht="16.5" thickTop="1" thickBot="1" x14ac:dyDescent="0.3">
      <c r="A121" s="93"/>
      <c r="B121" s="47" t="s">
        <v>126</v>
      </c>
      <c r="C121" s="47"/>
      <c r="D121" s="35"/>
      <c r="E121" s="35"/>
      <c r="F121" s="35"/>
      <c r="G121" s="35"/>
      <c r="H121" s="35"/>
      <c r="I121" s="33"/>
      <c r="J121" s="33"/>
      <c r="K121" s="33"/>
      <c r="L121" s="33"/>
      <c r="M121" s="33"/>
      <c r="N121" s="33"/>
      <c r="O121" s="33"/>
      <c r="P121" s="94"/>
    </row>
    <row r="122" spans="1:16" ht="15.75" thickTop="1" x14ac:dyDescent="0.25">
      <c r="A122" s="95"/>
      <c r="B122" s="96" t="s">
        <v>7</v>
      </c>
      <c r="C122" s="96"/>
      <c r="D122" s="14"/>
      <c r="E122" s="14"/>
      <c r="F122" s="14"/>
      <c r="G122" s="14"/>
      <c r="H122" s="451" t="s">
        <v>155</v>
      </c>
      <c r="I122" s="451"/>
      <c r="J122" s="43"/>
      <c r="K122" s="96"/>
      <c r="L122" s="451" t="s">
        <v>156</v>
      </c>
      <c r="M122" s="451"/>
      <c r="N122" s="96"/>
      <c r="O122" s="451" t="s">
        <v>157</v>
      </c>
      <c r="P122" s="493"/>
    </row>
    <row r="123" spans="1:16" x14ac:dyDescent="0.25">
      <c r="A123" s="97"/>
      <c r="B123" s="34" t="s">
        <v>19</v>
      </c>
      <c r="C123" s="34"/>
      <c r="D123" s="34"/>
      <c r="E123" s="34"/>
      <c r="F123" s="34"/>
      <c r="G123" s="34"/>
      <c r="H123" s="452">
        <v>124449</v>
      </c>
      <c r="I123" s="452"/>
      <c r="J123" s="36"/>
      <c r="K123" s="34"/>
      <c r="L123" s="452">
        <v>123267</v>
      </c>
      <c r="M123" s="454"/>
      <c r="N123" s="34"/>
      <c r="O123" s="452">
        <v>127568</v>
      </c>
      <c r="P123" s="453"/>
    </row>
    <row r="124" spans="1:16" x14ac:dyDescent="0.25">
      <c r="A124" s="97"/>
      <c r="B124" s="34" t="s">
        <v>21</v>
      </c>
      <c r="C124" s="34"/>
      <c r="D124" s="34"/>
      <c r="E124" s="34"/>
      <c r="F124" s="34"/>
      <c r="G124" s="34"/>
      <c r="H124" s="452">
        <v>17275</v>
      </c>
      <c r="I124" s="452"/>
      <c r="J124" s="36"/>
      <c r="K124" s="34"/>
      <c r="L124" s="452">
        <v>19193</v>
      </c>
      <c r="M124" s="454"/>
      <c r="N124" s="34"/>
      <c r="O124" s="452">
        <v>21157</v>
      </c>
      <c r="P124" s="453"/>
    </row>
    <row r="125" spans="1:16" x14ac:dyDescent="0.25">
      <c r="A125" s="97"/>
      <c r="B125" s="34" t="s">
        <v>20</v>
      </c>
      <c r="C125" s="34"/>
      <c r="D125" s="34"/>
      <c r="E125" s="34"/>
      <c r="F125" s="34"/>
      <c r="G125" s="34"/>
      <c r="H125" s="452">
        <v>12924</v>
      </c>
      <c r="I125" s="452"/>
      <c r="J125" s="36"/>
      <c r="K125" s="34"/>
      <c r="L125" s="452">
        <v>14577</v>
      </c>
      <c r="M125" s="454"/>
      <c r="N125" s="34"/>
      <c r="O125" s="452">
        <v>15798</v>
      </c>
      <c r="P125" s="453"/>
    </row>
    <row r="126" spans="1:16" x14ac:dyDescent="0.25">
      <c r="A126" s="97"/>
      <c r="B126" s="34" t="s">
        <v>29</v>
      </c>
      <c r="C126" s="34"/>
      <c r="D126" s="34"/>
      <c r="E126" s="34"/>
      <c r="F126" s="34"/>
      <c r="G126" s="34"/>
      <c r="H126" s="452">
        <v>7360</v>
      </c>
      <c r="I126" s="452"/>
      <c r="J126" s="36"/>
      <c r="K126" s="34"/>
      <c r="L126" s="452">
        <v>7447</v>
      </c>
      <c r="M126" s="454"/>
      <c r="N126" s="34"/>
      <c r="O126" s="452">
        <v>8005</v>
      </c>
      <c r="P126" s="453"/>
    </row>
    <row r="127" spans="1:16" x14ac:dyDescent="0.25">
      <c r="A127" s="97"/>
      <c r="B127" s="34" t="s">
        <v>22</v>
      </c>
      <c r="C127" s="34"/>
      <c r="D127" s="34"/>
      <c r="E127" s="34"/>
      <c r="F127" s="34"/>
      <c r="G127" s="34"/>
      <c r="H127" s="452">
        <v>3138</v>
      </c>
      <c r="I127" s="452"/>
      <c r="J127" s="36"/>
      <c r="K127" s="34"/>
      <c r="L127" s="452">
        <v>3126</v>
      </c>
      <c r="M127" s="454"/>
      <c r="N127" s="34"/>
      <c r="O127" s="452">
        <v>3154</v>
      </c>
      <c r="P127" s="453"/>
    </row>
    <row r="128" spans="1:16" x14ac:dyDescent="0.25">
      <c r="A128" s="97"/>
      <c r="B128" s="34"/>
      <c r="C128" s="34"/>
      <c r="D128" s="34"/>
      <c r="E128" s="34"/>
      <c r="F128" s="34"/>
      <c r="G128" s="34"/>
      <c r="H128" s="454"/>
      <c r="I128" s="454"/>
      <c r="J128" s="36"/>
      <c r="K128" s="34"/>
      <c r="L128" s="36"/>
      <c r="M128" s="36"/>
      <c r="N128" s="34"/>
      <c r="O128" s="36"/>
      <c r="P128" s="98"/>
    </row>
    <row r="129" spans="1:16" ht="15.75" thickBot="1" x14ac:dyDescent="0.3">
      <c r="A129" s="84"/>
      <c r="B129" s="17" t="s">
        <v>114</v>
      </c>
      <c r="C129" s="17"/>
      <c r="P129" s="90"/>
    </row>
    <row r="130" spans="1:16" ht="16.5" thickTop="1" thickBot="1" x14ac:dyDescent="0.3">
      <c r="A130" s="93"/>
      <c r="B130" s="500" t="s">
        <v>132</v>
      </c>
      <c r="C130" s="500"/>
      <c r="D130" s="500"/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1"/>
    </row>
    <row r="131" spans="1:16" ht="15.75" thickTop="1" x14ac:dyDescent="0.25">
      <c r="A131" s="95"/>
      <c r="B131" s="96" t="s">
        <v>7</v>
      </c>
      <c r="C131" s="96"/>
      <c r="D131" s="14"/>
      <c r="E131" s="14"/>
      <c r="F131" s="14"/>
      <c r="G131" s="14"/>
      <c r="H131" s="451" t="s">
        <v>155</v>
      </c>
      <c r="I131" s="451"/>
      <c r="J131" s="43"/>
      <c r="K131" s="96"/>
      <c r="L131" s="451" t="s">
        <v>156</v>
      </c>
      <c r="M131" s="451"/>
      <c r="N131" s="96"/>
      <c r="O131" s="451" t="s">
        <v>157</v>
      </c>
      <c r="P131" s="493"/>
    </row>
    <row r="132" spans="1:16" x14ac:dyDescent="0.25">
      <c r="A132" s="97"/>
      <c r="B132" s="34" t="s">
        <v>29</v>
      </c>
      <c r="C132" s="34"/>
      <c r="D132" s="34"/>
      <c r="E132" s="34"/>
      <c r="F132" s="34"/>
      <c r="G132" s="34"/>
      <c r="H132" s="512">
        <v>743273</v>
      </c>
      <c r="I132" s="512"/>
      <c r="J132" s="36"/>
      <c r="K132" s="34"/>
      <c r="L132" s="502">
        <v>1022723</v>
      </c>
      <c r="M132" s="502"/>
      <c r="N132" s="34"/>
      <c r="O132" s="503">
        <v>1002645</v>
      </c>
      <c r="P132" s="504"/>
    </row>
    <row r="133" spans="1:16" x14ac:dyDescent="0.25">
      <c r="A133" s="97"/>
      <c r="B133" s="34" t="s">
        <v>19</v>
      </c>
      <c r="C133" s="34"/>
      <c r="D133" s="34"/>
      <c r="E133" s="34"/>
      <c r="F133" s="34"/>
      <c r="G133" s="34"/>
      <c r="H133" s="452">
        <v>200068</v>
      </c>
      <c r="I133" s="454"/>
      <c r="J133" s="36"/>
      <c r="K133" s="34"/>
      <c r="L133" s="452">
        <v>249260</v>
      </c>
      <c r="M133" s="454"/>
      <c r="N133" s="34"/>
      <c r="O133" s="452">
        <v>277961</v>
      </c>
      <c r="P133" s="453"/>
    </row>
    <row r="134" spans="1:16" x14ac:dyDescent="0.25">
      <c r="A134" s="97"/>
      <c r="B134" s="34" t="s">
        <v>30</v>
      </c>
      <c r="C134" s="409"/>
      <c r="D134" s="34"/>
      <c r="E134" s="34"/>
      <c r="F134" s="34"/>
      <c r="G134" s="34"/>
      <c r="H134" s="452">
        <v>121040</v>
      </c>
      <c r="I134" s="452"/>
      <c r="J134" s="36"/>
      <c r="K134" s="34"/>
      <c r="L134" s="452">
        <v>114609</v>
      </c>
      <c r="M134" s="454"/>
      <c r="N134" s="34"/>
      <c r="O134" s="452">
        <v>124096</v>
      </c>
      <c r="P134" s="453"/>
    </row>
    <row r="135" spans="1:16" x14ac:dyDescent="0.25">
      <c r="A135" s="97"/>
      <c r="B135" s="409" t="s">
        <v>28</v>
      </c>
      <c r="C135" s="34"/>
      <c r="D135" s="34"/>
      <c r="E135" s="34"/>
      <c r="F135" s="34"/>
      <c r="G135" s="34"/>
      <c r="H135" s="452">
        <v>107296</v>
      </c>
      <c r="I135" s="454"/>
      <c r="J135" s="36"/>
      <c r="K135" s="34"/>
      <c r="L135" s="452">
        <v>157810</v>
      </c>
      <c r="M135" s="452"/>
      <c r="N135" s="34"/>
      <c r="O135" s="452">
        <v>152148</v>
      </c>
      <c r="P135" s="453"/>
    </row>
    <row r="136" spans="1:16" x14ac:dyDescent="0.25">
      <c r="A136" s="97"/>
      <c r="B136" s="34" t="s">
        <v>21</v>
      </c>
      <c r="C136" s="34"/>
      <c r="D136" s="34"/>
      <c r="E136" s="34"/>
      <c r="F136" s="34"/>
      <c r="G136" s="34"/>
      <c r="H136" s="452">
        <v>38020</v>
      </c>
      <c r="I136" s="452"/>
      <c r="J136" s="36"/>
      <c r="K136" s="34"/>
      <c r="L136" s="452">
        <v>36749</v>
      </c>
      <c r="M136" s="454"/>
      <c r="N136" s="34"/>
      <c r="O136" s="452">
        <v>44587</v>
      </c>
      <c r="P136" s="453"/>
    </row>
    <row r="137" spans="1:16" x14ac:dyDescent="0.25">
      <c r="A137" s="97"/>
      <c r="B137" s="34"/>
      <c r="C137" s="34"/>
      <c r="D137" s="34"/>
      <c r="E137" s="34"/>
      <c r="F137" s="34"/>
      <c r="G137" s="34"/>
      <c r="H137" s="454"/>
      <c r="I137" s="454"/>
      <c r="J137" s="36"/>
      <c r="K137" s="34"/>
      <c r="L137" s="36"/>
      <c r="M137" s="36"/>
      <c r="N137" s="34"/>
      <c r="O137" s="36"/>
      <c r="P137" s="98"/>
    </row>
    <row r="138" spans="1:16" ht="15.75" thickBot="1" x14ac:dyDescent="0.3">
      <c r="A138" s="97"/>
      <c r="B138" s="17" t="s">
        <v>114</v>
      </c>
      <c r="C138" s="17"/>
      <c r="D138" s="34"/>
      <c r="E138" s="34"/>
      <c r="F138" s="34"/>
      <c r="G138" s="34"/>
      <c r="H138" s="456"/>
      <c r="I138" s="456"/>
      <c r="J138" s="36"/>
      <c r="K138" s="34"/>
      <c r="L138" s="456"/>
      <c r="M138" s="456"/>
      <c r="N138" s="34"/>
      <c r="O138" s="456"/>
      <c r="P138" s="457"/>
    </row>
    <row r="139" spans="1:16" ht="16.5" thickTop="1" thickBot="1" x14ac:dyDescent="0.3">
      <c r="A139" s="93"/>
      <c r="B139" s="47" t="s">
        <v>127</v>
      </c>
      <c r="C139" s="47"/>
      <c r="D139" s="37"/>
      <c r="E139" s="37"/>
      <c r="F139" s="37"/>
      <c r="G139" s="37"/>
      <c r="H139" s="149"/>
      <c r="I139" s="150"/>
      <c r="J139" s="48"/>
      <c r="K139" s="48"/>
      <c r="L139" s="505"/>
      <c r="M139" s="506"/>
      <c r="N139" s="48"/>
      <c r="O139" s="505"/>
      <c r="P139" s="507"/>
    </row>
    <row r="140" spans="1:16" ht="15.75" thickTop="1" x14ac:dyDescent="0.25">
      <c r="A140" s="97"/>
      <c r="B140" s="96" t="s">
        <v>128</v>
      </c>
      <c r="C140" s="34"/>
      <c r="D140" s="34"/>
      <c r="E140" s="34"/>
      <c r="F140" s="34"/>
      <c r="G140" s="34"/>
      <c r="H140" s="451" t="s">
        <v>74</v>
      </c>
      <c r="I140" s="451"/>
      <c r="J140" s="36"/>
      <c r="K140" s="34"/>
      <c r="L140" s="458" t="s">
        <v>137</v>
      </c>
      <c r="M140" s="458"/>
      <c r="N140" s="34"/>
      <c r="O140" s="458" t="s">
        <v>154</v>
      </c>
      <c r="P140" s="459"/>
    </row>
    <row r="141" spans="1:16" x14ac:dyDescent="0.25">
      <c r="A141" s="97"/>
      <c r="B141" s="34" t="s">
        <v>129</v>
      </c>
      <c r="C141" s="34"/>
      <c r="D141" s="34"/>
      <c r="E141" s="34"/>
      <c r="F141" s="34"/>
      <c r="G141" s="34"/>
      <c r="H141" s="490">
        <v>5010</v>
      </c>
      <c r="I141" s="492"/>
      <c r="J141" s="36"/>
      <c r="K141" s="34"/>
      <c r="L141" s="490">
        <v>6486</v>
      </c>
      <c r="M141" s="492"/>
      <c r="N141" s="34"/>
      <c r="O141" s="490">
        <v>6809</v>
      </c>
      <c r="P141" s="491"/>
    </row>
    <row r="142" spans="1:16" x14ac:dyDescent="0.25">
      <c r="A142" s="97"/>
      <c r="B142" s="34"/>
      <c r="C142" s="34"/>
      <c r="D142" s="34"/>
      <c r="E142" s="34"/>
      <c r="F142" s="34"/>
      <c r="G142" s="34"/>
      <c r="H142" s="454"/>
      <c r="I142" s="454"/>
      <c r="J142" s="36"/>
      <c r="K142" s="34"/>
      <c r="L142" s="36"/>
      <c r="M142" s="36"/>
      <c r="N142" s="34"/>
      <c r="O142" s="36"/>
      <c r="P142" s="98"/>
    </row>
    <row r="143" spans="1:16" x14ac:dyDescent="0.25">
      <c r="A143" s="97"/>
      <c r="B143" s="511" t="s">
        <v>46</v>
      </c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34"/>
      <c r="O143" s="36"/>
      <c r="P143" s="98"/>
    </row>
    <row r="144" spans="1:16" ht="15.75" thickBot="1" x14ac:dyDescent="0.3">
      <c r="A144" s="99"/>
      <c r="B144" s="100" t="s">
        <v>163</v>
      </c>
      <c r="C144" s="100"/>
      <c r="D144" s="80"/>
      <c r="E144" s="80"/>
      <c r="F144" s="80"/>
      <c r="G144" s="80"/>
      <c r="H144" s="101"/>
      <c r="I144" s="101"/>
      <c r="J144" s="101"/>
      <c r="K144" s="80"/>
      <c r="L144" s="101"/>
      <c r="M144" s="101"/>
      <c r="N144" s="80"/>
      <c r="O144" s="101"/>
      <c r="P144" s="102"/>
    </row>
    <row r="145" spans="1:16" x14ac:dyDescent="0.25">
      <c r="A145" s="34"/>
      <c r="B145" s="34"/>
      <c r="C145" s="34"/>
      <c r="D145" s="34"/>
      <c r="E145" s="34"/>
      <c r="F145" s="34"/>
      <c r="G145" s="34"/>
      <c r="H145" s="454"/>
      <c r="I145" s="454"/>
      <c r="J145" s="36"/>
      <c r="K145" s="34"/>
      <c r="L145" s="36"/>
      <c r="M145" s="36"/>
      <c r="N145" s="34"/>
      <c r="O145" s="36"/>
      <c r="P145" s="36"/>
    </row>
    <row r="146" spans="1:16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6"/>
      <c r="M146" s="36"/>
      <c r="N146" s="34"/>
      <c r="O146" s="36"/>
      <c r="P146" s="36"/>
    </row>
    <row r="147" spans="1:16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6"/>
      <c r="M147" s="36"/>
      <c r="N147" s="34"/>
      <c r="O147" s="36"/>
      <c r="P147" s="36"/>
    </row>
    <row r="148" spans="1:16" x14ac:dyDescent="0.25">
      <c r="A148" s="34"/>
      <c r="B148" s="34"/>
      <c r="C148" s="34"/>
      <c r="D148" s="34"/>
      <c r="E148" s="34"/>
      <c r="F148" s="34"/>
      <c r="G148" s="34"/>
      <c r="H148" s="454"/>
      <c r="I148" s="454"/>
      <c r="J148" s="36"/>
      <c r="K148" s="34"/>
      <c r="L148" s="36"/>
      <c r="M148" s="36"/>
      <c r="N148" s="34"/>
      <c r="O148" s="36"/>
      <c r="P148" s="36"/>
    </row>
    <row r="149" spans="1:16" x14ac:dyDescent="0.25">
      <c r="A149" s="34"/>
      <c r="B149" s="34"/>
      <c r="C149" s="34"/>
      <c r="D149" s="34"/>
      <c r="E149" s="34"/>
      <c r="F149" s="34"/>
      <c r="G149" s="34"/>
      <c r="H149" s="454"/>
      <c r="I149" s="454"/>
      <c r="J149" s="36"/>
      <c r="K149" s="34"/>
      <c r="L149" s="36"/>
      <c r="M149" s="36"/>
      <c r="N149" s="34"/>
      <c r="O149" s="36"/>
      <c r="P149" s="36"/>
    </row>
    <row r="150" spans="1:16" ht="15.75" thickBot="1" x14ac:dyDescent="0.3">
      <c r="A150" s="80"/>
      <c r="B150" s="80"/>
      <c r="C150" s="80"/>
      <c r="D150" s="80"/>
      <c r="E150" s="80"/>
      <c r="F150" s="80"/>
      <c r="G150" s="80"/>
      <c r="H150" s="101"/>
      <c r="I150" s="101"/>
      <c r="J150" s="101"/>
      <c r="K150" s="80"/>
      <c r="L150" s="101"/>
      <c r="M150" s="101"/>
      <c r="N150" s="80"/>
      <c r="O150" s="101"/>
      <c r="P150" s="101"/>
    </row>
    <row r="151" spans="1:16" x14ac:dyDescent="0.25">
      <c r="A151" s="482" t="s">
        <v>121</v>
      </c>
      <c r="B151" s="483"/>
      <c r="C151" s="483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4"/>
    </row>
    <row r="152" spans="1:16" x14ac:dyDescent="0.25">
      <c r="A152" s="485"/>
      <c r="B152" s="486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7"/>
    </row>
    <row r="153" spans="1:16" x14ac:dyDescent="0.25">
      <c r="A153" s="485"/>
      <c r="B153" s="486"/>
      <c r="C153" s="486"/>
      <c r="D153" s="486"/>
      <c r="E153" s="486"/>
      <c r="F153" s="486"/>
      <c r="G153" s="486"/>
      <c r="H153" s="486"/>
      <c r="I153" s="486"/>
      <c r="J153" s="486"/>
      <c r="K153" s="486"/>
      <c r="L153" s="486"/>
      <c r="M153" s="486"/>
      <c r="N153" s="486"/>
      <c r="O153" s="486"/>
      <c r="P153" s="487"/>
    </row>
    <row r="154" spans="1:16" ht="15" customHeight="1" x14ac:dyDescent="0.25">
      <c r="A154" s="104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105"/>
    </row>
    <row r="155" spans="1:16" ht="18" customHeight="1" x14ac:dyDescent="0.25">
      <c r="A155" s="498" t="s">
        <v>7</v>
      </c>
      <c r="B155" s="499"/>
      <c r="C155" s="499"/>
      <c r="D155" s="499"/>
      <c r="E155" s="499"/>
      <c r="F155" s="44"/>
      <c r="G155" s="488" t="s">
        <v>15</v>
      </c>
      <c r="H155" s="488"/>
      <c r="I155" s="488"/>
      <c r="J155" s="44"/>
      <c r="K155" s="488" t="s">
        <v>136</v>
      </c>
      <c r="L155" s="488"/>
      <c r="M155" s="488"/>
      <c r="N155" s="44"/>
      <c r="O155" s="488" t="s">
        <v>151</v>
      </c>
      <c r="P155" s="489"/>
    </row>
    <row r="156" spans="1:16" ht="18" customHeight="1" x14ac:dyDescent="0.25">
      <c r="A156" s="496" t="s">
        <v>19</v>
      </c>
      <c r="B156" s="497"/>
      <c r="C156" s="497"/>
      <c r="D156" s="497"/>
      <c r="E156" s="497"/>
      <c r="F156" s="455">
        <v>33489988</v>
      </c>
      <c r="G156" s="455"/>
      <c r="H156" s="455"/>
      <c r="I156" s="447">
        <v>0.61534407788113454</v>
      </c>
      <c r="K156" s="455">
        <v>34553097.299999997</v>
      </c>
      <c r="L156" s="455"/>
      <c r="M156" s="447">
        <v>0.5938804144603651</v>
      </c>
      <c r="O156" s="448">
        <v>33891533.049999997</v>
      </c>
      <c r="P156" s="449">
        <v>0.55341630765294791</v>
      </c>
    </row>
    <row r="157" spans="1:16" ht="18" customHeight="1" x14ac:dyDescent="0.25">
      <c r="A157" s="496" t="s">
        <v>20</v>
      </c>
      <c r="B157" s="497"/>
      <c r="C157" s="497"/>
      <c r="D157" s="497"/>
      <c r="E157" s="497"/>
      <c r="F157" s="455">
        <v>3624642.32</v>
      </c>
      <c r="G157" s="455"/>
      <c r="H157" s="455"/>
      <c r="I157" s="447">
        <v>6.6599073909770767E-2</v>
      </c>
      <c r="K157" s="455">
        <v>4051214.24</v>
      </c>
      <c r="L157" s="455"/>
      <c r="M157" s="447">
        <v>6.9630133907530575E-2</v>
      </c>
      <c r="O157" s="448">
        <v>4478444.18</v>
      </c>
      <c r="P157" s="449">
        <v>7.3128708532275558E-2</v>
      </c>
    </row>
    <row r="158" spans="1:16" ht="18" customHeight="1" x14ac:dyDescent="0.25">
      <c r="A158" s="496" t="s">
        <v>21</v>
      </c>
      <c r="B158" s="497"/>
      <c r="C158" s="497"/>
      <c r="D158" s="497"/>
      <c r="E158" s="497"/>
      <c r="F158" s="455">
        <v>7738127.2599999998</v>
      </c>
      <c r="G158" s="455"/>
      <c r="H158" s="455"/>
      <c r="I158" s="447">
        <v>0.14218012808280403</v>
      </c>
      <c r="K158" s="455">
        <v>8831205.3100000005</v>
      </c>
      <c r="L158" s="455"/>
      <c r="M158" s="447">
        <v>0.1517860996411276</v>
      </c>
      <c r="O158" s="448">
        <v>10586924.49</v>
      </c>
      <c r="P158" s="449">
        <v>0.17287434746644986</v>
      </c>
    </row>
    <row r="159" spans="1:16" ht="18" customHeight="1" x14ac:dyDescent="0.25">
      <c r="A159" s="496" t="s">
        <v>22</v>
      </c>
      <c r="B159" s="497"/>
      <c r="C159" s="497"/>
      <c r="D159" s="497"/>
      <c r="E159" s="497"/>
      <c r="F159" s="455">
        <v>1138389.52</v>
      </c>
      <c r="G159" s="455"/>
      <c r="H159" s="455"/>
      <c r="I159" s="447">
        <v>2.0916736352785417E-2</v>
      </c>
      <c r="K159" s="455">
        <v>1189061.69</v>
      </c>
      <c r="L159" s="455"/>
      <c r="M159" s="447">
        <v>2.0436965263780915E-2</v>
      </c>
      <c r="O159" s="448">
        <v>1307489.67</v>
      </c>
      <c r="P159" s="449">
        <v>2.1350055319075373E-2</v>
      </c>
    </row>
    <row r="160" spans="1:16" ht="18" customHeight="1" x14ac:dyDescent="0.25">
      <c r="A160" s="496" t="s">
        <v>23</v>
      </c>
      <c r="B160" s="497"/>
      <c r="C160" s="497"/>
      <c r="D160" s="497"/>
      <c r="E160" s="497"/>
      <c r="F160" s="455">
        <v>861638.92</v>
      </c>
      <c r="G160" s="455"/>
      <c r="H160" s="455"/>
      <c r="I160" s="447">
        <v>1.5831728774996775E-2</v>
      </c>
      <c r="K160" s="455">
        <v>1007121.9</v>
      </c>
      <c r="L160" s="455"/>
      <c r="M160" s="447">
        <v>1.7309880101084613E-2</v>
      </c>
      <c r="O160" s="448">
        <v>1172180.78</v>
      </c>
      <c r="P160" s="449">
        <v>1.914059060746302E-2</v>
      </c>
    </row>
    <row r="161" spans="1:16" ht="18" customHeight="1" x14ac:dyDescent="0.25">
      <c r="A161" s="496" t="s">
        <v>98</v>
      </c>
      <c r="B161" s="497"/>
      <c r="C161" s="497"/>
      <c r="D161" s="497"/>
      <c r="E161" s="497"/>
      <c r="F161" s="455">
        <v>641766.69999999995</v>
      </c>
      <c r="G161" s="455"/>
      <c r="H161" s="455"/>
      <c r="I161" s="447">
        <v>1.1791802918123432E-2</v>
      </c>
      <c r="K161" s="455">
        <v>757057.2</v>
      </c>
      <c r="L161" s="455"/>
      <c r="M161" s="447">
        <v>1.3011899911681824E-2</v>
      </c>
      <c r="O161" s="448">
        <v>932152.64</v>
      </c>
      <c r="P161" s="449">
        <v>1.5221160737600438E-2</v>
      </c>
    </row>
    <row r="162" spans="1:16" ht="18" customHeight="1" x14ac:dyDescent="0.25">
      <c r="A162" s="496" t="s">
        <v>25</v>
      </c>
      <c r="B162" s="497"/>
      <c r="C162" s="497"/>
      <c r="D162" s="497"/>
      <c r="E162" s="497"/>
      <c r="F162" s="455">
        <v>290721.88</v>
      </c>
      <c r="G162" s="455"/>
      <c r="H162" s="455"/>
      <c r="I162" s="447">
        <v>5.3417154753375804E-3</v>
      </c>
      <c r="K162" s="455">
        <v>320803.46999999997</v>
      </c>
      <c r="L162" s="455"/>
      <c r="M162" s="447">
        <v>5.5138008633432494E-3</v>
      </c>
      <c r="O162" s="448">
        <v>368274.04</v>
      </c>
      <c r="P162" s="449">
        <v>6.0135627125676465E-3</v>
      </c>
    </row>
    <row r="163" spans="1:16" ht="18" customHeight="1" x14ac:dyDescent="0.25">
      <c r="A163" s="496" t="s">
        <v>26</v>
      </c>
      <c r="B163" s="497"/>
      <c r="C163" s="497"/>
      <c r="D163" s="497"/>
      <c r="E163" s="497"/>
      <c r="F163" s="455">
        <v>89200.53</v>
      </c>
      <c r="G163" s="455"/>
      <c r="H163" s="455"/>
      <c r="I163" s="447">
        <v>1.6389679769177128E-3</v>
      </c>
      <c r="K163" s="455">
        <v>122665.11</v>
      </c>
      <c r="L163" s="455"/>
      <c r="M163" s="447">
        <v>2.1083032219698082E-3</v>
      </c>
      <c r="O163" s="448">
        <v>66126.42</v>
      </c>
      <c r="P163" s="449">
        <v>1.0797811695540296E-3</v>
      </c>
    </row>
    <row r="164" spans="1:16" ht="18" customHeight="1" x14ac:dyDescent="0.25">
      <c r="A164" s="496" t="s">
        <v>27</v>
      </c>
      <c r="B164" s="497"/>
      <c r="C164" s="497"/>
      <c r="D164" s="497"/>
      <c r="E164" s="497"/>
      <c r="F164" s="455">
        <v>184958</v>
      </c>
      <c r="G164" s="455"/>
      <c r="H164" s="455"/>
      <c r="I164" s="447">
        <v>3.3984129811195779E-3</v>
      </c>
      <c r="K164" s="455">
        <v>287515.09999999998</v>
      </c>
      <c r="L164" s="455"/>
      <c r="M164" s="447">
        <v>4.9416579147483052E-3</v>
      </c>
      <c r="O164" s="448">
        <v>490389.33</v>
      </c>
      <c r="P164" s="449">
        <v>8.0075885596742873E-3</v>
      </c>
    </row>
    <row r="165" spans="1:16" ht="18" customHeight="1" x14ac:dyDescent="0.25">
      <c r="A165" s="496" t="s">
        <v>28</v>
      </c>
      <c r="B165" s="497"/>
      <c r="C165" s="497"/>
      <c r="D165" s="497"/>
      <c r="E165" s="497"/>
      <c r="F165" s="455">
        <v>232603</v>
      </c>
      <c r="G165" s="455"/>
      <c r="H165" s="455"/>
      <c r="I165" s="447">
        <v>4.2738408430419723E-3</v>
      </c>
      <c r="K165" s="455">
        <v>274841.03000000003</v>
      </c>
      <c r="L165" s="455"/>
      <c r="M165" s="447">
        <v>4.7238226833897657E-3</v>
      </c>
      <c r="O165" s="448">
        <v>292405.32</v>
      </c>
      <c r="P165" s="449">
        <v>4.7746991053412586E-3</v>
      </c>
    </row>
    <row r="166" spans="1:16" ht="18" customHeight="1" x14ac:dyDescent="0.25">
      <c r="A166" s="496" t="s">
        <v>29</v>
      </c>
      <c r="B166" s="497"/>
      <c r="C166" s="497"/>
      <c r="D166" s="497"/>
      <c r="E166" s="497"/>
      <c r="F166" s="455">
        <v>3011805.73</v>
      </c>
      <c r="G166" s="455"/>
      <c r="H166" s="455"/>
      <c r="I166" s="447">
        <v>5.5338832002088723E-2</v>
      </c>
      <c r="K166" s="455">
        <v>3106596.06</v>
      </c>
      <c r="L166" s="455"/>
      <c r="M166" s="447">
        <v>5.3394534783824929E-2</v>
      </c>
      <c r="O166" s="448">
        <v>3309102.01</v>
      </c>
      <c r="P166" s="449">
        <v>5.4034469710161084E-2</v>
      </c>
    </row>
    <row r="167" spans="1:16" ht="18" customHeight="1" x14ac:dyDescent="0.25">
      <c r="A167" s="496" t="s">
        <v>30</v>
      </c>
      <c r="B167" s="497"/>
      <c r="C167" s="497"/>
      <c r="D167" s="497"/>
      <c r="E167" s="497"/>
      <c r="F167" s="455">
        <v>336942.45</v>
      </c>
      <c r="G167" s="455"/>
      <c r="H167" s="455"/>
      <c r="I167" s="447">
        <v>6.190970901341031E-3</v>
      </c>
      <c r="K167" s="455">
        <v>386750.14</v>
      </c>
      <c r="L167" s="455"/>
      <c r="M167" s="447">
        <v>6.6472574496470463E-3</v>
      </c>
      <c r="O167" s="448">
        <v>394715.47</v>
      </c>
      <c r="P167" s="449">
        <v>6.4453259655923986E-3</v>
      </c>
    </row>
    <row r="168" spans="1:16" ht="18" customHeight="1" x14ac:dyDescent="0.25">
      <c r="A168" s="496" t="s">
        <v>32</v>
      </c>
      <c r="B168" s="497"/>
      <c r="C168" s="497"/>
      <c r="D168" s="497"/>
      <c r="E168" s="497"/>
      <c r="F168" s="455">
        <v>249501.71</v>
      </c>
      <c r="G168" s="455"/>
      <c r="H168" s="455"/>
      <c r="I168" s="447">
        <v>4.5843372553527415E-3</v>
      </c>
      <c r="K168" s="455">
        <v>220095.22</v>
      </c>
      <c r="L168" s="455"/>
      <c r="M168" s="447">
        <v>3.7828805718769891E-3</v>
      </c>
      <c r="O168" s="448">
        <v>305597.93</v>
      </c>
      <c r="P168" s="449">
        <v>4.990121804094195E-3</v>
      </c>
    </row>
    <row r="169" spans="1:16" ht="18" customHeight="1" x14ac:dyDescent="0.25">
      <c r="A169" s="496" t="s">
        <v>33</v>
      </c>
      <c r="B169" s="497"/>
      <c r="C169" s="497"/>
      <c r="D169" s="497"/>
      <c r="E169" s="497"/>
      <c r="F169" s="455">
        <v>64324.72</v>
      </c>
      <c r="G169" s="455"/>
      <c r="H169" s="455"/>
      <c r="I169" s="447">
        <v>1.1819005582612385E-3</v>
      </c>
      <c r="K169" s="455">
        <v>76772.100000000006</v>
      </c>
      <c r="L169" s="455"/>
      <c r="M169" s="447">
        <v>1.3195183682416973E-3</v>
      </c>
      <c r="O169" s="448">
        <v>83134.649999999994</v>
      </c>
      <c r="P169" s="449">
        <v>1.357509292162874E-3</v>
      </c>
    </row>
    <row r="170" spans="1:16" ht="18" customHeight="1" x14ac:dyDescent="0.25">
      <c r="A170" s="496" t="s">
        <v>34</v>
      </c>
      <c r="B170" s="497"/>
      <c r="C170" s="497"/>
      <c r="D170" s="497"/>
      <c r="E170" s="497"/>
      <c r="F170" s="455">
        <v>72815.31</v>
      </c>
      <c r="G170" s="455"/>
      <c r="H170" s="455"/>
      <c r="I170" s="447">
        <v>1.3379064151226019E-3</v>
      </c>
      <c r="K170" s="455">
        <v>127305.15</v>
      </c>
      <c r="L170" s="455"/>
      <c r="M170" s="447">
        <v>2.1880537825168843E-3</v>
      </c>
      <c r="O170" s="448">
        <v>104999.93</v>
      </c>
      <c r="P170" s="449">
        <v>1.7145483940986257E-3</v>
      </c>
    </row>
    <row r="171" spans="1:16" ht="18" customHeight="1" x14ac:dyDescent="0.25">
      <c r="A171" s="496" t="s">
        <v>35</v>
      </c>
      <c r="B171" s="497"/>
      <c r="C171" s="497"/>
      <c r="D171" s="497"/>
      <c r="E171" s="497"/>
      <c r="F171" s="455" t="s">
        <v>31</v>
      </c>
      <c r="G171" s="455"/>
      <c r="H171" s="455"/>
      <c r="I171" s="447" t="s">
        <v>31</v>
      </c>
      <c r="K171" s="455">
        <v>134553.79</v>
      </c>
      <c r="L171" s="455"/>
      <c r="M171" s="450">
        <v>2.3126395841918616E-3</v>
      </c>
      <c r="O171" s="448">
        <v>115726.13</v>
      </c>
      <c r="P171" s="449">
        <v>1.8896969773860687E-3</v>
      </c>
    </row>
    <row r="172" spans="1:16" ht="18" customHeight="1" x14ac:dyDescent="0.25">
      <c r="A172" s="496" t="s">
        <v>36</v>
      </c>
      <c r="B172" s="497"/>
      <c r="C172" s="497"/>
      <c r="D172" s="497"/>
      <c r="E172" s="497"/>
      <c r="F172" s="455" t="s">
        <v>31</v>
      </c>
      <c r="G172" s="455"/>
      <c r="H172" s="455"/>
      <c r="I172" s="447" t="s">
        <v>31</v>
      </c>
      <c r="K172" s="455">
        <v>107418.65</v>
      </c>
      <c r="L172" s="455"/>
      <c r="M172" s="450">
        <v>1.8462551078676497E-3</v>
      </c>
      <c r="O172" s="448">
        <v>87314.03</v>
      </c>
      <c r="P172" s="449">
        <v>1.4257545687771337E-3</v>
      </c>
    </row>
    <row r="173" spans="1:16" ht="18" customHeight="1" x14ac:dyDescent="0.25">
      <c r="A173" s="496" t="s">
        <v>37</v>
      </c>
      <c r="B173" s="497"/>
      <c r="C173" s="497"/>
      <c r="D173" s="497"/>
      <c r="E173" s="497"/>
      <c r="F173" s="455" t="s">
        <v>31</v>
      </c>
      <c r="G173" s="455"/>
      <c r="H173" s="455"/>
      <c r="I173" s="447" t="s">
        <v>31</v>
      </c>
      <c r="K173" s="455">
        <v>352776.53</v>
      </c>
      <c r="L173" s="455"/>
      <c r="M173" s="450">
        <v>6.0633369573004801E-3</v>
      </c>
      <c r="O173" s="448">
        <v>472726.13</v>
      </c>
      <c r="P173" s="449">
        <v>7.7191654036336804E-3</v>
      </c>
    </row>
    <row r="174" spans="1:16" ht="18" customHeight="1" x14ac:dyDescent="0.25">
      <c r="A174" s="496" t="s">
        <v>38</v>
      </c>
      <c r="B174" s="497"/>
      <c r="C174" s="497"/>
      <c r="D174" s="497"/>
      <c r="E174" s="497"/>
      <c r="F174" s="455" t="s">
        <v>31</v>
      </c>
      <c r="G174" s="455"/>
      <c r="H174" s="455"/>
      <c r="I174" s="447" t="s">
        <v>31</v>
      </c>
      <c r="K174" s="455">
        <v>107358.01</v>
      </c>
      <c r="L174" s="455"/>
      <c r="M174" s="450">
        <v>1.8452128595267787E-3</v>
      </c>
      <c r="O174" s="448">
        <v>122339.15</v>
      </c>
      <c r="P174" s="449">
        <v>1.9976812667198054E-3</v>
      </c>
    </row>
    <row r="175" spans="1:16" ht="18" customHeight="1" x14ac:dyDescent="0.25">
      <c r="A175" s="496" t="s">
        <v>39</v>
      </c>
      <c r="B175" s="497"/>
      <c r="C175" s="497"/>
      <c r="D175" s="497"/>
      <c r="E175" s="497"/>
      <c r="F175" s="455" t="s">
        <v>31</v>
      </c>
      <c r="G175" s="455"/>
      <c r="H175" s="455"/>
      <c r="I175" s="447" t="s">
        <v>31</v>
      </c>
      <c r="K175" s="455">
        <v>201146.34</v>
      </c>
      <c r="L175" s="455"/>
      <c r="M175" s="450">
        <v>3.4571972153241821E-3</v>
      </c>
      <c r="O175" s="448">
        <v>231788.25</v>
      </c>
      <c r="P175" s="449">
        <v>3.7848803500005264E-3</v>
      </c>
    </row>
    <row r="176" spans="1:16" ht="18" customHeight="1" x14ac:dyDescent="0.25">
      <c r="A176" s="496" t="s">
        <v>40</v>
      </c>
      <c r="B176" s="497"/>
      <c r="C176" s="497"/>
      <c r="D176" s="497"/>
      <c r="E176" s="497"/>
      <c r="F176" s="455" t="s">
        <v>31</v>
      </c>
      <c r="G176" s="455"/>
      <c r="H176" s="455"/>
      <c r="I176" s="447" t="s">
        <v>31</v>
      </c>
      <c r="K176" s="455">
        <v>216113.09</v>
      </c>
      <c r="L176" s="455"/>
      <c r="M176" s="450">
        <v>3.7144378214542923E-3</v>
      </c>
      <c r="O176" s="448">
        <v>451580.74</v>
      </c>
      <c r="P176" s="449">
        <v>7.3738814166149349E-3</v>
      </c>
    </row>
    <row r="177" spans="1:16" ht="18" customHeight="1" x14ac:dyDescent="0.25">
      <c r="A177" s="496" t="s">
        <v>41</v>
      </c>
      <c r="B177" s="497"/>
      <c r="C177" s="497"/>
      <c r="D177" s="497"/>
      <c r="E177" s="497"/>
      <c r="F177" s="455" t="s">
        <v>31</v>
      </c>
      <c r="G177" s="455"/>
      <c r="H177" s="455"/>
      <c r="I177" s="447" t="s">
        <v>31</v>
      </c>
      <c r="K177" s="455">
        <v>102311.84</v>
      </c>
      <c r="L177" s="455"/>
      <c r="M177" s="450">
        <v>1.7584819507165442E-3</v>
      </c>
      <c r="O177" s="448">
        <v>121756.96</v>
      </c>
      <c r="P177" s="449">
        <v>1.988174661052923E-3</v>
      </c>
    </row>
    <row r="178" spans="1:16" ht="18" customHeight="1" x14ac:dyDescent="0.25">
      <c r="A178" s="496" t="s">
        <v>134</v>
      </c>
      <c r="B178" s="497"/>
      <c r="C178" s="497"/>
      <c r="D178" s="497"/>
      <c r="E178" s="497"/>
      <c r="F178" s="455" t="s">
        <v>31</v>
      </c>
      <c r="G178" s="455"/>
      <c r="H178" s="455"/>
      <c r="I178" s="447" t="s">
        <v>31</v>
      </c>
      <c r="K178" s="455">
        <v>50099.199999999997</v>
      </c>
      <c r="L178" s="455"/>
      <c r="M178" s="450">
        <v>8.6107862927045685E-4</v>
      </c>
      <c r="O178" s="448">
        <v>70657.399999999994</v>
      </c>
      <c r="P178" s="449">
        <v>1.1537677377611987E-3</v>
      </c>
    </row>
    <row r="179" spans="1:16" ht="18" customHeight="1" x14ac:dyDescent="0.25">
      <c r="A179" s="496" t="s">
        <v>42</v>
      </c>
      <c r="B179" s="497"/>
      <c r="C179" s="497"/>
      <c r="D179" s="497"/>
      <c r="E179" s="497"/>
      <c r="F179" s="455">
        <v>2397389.6</v>
      </c>
      <c r="G179" s="455"/>
      <c r="H179" s="455"/>
      <c r="I179" s="447">
        <v>4.4049567671801557E-2</v>
      </c>
      <c r="K179" s="455">
        <v>1598032.33</v>
      </c>
      <c r="L179" s="455"/>
      <c r="M179" s="447">
        <v>2.7466136949218241E-2</v>
      </c>
      <c r="O179" s="448">
        <v>1783216.58</v>
      </c>
      <c r="P179" s="449">
        <v>2.9118220588995096E-2</v>
      </c>
    </row>
    <row r="180" spans="1:16" ht="18" customHeight="1" x14ac:dyDescent="0.25">
      <c r="A180" s="494" t="s">
        <v>43</v>
      </c>
      <c r="B180" s="495"/>
      <c r="C180" s="495"/>
      <c r="D180" s="495"/>
      <c r="E180" s="495"/>
      <c r="F180" s="460">
        <f>SUM(F156:H179)</f>
        <v>54424815.650000013</v>
      </c>
      <c r="G180" s="460"/>
      <c r="H180" s="460"/>
      <c r="I180" s="44">
        <f>SUM(I156:I179)</f>
        <v>0.99999999999999967</v>
      </c>
      <c r="J180" s="44"/>
      <c r="K180" s="460">
        <f>SUM(K156:L179)</f>
        <v>58181910.800000012</v>
      </c>
      <c r="L180" s="460"/>
      <c r="M180" s="44">
        <f>SUM(M156:M179)</f>
        <v>0.99999999999999989</v>
      </c>
      <c r="N180" s="44"/>
      <c r="O180" s="205">
        <f>SUM(O156:O179)</f>
        <v>61240575.280000001</v>
      </c>
      <c r="P180" s="106">
        <f>SUM(P156:P179)</f>
        <v>1.0000000000000002</v>
      </c>
    </row>
    <row r="181" spans="1:16" x14ac:dyDescent="0.25">
      <c r="A181" s="97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107"/>
    </row>
    <row r="182" spans="1:16" x14ac:dyDescent="0.25">
      <c r="A182" s="108" t="s">
        <v>46</v>
      </c>
      <c r="B182" s="49"/>
      <c r="C182" s="49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107"/>
    </row>
    <row r="183" spans="1:16" x14ac:dyDescent="0.25">
      <c r="A183" s="108" t="s">
        <v>47</v>
      </c>
      <c r="B183" s="49"/>
      <c r="C183" s="49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107"/>
    </row>
    <row r="184" spans="1:16" ht="15.75" thickBot="1" x14ac:dyDescent="0.3">
      <c r="A184" s="109" t="s">
        <v>163</v>
      </c>
      <c r="B184" s="100"/>
      <c r="C184" s="10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110"/>
    </row>
  </sheetData>
  <sheetProtection algorithmName="SHA-512" hashValue="v5+eCxgvPkjOBqoDNdBlGorGAValJyGr9CS2s3kytQiktui4cHuZfOddOziIrApVutGouJWbPxpiElZLjusxRg==" saltValue="bdrjBBl+3s5cnaAuxspzxg==" spinCount="100000" sheet="1" objects="1" scenarios="1"/>
  <mergeCells count="306">
    <mergeCell ref="O59:P59"/>
    <mergeCell ref="H57:I57"/>
    <mergeCell ref="O89:P89"/>
    <mergeCell ref="O78:P78"/>
    <mergeCell ref="O79:P79"/>
    <mergeCell ref="O80:P80"/>
    <mergeCell ref="O81:P81"/>
    <mergeCell ref="O85:P85"/>
    <mergeCell ref="H64:I64"/>
    <mergeCell ref="H65:I65"/>
    <mergeCell ref="H74:I74"/>
    <mergeCell ref="L63:M63"/>
    <mergeCell ref="L64:M64"/>
    <mergeCell ref="L65:M65"/>
    <mergeCell ref="L66:M66"/>
    <mergeCell ref="L67:M67"/>
    <mergeCell ref="O67:P67"/>
    <mergeCell ref="O64:P64"/>
    <mergeCell ref="O77:P77"/>
    <mergeCell ref="H80:I80"/>
    <mergeCell ref="L77:M77"/>
    <mergeCell ref="L78:M78"/>
    <mergeCell ref="L79:M79"/>
    <mergeCell ref="G1:P4"/>
    <mergeCell ref="B34:B35"/>
    <mergeCell ref="O5:P5"/>
    <mergeCell ref="B29:E30"/>
    <mergeCell ref="B21:E23"/>
    <mergeCell ref="B24:E26"/>
    <mergeCell ref="O18:P29"/>
    <mergeCell ref="H5:M5"/>
    <mergeCell ref="H6:K6"/>
    <mergeCell ref="B20:E20"/>
    <mergeCell ref="O15:P15"/>
    <mergeCell ref="O6:P14"/>
    <mergeCell ref="H12:M12"/>
    <mergeCell ref="B14:E14"/>
    <mergeCell ref="B15:E15"/>
    <mergeCell ref="B32:B33"/>
    <mergeCell ref="D32:D33"/>
    <mergeCell ref="E32:E33"/>
    <mergeCell ref="D34:D35"/>
    <mergeCell ref="E34:E35"/>
    <mergeCell ref="L80:M80"/>
    <mergeCell ref="H78:I78"/>
    <mergeCell ref="H79:I79"/>
    <mergeCell ref="H77:I77"/>
    <mergeCell ref="H66:I66"/>
    <mergeCell ref="H67:I67"/>
    <mergeCell ref="C32:C33"/>
    <mergeCell ref="C34:C35"/>
    <mergeCell ref="B38:E38"/>
    <mergeCell ref="B39:E39"/>
    <mergeCell ref="B44:E46"/>
    <mergeCell ref="H58:I58"/>
    <mergeCell ref="B52:P52"/>
    <mergeCell ref="B53:P53"/>
    <mergeCell ref="H56:I56"/>
    <mergeCell ref="O57:P57"/>
    <mergeCell ref="O58:P58"/>
    <mergeCell ref="B41:E41"/>
    <mergeCell ref="B43:E43"/>
    <mergeCell ref="B47:E47"/>
    <mergeCell ref="O71:P71"/>
    <mergeCell ref="O66:P66"/>
    <mergeCell ref="L61:M61"/>
    <mergeCell ref="L60:M60"/>
    <mergeCell ref="O65:P65"/>
    <mergeCell ref="K68:M68"/>
    <mergeCell ref="H68:I68"/>
    <mergeCell ref="H75:I75"/>
    <mergeCell ref="H73:I73"/>
    <mergeCell ref="H70:I70"/>
    <mergeCell ref="L74:M74"/>
    <mergeCell ref="O68:P68"/>
    <mergeCell ref="L70:M70"/>
    <mergeCell ref="L71:M71"/>
    <mergeCell ref="L72:M72"/>
    <mergeCell ref="L73:M73"/>
    <mergeCell ref="O72:P72"/>
    <mergeCell ref="K75:M75"/>
    <mergeCell ref="H71:I71"/>
    <mergeCell ref="H72:I72"/>
    <mergeCell ref="O73:P73"/>
    <mergeCell ref="O74:P74"/>
    <mergeCell ref="O75:P75"/>
    <mergeCell ref="K82:M82"/>
    <mergeCell ref="O92:P92"/>
    <mergeCell ref="O93:P93"/>
    <mergeCell ref="H93:I93"/>
    <mergeCell ref="H92:I92"/>
    <mergeCell ref="H81:I81"/>
    <mergeCell ref="H85:I85"/>
    <mergeCell ref="H88:I88"/>
    <mergeCell ref="H87:I87"/>
    <mergeCell ref="L85:M85"/>
    <mergeCell ref="L86:M86"/>
    <mergeCell ref="L81:M81"/>
    <mergeCell ref="H82:I82"/>
    <mergeCell ref="H91:I91"/>
    <mergeCell ref="O91:P91"/>
    <mergeCell ref="O84:P84"/>
    <mergeCell ref="L88:M88"/>
    <mergeCell ref="L91:M91"/>
    <mergeCell ref="L92:M92"/>
    <mergeCell ref="L93:M93"/>
    <mergeCell ref="H84:I84"/>
    <mergeCell ref="H86:I86"/>
    <mergeCell ref="H89:I89"/>
    <mergeCell ref="L87:M87"/>
    <mergeCell ref="H94:I94"/>
    <mergeCell ref="H95:I95"/>
    <mergeCell ref="A108:P108"/>
    <mergeCell ref="B107:P107"/>
    <mergeCell ref="L118:M118"/>
    <mergeCell ref="H97:I97"/>
    <mergeCell ref="K97:M97"/>
    <mergeCell ref="O97:P97"/>
    <mergeCell ref="L117:M117"/>
    <mergeCell ref="O115:P115"/>
    <mergeCell ref="O117:P117"/>
    <mergeCell ref="B106:P106"/>
    <mergeCell ref="L94:M94"/>
    <mergeCell ref="O94:P94"/>
    <mergeCell ref="O96:P96"/>
    <mergeCell ref="L84:M84"/>
    <mergeCell ref="O87:P87"/>
    <mergeCell ref="L95:M95"/>
    <mergeCell ref="O95:P95"/>
    <mergeCell ref="H96:I96"/>
    <mergeCell ref="K96:M96"/>
    <mergeCell ref="A169:E169"/>
    <mergeCell ref="A170:E170"/>
    <mergeCell ref="A175:E175"/>
    <mergeCell ref="F173:H173"/>
    <mergeCell ref="F174:H174"/>
    <mergeCell ref="F175:H175"/>
    <mergeCell ref="K89:M89"/>
    <mergeCell ref="O86:P86"/>
    <mergeCell ref="H138:I138"/>
    <mergeCell ref="H142:I142"/>
    <mergeCell ref="H145:I145"/>
    <mergeCell ref="B143:M143"/>
    <mergeCell ref="H140:I140"/>
    <mergeCell ref="O131:P131"/>
    <mergeCell ref="H131:I131"/>
    <mergeCell ref="H132:I132"/>
    <mergeCell ref="H118:I118"/>
    <mergeCell ref="H119:I119"/>
    <mergeCell ref="L139:M139"/>
    <mergeCell ref="O139:P139"/>
    <mergeCell ref="H148:I148"/>
    <mergeCell ref="H141:I141"/>
    <mergeCell ref="H135:I135"/>
    <mergeCell ref="H136:I136"/>
    <mergeCell ref="F171:H171"/>
    <mergeCell ref="A177:E177"/>
    <mergeCell ref="A178:E178"/>
    <mergeCell ref="L132:M132"/>
    <mergeCell ref="L133:M133"/>
    <mergeCell ref="L134:M134"/>
    <mergeCell ref="L135:M135"/>
    <mergeCell ref="L136:M136"/>
    <mergeCell ref="O132:P132"/>
    <mergeCell ref="O133:P133"/>
    <mergeCell ref="O134:P134"/>
    <mergeCell ref="O135:P135"/>
    <mergeCell ref="O136:P136"/>
    <mergeCell ref="K178:L178"/>
    <mergeCell ref="K179:L179"/>
    <mergeCell ref="K161:L161"/>
    <mergeCell ref="K162:L162"/>
    <mergeCell ref="K163:L163"/>
    <mergeCell ref="K176:L176"/>
    <mergeCell ref="A176:E176"/>
    <mergeCell ref="F177:H177"/>
    <mergeCell ref="F178:H178"/>
    <mergeCell ref="A155:E155"/>
    <mergeCell ref="A156:E156"/>
    <mergeCell ref="A157:E157"/>
    <mergeCell ref="A158:E158"/>
    <mergeCell ref="A159:E159"/>
    <mergeCell ref="K158:L158"/>
    <mergeCell ref="K159:L159"/>
    <mergeCell ref="A160:E160"/>
    <mergeCell ref="A161:E161"/>
    <mergeCell ref="A180:E18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A164:E164"/>
    <mergeCell ref="A165:E165"/>
    <mergeCell ref="A166:E166"/>
    <mergeCell ref="A167:E167"/>
    <mergeCell ref="F176:H176"/>
    <mergeCell ref="F179:H179"/>
    <mergeCell ref="A171:E171"/>
    <mergeCell ref="A172:E172"/>
    <mergeCell ref="A173:E173"/>
    <mergeCell ref="A174:E174"/>
    <mergeCell ref="A179:E179"/>
    <mergeCell ref="A162:E162"/>
    <mergeCell ref="A163:E163"/>
    <mergeCell ref="F172:H172"/>
    <mergeCell ref="A168:E168"/>
    <mergeCell ref="L119:M119"/>
    <mergeCell ref="O88:P88"/>
    <mergeCell ref="H134:I134"/>
    <mergeCell ref="H137:I137"/>
    <mergeCell ref="O141:P141"/>
    <mergeCell ref="L141:M141"/>
    <mergeCell ref="L131:M131"/>
    <mergeCell ref="L138:M138"/>
    <mergeCell ref="H127:I127"/>
    <mergeCell ref="L123:M123"/>
    <mergeCell ref="H114:I114"/>
    <mergeCell ref="H116:I116"/>
    <mergeCell ref="H126:I126"/>
    <mergeCell ref="L122:M122"/>
    <mergeCell ref="O122:P122"/>
    <mergeCell ref="O125:P125"/>
    <mergeCell ref="O126:P126"/>
    <mergeCell ref="H113:I113"/>
    <mergeCell ref="L113:M113"/>
    <mergeCell ref="O113:P113"/>
    <mergeCell ref="L125:M125"/>
    <mergeCell ref="L126:M126"/>
    <mergeCell ref="H115:I115"/>
    <mergeCell ref="H117:I117"/>
    <mergeCell ref="K177:L177"/>
    <mergeCell ref="K167:L167"/>
    <mergeCell ref="K168:L168"/>
    <mergeCell ref="O16:P17"/>
    <mergeCell ref="K169:L169"/>
    <mergeCell ref="L116:M116"/>
    <mergeCell ref="O116:P116"/>
    <mergeCell ref="L114:M114"/>
    <mergeCell ref="O114:P114"/>
    <mergeCell ref="L115:M115"/>
    <mergeCell ref="O127:P127"/>
    <mergeCell ref="O118:P118"/>
    <mergeCell ref="O82:P82"/>
    <mergeCell ref="O56:P56"/>
    <mergeCell ref="H43:M43"/>
    <mergeCell ref="H42:M42"/>
    <mergeCell ref="H41:M41"/>
    <mergeCell ref="H128:I128"/>
    <mergeCell ref="O34:P35"/>
    <mergeCell ref="H133:I133"/>
    <mergeCell ref="A151:P153"/>
    <mergeCell ref="O155:P155"/>
    <mergeCell ref="K156:L156"/>
    <mergeCell ref="H125:I125"/>
    <mergeCell ref="K180:L180"/>
    <mergeCell ref="L127:M127"/>
    <mergeCell ref="O70:P70"/>
    <mergeCell ref="H44:M45"/>
    <mergeCell ref="O60:P60"/>
    <mergeCell ref="O61:P61"/>
    <mergeCell ref="H63:I63"/>
    <mergeCell ref="O63:P63"/>
    <mergeCell ref="H61:I61"/>
    <mergeCell ref="H59:I59"/>
    <mergeCell ref="H60:I60"/>
    <mergeCell ref="F180:H180"/>
    <mergeCell ref="K170:L170"/>
    <mergeCell ref="K171:L171"/>
    <mergeCell ref="K172:L172"/>
    <mergeCell ref="K173:L173"/>
    <mergeCell ref="K174:L174"/>
    <mergeCell ref="K175:L175"/>
    <mergeCell ref="K160:L160"/>
    <mergeCell ref="L56:M56"/>
    <mergeCell ref="L57:M57"/>
    <mergeCell ref="L58:M58"/>
    <mergeCell ref="L59:M59"/>
    <mergeCell ref="O36:P47"/>
    <mergeCell ref="H122:I122"/>
    <mergeCell ref="H123:I123"/>
    <mergeCell ref="H124:I124"/>
    <mergeCell ref="O123:P123"/>
    <mergeCell ref="O124:P124"/>
    <mergeCell ref="L124:M124"/>
    <mergeCell ref="F169:H169"/>
    <mergeCell ref="F170:H170"/>
    <mergeCell ref="F157:H157"/>
    <mergeCell ref="F158:H158"/>
    <mergeCell ref="F159:H159"/>
    <mergeCell ref="F160:H160"/>
    <mergeCell ref="O138:P138"/>
    <mergeCell ref="L140:M140"/>
    <mergeCell ref="O140:P140"/>
    <mergeCell ref="K164:L164"/>
    <mergeCell ref="K165:L165"/>
    <mergeCell ref="K166:L166"/>
    <mergeCell ref="K157:L157"/>
    <mergeCell ref="K155:M155"/>
    <mergeCell ref="F156:H156"/>
    <mergeCell ref="G155:I155"/>
    <mergeCell ref="H149:I149"/>
    <mergeCell ref="B130:P130"/>
  </mergeCells>
  <hyperlinks>
    <hyperlink ref="B41:E41" r:id="rId1" display="Website: www.cimoney.com.ky" xr:uid="{00000000-0004-0000-0000-000000000000}"/>
    <hyperlink ref="B43:E43" r:id="rId2" display="mailto:ContactBanking@cimoney.com.ky" xr:uid="{00000000-0004-0000-0000-000001000000}"/>
    <hyperlink ref="B24:E26" r:id="rId3" display="Where can I obtain copies of the Money Services Law?" xr:uid="{00000000-0004-0000-0000-000002000000}"/>
    <hyperlink ref="B21:E23" r:id="rId4" display="What is a Money Service Business?" xr:uid="{00000000-0004-0000-0000-000003000000}"/>
    <hyperlink ref="B15:E15" r:id="rId5" display="Remittance Report" xr:uid="{00000000-0004-0000-0000-000004000000}"/>
  </hyperlinks>
  <pageMargins left="0.39370078740157483" right="0.19685039370078741" top="0.19685039370078741" bottom="0.19685039370078741" header="0" footer="0"/>
  <pageSetup scale="110" fitToWidth="0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activeCell="D3" sqref="D3"/>
    </sheetView>
  </sheetViews>
  <sheetFormatPr defaultRowHeight="15" x14ac:dyDescent="0.25"/>
  <cols>
    <col min="1" max="1" width="10.5703125" bestFit="1" customWidth="1"/>
    <col min="2" max="2" width="9.5703125" bestFit="1" customWidth="1"/>
    <col min="4" max="4" width="9.140625" customWidth="1"/>
    <col min="11" max="11" width="9.140625" customWidth="1"/>
    <col min="12" max="12" width="11.5703125" bestFit="1" customWidth="1"/>
    <col min="14" max="14" width="10.5703125" bestFit="1" customWidth="1"/>
  </cols>
  <sheetData>
    <row r="1" spans="1:17" x14ac:dyDescent="0.25">
      <c r="A1" s="435">
        <f>((Bulletin!M8-Bulletin!L8)/Bulletin!L8)*100%</f>
        <v>5.2570712063997535E-2</v>
      </c>
      <c r="B1" s="412">
        <f>(A1*-1)</f>
        <v>-5.2570712063997535E-2</v>
      </c>
    </row>
    <row r="2" spans="1:17" x14ac:dyDescent="0.25">
      <c r="A2" s="431"/>
      <c r="B2" s="436"/>
    </row>
    <row r="3" spans="1:17" x14ac:dyDescent="0.25">
      <c r="A3" s="410">
        <f>Bulletin!M8-Bulletin!L8</f>
        <v>3058664.4799999893</v>
      </c>
      <c r="B3" s="1"/>
    </row>
    <row r="4" spans="1:17" x14ac:dyDescent="0.25">
      <c r="A4" s="1"/>
      <c r="B4" s="1"/>
    </row>
    <row r="5" spans="1:17" x14ac:dyDescent="0.25">
      <c r="A5" s="1"/>
      <c r="B5" s="1"/>
    </row>
    <row r="6" spans="1:17" x14ac:dyDescent="0.25">
      <c r="A6" s="435">
        <f>((Bulletin!M7-Bulletin!L7)/Bulletin!L7)*100%</f>
        <v>6.8875486098175472E-4</v>
      </c>
      <c r="B6" s="412">
        <f>(A6*-1)</f>
        <v>-6.8875486098175472E-4</v>
      </c>
    </row>
    <row r="7" spans="1:17" x14ac:dyDescent="0.25">
      <c r="A7" s="1"/>
      <c r="B7" s="1"/>
    </row>
    <row r="8" spans="1:17" x14ac:dyDescent="0.25">
      <c r="A8" s="410">
        <f>Bulletin!M7-Bulletin!L7</f>
        <v>1447.9900000002235</v>
      </c>
      <c r="B8" s="1"/>
    </row>
    <row r="9" spans="1:17" x14ac:dyDescent="0.25">
      <c r="A9" s="1"/>
      <c r="B9" s="1"/>
    </row>
    <row r="10" spans="1:17" x14ac:dyDescent="0.25">
      <c r="A10" s="1"/>
      <c r="B10" s="1"/>
    </row>
    <row r="11" spans="1:17" x14ac:dyDescent="0.25">
      <c r="A11" s="421">
        <f>((Bulletin!M10-Bulletin!L10)/Bulletin!L10)*100%</f>
        <v>5.4515680143151807E-2</v>
      </c>
      <c r="B11" s="1"/>
    </row>
    <row r="14" spans="1:17" x14ac:dyDescent="0.25">
      <c r="B14" t="s">
        <v>152</v>
      </c>
    </row>
    <row r="15" spans="1:17" x14ac:dyDescent="0.25">
      <c r="A15" t="s">
        <v>85</v>
      </c>
      <c r="B15" s="432">
        <v>0.55341630765294791</v>
      </c>
      <c r="C15" s="1"/>
      <c r="D15" s="1"/>
      <c r="E15" s="1"/>
      <c r="F15" s="1"/>
      <c r="G15" s="1"/>
      <c r="H15" s="1"/>
      <c r="I15" s="1"/>
      <c r="J15" s="432">
        <f>SUM(B15:B18)</f>
        <v>0.85345383336183445</v>
      </c>
      <c r="K15" s="1"/>
      <c r="L15" s="1"/>
      <c r="M15" s="1"/>
      <c r="N15" s="1"/>
      <c r="O15" s="1"/>
      <c r="P15" s="1"/>
      <c r="Q15" s="1"/>
    </row>
    <row r="16" spans="1:17" x14ac:dyDescent="0.25">
      <c r="A16" t="s">
        <v>84</v>
      </c>
      <c r="B16" s="432">
        <v>0.17287434746644986</v>
      </c>
      <c r="C16" s="1"/>
      <c r="D16" s="1"/>
      <c r="E16" s="1"/>
      <c r="F16" s="1"/>
      <c r="G16" s="1"/>
      <c r="H16" s="1"/>
      <c r="I16" s="1"/>
      <c r="J16" s="432">
        <f>100%-J15</f>
        <v>0.14654616663816555</v>
      </c>
      <c r="K16" s="1"/>
      <c r="L16" s="1"/>
      <c r="M16" s="1"/>
      <c r="N16" s="1"/>
      <c r="O16" s="1"/>
      <c r="P16" s="1"/>
      <c r="Q16" s="1"/>
    </row>
    <row r="17" spans="1:17" x14ac:dyDescent="0.25">
      <c r="A17" t="s">
        <v>83</v>
      </c>
      <c r="B17" s="432">
        <v>7.3128708532275558E-2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t="s">
        <v>81</v>
      </c>
      <c r="B18" s="432">
        <v>5.4034469710161084E-2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t="s">
        <v>82</v>
      </c>
      <c r="B19" s="432">
        <f>J16</f>
        <v>0.14654616663816555</v>
      </c>
      <c r="C19" s="1"/>
      <c r="D19" s="4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B20" s="432">
        <f>SUM(B15:B19)</f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B21" s="432"/>
      <c r="C21" s="1" t="s">
        <v>85</v>
      </c>
      <c r="D21" s="435">
        <f>OUTFLOWS!Q36-OUTFLOWS!O36</f>
        <v>-2.9927740834138961E-2</v>
      </c>
      <c r="E21" s="435">
        <f>OUTFLOWS!R36-OUTFLOWS!Q36</f>
        <v>7.7999224450487903E-3</v>
      </c>
      <c r="F21" s="435">
        <f>OUTFLOWS!S36-OUTFLOWS!R36</f>
        <v>9.1108297407144212E-3</v>
      </c>
      <c r="G21" s="435">
        <f>OUTFLOWS!T36-OUTFLOWS!S36</f>
        <v>-2.7447118159041439E-2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B22" s="432"/>
      <c r="C22" s="1" t="s">
        <v>84</v>
      </c>
      <c r="D22" s="435">
        <f>OUTFLOWS!Q38-OUTFLOWS!O38</f>
        <v>1.7951797618819126E-2</v>
      </c>
      <c r="E22" s="435">
        <f>OUTFLOWS!R38-OUTFLOWS!Q38</f>
        <v>-4.6142570514647319E-3</v>
      </c>
      <c r="F22" s="435">
        <f>OUTFLOWS!S38-OUTFLOWS!R38</f>
        <v>-4.5740989331643778E-3</v>
      </c>
      <c r="G22" s="435">
        <f>OUTFLOWS!T38-OUTFLOWS!S38</f>
        <v>1.2324806191132243E-2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B23" s="432"/>
      <c r="C23" s="1" t="s">
        <v>83</v>
      </c>
      <c r="D23" s="435">
        <f>OUTFLOWS!Q37-OUTFLOWS!O37</f>
        <v>1.9268367521580315E-3</v>
      </c>
      <c r="E23" s="435">
        <f>OUTFLOWS!R37-OUTFLOWS!Q37</f>
        <v>9.2155438570835913E-4</v>
      </c>
      <c r="F23" s="435">
        <f>OUTFLOWS!S37-OUTFLOWS!R37</f>
        <v>2.5598504180379678E-4</v>
      </c>
      <c r="G23" s="435">
        <f>OUTFLOWS!T37-OUTFLOWS!S37</f>
        <v>3.9419844507479485E-4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B24" s="432"/>
      <c r="C24" s="1" t="s">
        <v>81</v>
      </c>
      <c r="D24" s="435">
        <f>OUTFLOWS!Q46-OUTFLOWS!O46</f>
        <v>-4.2773252482339111E-3</v>
      </c>
      <c r="E24" s="435">
        <f>OUTFLOWS!R46-OUTFLOWS!Q46</f>
        <v>1.0750188720051457E-3</v>
      </c>
      <c r="F24" s="435">
        <f>OUTFLOWS!S46-OUTFLOWS!R46</f>
        <v>2.9375528563904546E-3</v>
      </c>
      <c r="G24" s="435">
        <f>OUTFLOWS!T46-OUTFLOWS!S46</f>
        <v>9.0468844617446614E-4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B27" s="1" t="s">
        <v>153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t="s">
        <v>85</v>
      </c>
      <c r="B28" s="432">
        <v>0.13212473114677242</v>
      </c>
      <c r="C28" s="1"/>
      <c r="D28" s="432"/>
      <c r="E28" s="1"/>
      <c r="F28" s="1"/>
      <c r="G28" s="1"/>
      <c r="H28" s="1"/>
      <c r="I28" s="1"/>
      <c r="J28" s="432">
        <f>SUM(B28:B31)</f>
        <v>0.73394378453771592</v>
      </c>
      <c r="K28" s="1"/>
      <c r="L28" s="416">
        <f>INFLOWS!N32-INFLOWS!M32</f>
        <v>202322.97999999975</v>
      </c>
      <c r="M28" s="416">
        <f>INFLOWS!O32-INFLOWS!N32</f>
        <v>11380.169999999925</v>
      </c>
      <c r="N28" s="416">
        <f>INFLOWS!Q32-INFLOWS!O32</f>
        <v>-252427.2799999998</v>
      </c>
      <c r="O28" s="416">
        <f>INFLOWS!R32-INFLOWS!Q32</f>
        <v>182893.65000000037</v>
      </c>
      <c r="P28" s="416">
        <f>INFLOWS!S32-INFLOWS!R32</f>
        <v>25267.639999999665</v>
      </c>
      <c r="Q28" s="416">
        <f>INFLOWS!T32-INFLOWS!S32</f>
        <v>45713.979999999981</v>
      </c>
    </row>
    <row r="29" spans="1:17" x14ac:dyDescent="0.25">
      <c r="A29" t="s">
        <v>86</v>
      </c>
      <c r="B29" s="432">
        <v>6.623922000947606E-2</v>
      </c>
      <c r="C29" s="1"/>
      <c r="D29" s="422"/>
      <c r="E29" s="1"/>
      <c r="F29" s="1"/>
      <c r="G29" s="1"/>
      <c r="H29" s="1"/>
      <c r="I29" s="1"/>
      <c r="J29" s="432">
        <f>100%-J28</f>
        <v>0.26605621546228408</v>
      </c>
      <c r="K29" s="1"/>
      <c r="L29" s="1"/>
      <c r="M29" s="1"/>
      <c r="N29" s="1"/>
      <c r="O29" s="1"/>
      <c r="P29" s="1"/>
      <c r="Q29" s="1"/>
    </row>
    <row r="30" spans="1:17" x14ac:dyDescent="0.25">
      <c r="A30" t="s">
        <v>81</v>
      </c>
      <c r="B30" s="432">
        <v>0.47659273912544708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t="s">
        <v>87</v>
      </c>
      <c r="B31" s="432">
        <v>5.8987094256020306E-2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t="s">
        <v>82</v>
      </c>
      <c r="B32" s="432">
        <f>J29</f>
        <v>0.26605621546228408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B33" s="432">
        <f>SUM(B28:B32)</f>
        <v>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t="s">
        <v>85</v>
      </c>
      <c r="B34" s="435">
        <f>INFLOWS!S36</f>
        <v>0.11698664375840596</v>
      </c>
      <c r="C34" s="1" t="s">
        <v>85</v>
      </c>
      <c r="D34" s="435">
        <f>INFLOWS!Q36-INFLOWS!O36</f>
        <v>1.3890669772589861E-2</v>
      </c>
      <c r="E34" s="435">
        <f>INFLOWS!R36-INFLOWS!Q36</f>
        <v>4.1663760111936288E-3</v>
      </c>
      <c r="F34" s="435">
        <f>INFLOWS!S36-INFLOWS!R36</f>
        <v>-1.9634281713932042E-2</v>
      </c>
      <c r="G34" s="435">
        <f>INFLOWS!T36-INFLOWS!S36</f>
        <v>1.5138087388366459E-2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t="s">
        <v>86</v>
      </c>
      <c r="B35" s="435">
        <f>INFLOWS!S45</f>
        <v>6.6227775229536101E-2</v>
      </c>
      <c r="C35" s="1" t="s">
        <v>86</v>
      </c>
      <c r="D35" s="435">
        <f>INFLOWS!Q45-INFLOWS!O45</f>
        <v>-2.1756460041920014E-2</v>
      </c>
      <c r="E35" s="435">
        <f>INFLOWS!R45-INFLOWS!Q45</f>
        <v>6.09356987277411E-3</v>
      </c>
      <c r="F35" s="435">
        <f>INFLOWS!S45-INFLOWS!R45</f>
        <v>6.8262127434639691E-3</v>
      </c>
      <c r="G35" s="435">
        <f>INFLOWS!T45-INFLOWS!S45</f>
        <v>6.0934874923030125E-3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t="s">
        <v>81</v>
      </c>
      <c r="B36" s="435">
        <f>INFLOWS!S46</f>
        <v>0.49349874445109576</v>
      </c>
      <c r="C36" s="1" t="s">
        <v>81</v>
      </c>
      <c r="D36" s="435">
        <f>INFLOWS!Q46-INFLOWS!O46</f>
        <v>8.4923593185787238E-4</v>
      </c>
      <c r="E36" s="435">
        <f>INFLOWS!R46-INFLOWS!Q46</f>
        <v>1.3841871143761064E-2</v>
      </c>
      <c r="F36" s="435">
        <f>INFLOWS!S46-INFLOWS!R46</f>
        <v>-7.6635706959069516E-3</v>
      </c>
      <c r="G36" s="435">
        <f>INFLOWS!T46-INFLOWS!S46</f>
        <v>-1.6906005325648676E-2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t="s">
        <v>87</v>
      </c>
      <c r="B37" s="435">
        <f>INFLOWS!S47</f>
        <v>7.3281005838496768E-2</v>
      </c>
      <c r="C37" s="1" t="s">
        <v>87</v>
      </c>
      <c r="D37" s="435">
        <f>INFLOWS!Q47-INFLOWS!O47</f>
        <v>-7.1548472738811042E-4</v>
      </c>
      <c r="E37" s="435">
        <f>INFLOWS!R47-INFLOWS!Q47</f>
        <v>1.8338096213472918E-3</v>
      </c>
      <c r="F37" s="435">
        <f>INFLOWS!S47-INFLOWS!R47</f>
        <v>1.764752369274953E-2</v>
      </c>
      <c r="G37" s="435">
        <f>INFLOWS!T47-INFLOWS!S47</f>
        <v>-1.4293911582476462E-2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44" spans="1:17" x14ac:dyDescent="0.25">
      <c r="A44" t="s">
        <v>123</v>
      </c>
    </row>
    <row r="45" spans="1:17" x14ac:dyDescent="0.25">
      <c r="A45" s="463" t="s">
        <v>118</v>
      </c>
      <c r="B45" s="463"/>
      <c r="C45" s="463"/>
      <c r="D45" s="463"/>
      <c r="E45" s="463"/>
      <c r="F45" s="463"/>
    </row>
    <row r="46" spans="1:17" x14ac:dyDescent="0.25">
      <c r="A46" s="463"/>
      <c r="B46" s="463"/>
      <c r="C46" s="463"/>
      <c r="D46" s="463"/>
      <c r="E46" s="463"/>
      <c r="F46" s="463"/>
    </row>
  </sheetData>
  <sheetProtection algorithmName="SHA-512" hashValue="ROnP81zqwH3zXzKRSgvBq6TDMWVVSGiHdccKjVBsgn8BYXi2CrTIReVBlEmKK7RMc2fAhLZEPVrEnwj398l1Yg==" saltValue="9kVsWboE9i3h7M8CgEKIpA==" spinCount="100000" sheet="1" objects="1" scenarios="1"/>
  <mergeCells count="1">
    <mergeCell ref="A45:F46"/>
  </mergeCells>
  <conditionalFormatting sqref="B1">
    <cfRule type="expression" dxfId="1" priority="2">
      <formula>$A$1&gt;=0</formula>
    </cfRule>
  </conditionalFormatting>
  <conditionalFormatting sqref="B6">
    <cfRule type="expression" dxfId="0" priority="1">
      <formula>$A$6&gt;=0</formula>
    </cfRule>
  </conditionalFormatting>
  <pageMargins left="0.7" right="0.7" top="0.75" bottom="0.75" header="0.3" footer="0.3"/>
  <pageSetup orientation="portrait" r:id="rId1"/>
  <ignoredErrors>
    <ignoredError sqref="J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8"/>
  <sheetViews>
    <sheetView workbookViewId="0">
      <selection activeCell="L2" sqref="L2"/>
    </sheetView>
  </sheetViews>
  <sheetFormatPr defaultRowHeight="15.95" customHeight="1" x14ac:dyDescent="0.2"/>
  <cols>
    <col min="1" max="1" width="4.7109375" style="151" customWidth="1"/>
    <col min="2" max="2" width="30.85546875" style="151" customWidth="1"/>
    <col min="3" max="3" width="14.28515625" style="151" customWidth="1"/>
    <col min="4" max="4" width="16" style="155" customWidth="1"/>
    <col min="5" max="6" width="16" style="151" customWidth="1"/>
    <col min="7" max="10" width="13.140625" style="155" customWidth="1"/>
    <col min="11" max="11" width="16" style="151" customWidth="1"/>
    <col min="12" max="12" width="13.140625" style="155" customWidth="1"/>
    <col min="13" max="15" width="13.140625" style="151" customWidth="1"/>
    <col min="16" max="16" width="16" style="151" customWidth="1"/>
    <col min="17" max="18" width="13.140625" style="151" customWidth="1"/>
    <col min="19" max="20" width="13" style="151" customWidth="1"/>
    <col min="21" max="21" width="16" style="151" customWidth="1"/>
    <col min="22" max="16384" width="9.140625" style="151"/>
  </cols>
  <sheetData>
    <row r="1" spans="2:21" ht="16.5" customHeight="1" x14ac:dyDescent="0.2">
      <c r="S1" s="206"/>
      <c r="T1" s="206"/>
      <c r="U1" s="206"/>
    </row>
    <row r="2" spans="2:21" ht="17.25" customHeight="1" x14ac:dyDescent="0.2">
      <c r="B2" s="29" t="s">
        <v>4</v>
      </c>
    </row>
    <row r="3" spans="2:21" ht="21.75" customHeight="1" x14ac:dyDescent="0.2">
      <c r="B3" s="30" t="s">
        <v>5</v>
      </c>
      <c r="C3" s="30"/>
    </row>
    <row r="4" spans="2:21" ht="22.5" customHeight="1" x14ac:dyDescent="0.2"/>
    <row r="5" spans="2:21" ht="22.5" customHeight="1" thickBot="1" x14ac:dyDescent="0.25"/>
    <row r="6" spans="2:21" ht="15.95" customHeight="1" thickBot="1" x14ac:dyDescent="0.25">
      <c r="B6" s="208" t="s">
        <v>6</v>
      </c>
      <c r="C6" s="164"/>
      <c r="D6" s="164"/>
      <c r="E6" s="165"/>
      <c r="F6" s="165"/>
      <c r="G6" s="166"/>
      <c r="H6" s="166"/>
      <c r="I6" s="166"/>
      <c r="J6" s="166"/>
      <c r="K6" s="165"/>
      <c r="L6" s="166"/>
      <c r="M6" s="166"/>
      <c r="N6" s="166"/>
      <c r="O6" s="166"/>
      <c r="P6" s="165"/>
      <c r="Q6" s="165"/>
      <c r="R6" s="165"/>
      <c r="S6" s="166"/>
      <c r="T6" s="380"/>
      <c r="U6" s="380"/>
    </row>
    <row r="7" spans="2:21" ht="17.25" customHeight="1" thickBot="1" x14ac:dyDescent="0.25">
      <c r="B7" s="208" t="s">
        <v>7</v>
      </c>
      <c r="C7" s="173" t="s">
        <v>8</v>
      </c>
      <c r="D7" s="165" t="s">
        <v>9</v>
      </c>
      <c r="E7" s="167" t="s">
        <v>10</v>
      </c>
      <c r="F7" s="168" t="s">
        <v>11</v>
      </c>
      <c r="G7" s="169" t="s">
        <v>12</v>
      </c>
      <c r="H7" s="170" t="s">
        <v>13</v>
      </c>
      <c r="I7" s="169" t="s">
        <v>14</v>
      </c>
      <c r="J7" s="170" t="s">
        <v>15</v>
      </c>
      <c r="K7" s="167" t="s">
        <v>16</v>
      </c>
      <c r="L7" s="171" t="s">
        <v>17</v>
      </c>
      <c r="M7" s="171" t="s">
        <v>18</v>
      </c>
      <c r="N7" s="171" t="s">
        <v>130</v>
      </c>
      <c r="O7" s="171" t="s">
        <v>136</v>
      </c>
      <c r="P7" s="171" t="s">
        <v>139</v>
      </c>
      <c r="Q7" s="171" t="s">
        <v>141</v>
      </c>
      <c r="R7" s="384" t="s">
        <v>147</v>
      </c>
      <c r="S7" s="171" t="s">
        <v>148</v>
      </c>
      <c r="T7" s="171" t="s">
        <v>151</v>
      </c>
      <c r="U7" s="171" t="s">
        <v>158</v>
      </c>
    </row>
    <row r="8" spans="2:21" s="152" customFormat="1" ht="14.1" customHeight="1" x14ac:dyDescent="0.15">
      <c r="B8" s="209" t="s">
        <v>19</v>
      </c>
      <c r="C8" s="210">
        <v>115540098.47</v>
      </c>
      <c r="D8" s="211">
        <v>111335609</v>
      </c>
      <c r="E8" s="212">
        <v>110433333.49000001</v>
      </c>
      <c r="F8" s="213">
        <v>101580069</v>
      </c>
      <c r="G8" s="214">
        <v>27128354</v>
      </c>
      <c r="H8" s="211">
        <v>28914981.849999998</v>
      </c>
      <c r="I8" s="214">
        <v>29402749</v>
      </c>
      <c r="J8" s="211">
        <v>33489988</v>
      </c>
      <c r="K8" s="215">
        <f>SUM(G8:J8)</f>
        <v>118936072.84999999</v>
      </c>
      <c r="L8" s="216">
        <v>29724607</v>
      </c>
      <c r="M8" s="216">
        <v>31176252.350000001</v>
      </c>
      <c r="N8" s="216">
        <v>32443670.579999998</v>
      </c>
      <c r="O8" s="216">
        <v>34553097.299999997</v>
      </c>
      <c r="P8" s="217">
        <f>SUM(L8:O8)</f>
        <v>127897627.23</v>
      </c>
      <c r="Q8" s="216">
        <v>31446526.330000002</v>
      </c>
      <c r="R8" s="385">
        <v>33660568.879999995</v>
      </c>
      <c r="S8" s="385">
        <v>34246874.68</v>
      </c>
      <c r="T8" s="385">
        <v>33891533.049999997</v>
      </c>
      <c r="U8" s="443">
        <f>SUM(Q8:T8)</f>
        <v>133245502.93999998</v>
      </c>
    </row>
    <row r="9" spans="2:21" s="152" customFormat="1" ht="14.1" customHeight="1" x14ac:dyDescent="0.15">
      <c r="B9" s="218" t="s">
        <v>20</v>
      </c>
      <c r="C9" s="219">
        <v>11732907.190000001</v>
      </c>
      <c r="D9" s="220">
        <v>11274557</v>
      </c>
      <c r="E9" s="221">
        <v>12503597.74</v>
      </c>
      <c r="F9" s="213">
        <v>12766569</v>
      </c>
      <c r="G9" s="222">
        <v>3287468</v>
      </c>
      <c r="H9" s="220">
        <v>3628342.9200000004</v>
      </c>
      <c r="I9" s="222">
        <v>3624323</v>
      </c>
      <c r="J9" s="220">
        <v>3624642.32</v>
      </c>
      <c r="K9" s="223">
        <f t="shared" ref="K9:K31" si="0">SUM(G9:J9)</f>
        <v>14164776.24</v>
      </c>
      <c r="L9" s="224">
        <v>3777657</v>
      </c>
      <c r="M9" s="224">
        <v>3855303.05</v>
      </c>
      <c r="N9" s="224">
        <v>3862458.59</v>
      </c>
      <c r="O9" s="224">
        <v>4051214.24</v>
      </c>
      <c r="P9" s="217">
        <f t="shared" ref="P9:P31" si="1">SUM(L9:O9)</f>
        <v>15546632.880000001</v>
      </c>
      <c r="Q9" s="216">
        <v>3990083.33</v>
      </c>
      <c r="R9" s="385">
        <v>4267000.0999999996</v>
      </c>
      <c r="S9" s="385">
        <v>4288322.42</v>
      </c>
      <c r="T9" s="385">
        <v>4478444.18</v>
      </c>
      <c r="U9" s="443">
        <f t="shared" ref="U9:U31" si="2">SUM(Q9:T9)</f>
        <v>17023850.030000001</v>
      </c>
    </row>
    <row r="10" spans="2:21" s="152" customFormat="1" ht="14.1" customHeight="1" x14ac:dyDescent="0.15">
      <c r="B10" s="218" t="s">
        <v>21</v>
      </c>
      <c r="C10" s="219">
        <v>21213752.899999999</v>
      </c>
      <c r="D10" s="220">
        <v>21059125</v>
      </c>
      <c r="E10" s="221">
        <v>23703964.190000001</v>
      </c>
      <c r="F10" s="213">
        <v>24411490</v>
      </c>
      <c r="G10" s="222">
        <v>6711256</v>
      </c>
      <c r="H10" s="220">
        <v>7897543.4399999995</v>
      </c>
      <c r="I10" s="222">
        <v>7352520</v>
      </c>
      <c r="J10" s="220">
        <v>7738127.2599999998</v>
      </c>
      <c r="K10" s="223">
        <f t="shared" si="0"/>
        <v>29699446.699999996</v>
      </c>
      <c r="L10" s="224">
        <v>7845029</v>
      </c>
      <c r="M10" s="224">
        <v>8211099.7300000004</v>
      </c>
      <c r="N10" s="224">
        <v>8219509.75</v>
      </c>
      <c r="O10" s="224">
        <v>8831205.3100000005</v>
      </c>
      <c r="P10" s="217">
        <f>SUM(L10:O10)</f>
        <v>33106843.789999999</v>
      </c>
      <c r="Q10" s="216">
        <v>9464743.2400000002</v>
      </c>
      <c r="R10" s="385">
        <v>9721260.0399999991</v>
      </c>
      <c r="S10" s="385">
        <v>9465770.7400000002</v>
      </c>
      <c r="T10" s="385">
        <v>10586924.49</v>
      </c>
      <c r="U10" s="443">
        <f>SUM(Q10:T10)</f>
        <v>39238698.510000005</v>
      </c>
    </row>
    <row r="11" spans="2:21" s="152" customFormat="1" ht="14.1" customHeight="1" x14ac:dyDescent="0.15">
      <c r="B11" s="218" t="s">
        <v>22</v>
      </c>
      <c r="C11" s="219">
        <v>2912093.7199999997</v>
      </c>
      <c r="D11" s="220">
        <v>3059811</v>
      </c>
      <c r="E11" s="221">
        <v>3411920.44</v>
      </c>
      <c r="F11" s="213">
        <v>2950035</v>
      </c>
      <c r="G11" s="222">
        <v>844707</v>
      </c>
      <c r="H11" s="220">
        <v>864447.3</v>
      </c>
      <c r="I11" s="222">
        <v>1101378</v>
      </c>
      <c r="J11" s="220">
        <v>1138389.52</v>
      </c>
      <c r="K11" s="223">
        <f t="shared" si="0"/>
        <v>3948921.82</v>
      </c>
      <c r="L11" s="224">
        <v>1135092</v>
      </c>
      <c r="M11" s="224">
        <v>1249314.3700000001</v>
      </c>
      <c r="N11" s="224">
        <v>1192289.81</v>
      </c>
      <c r="O11" s="224">
        <v>1189061.69</v>
      </c>
      <c r="P11" s="217">
        <f t="shared" si="1"/>
        <v>4765757.87</v>
      </c>
      <c r="Q11" s="216">
        <v>1276520.1499999999</v>
      </c>
      <c r="R11" s="385">
        <v>1307773.0300000003</v>
      </c>
      <c r="S11" s="385">
        <v>1181727.3500000001</v>
      </c>
      <c r="T11" s="385">
        <v>1307489.67</v>
      </c>
      <c r="U11" s="443">
        <f t="shared" si="2"/>
        <v>5073510.2</v>
      </c>
    </row>
    <row r="12" spans="2:21" s="152" customFormat="1" ht="14.1" customHeight="1" x14ac:dyDescent="0.15">
      <c r="B12" s="225" t="s">
        <v>23</v>
      </c>
      <c r="C12" s="219">
        <v>2974567.97</v>
      </c>
      <c r="D12" s="220">
        <v>2963679</v>
      </c>
      <c r="E12" s="221">
        <v>2721282.61</v>
      </c>
      <c r="F12" s="213">
        <v>3488355</v>
      </c>
      <c r="G12" s="222">
        <v>921568</v>
      </c>
      <c r="H12" s="220">
        <v>1040532.23</v>
      </c>
      <c r="I12" s="222">
        <v>844972</v>
      </c>
      <c r="J12" s="220">
        <v>861638.92</v>
      </c>
      <c r="K12" s="223">
        <f t="shared" si="0"/>
        <v>3668711.15</v>
      </c>
      <c r="L12" s="224">
        <v>919834</v>
      </c>
      <c r="M12" s="224">
        <v>958104.52</v>
      </c>
      <c r="N12" s="224">
        <v>971692.71</v>
      </c>
      <c r="O12" s="224">
        <v>1007121.9</v>
      </c>
      <c r="P12" s="217">
        <f t="shared" si="1"/>
        <v>3856753.13</v>
      </c>
      <c r="Q12" s="216">
        <v>1028677.6199999999</v>
      </c>
      <c r="R12" s="385">
        <v>1106916.1000000001</v>
      </c>
      <c r="S12" s="385">
        <v>1079440.3600000001</v>
      </c>
      <c r="T12" s="385">
        <v>1172180.78</v>
      </c>
      <c r="U12" s="443">
        <f t="shared" si="2"/>
        <v>4387214.8600000003</v>
      </c>
    </row>
    <row r="13" spans="2:21" s="152" customFormat="1" ht="14.1" customHeight="1" x14ac:dyDescent="0.15">
      <c r="B13" s="225" t="s">
        <v>24</v>
      </c>
      <c r="C13" s="219">
        <v>3164000.56</v>
      </c>
      <c r="D13" s="220">
        <v>2810097</v>
      </c>
      <c r="E13" s="221">
        <v>2285949.92</v>
      </c>
      <c r="F13" s="213">
        <v>2168136</v>
      </c>
      <c r="G13" s="222">
        <v>595709</v>
      </c>
      <c r="H13" s="220">
        <v>641036.71</v>
      </c>
      <c r="I13" s="222">
        <v>621248</v>
      </c>
      <c r="J13" s="220">
        <v>641766.69999999995</v>
      </c>
      <c r="K13" s="223">
        <f t="shared" si="0"/>
        <v>2499760.41</v>
      </c>
      <c r="L13" s="224">
        <v>656551</v>
      </c>
      <c r="M13" s="224">
        <v>795588.08</v>
      </c>
      <c r="N13" s="224">
        <v>607416.93999999994</v>
      </c>
      <c r="O13" s="224">
        <v>757057.2</v>
      </c>
      <c r="P13" s="217">
        <f t="shared" si="1"/>
        <v>2816613.2199999997</v>
      </c>
      <c r="Q13" s="216">
        <v>750800.77</v>
      </c>
      <c r="R13" s="385">
        <v>688426.86</v>
      </c>
      <c r="S13" s="385">
        <v>656999.11</v>
      </c>
      <c r="T13" s="385">
        <v>932152.64</v>
      </c>
      <c r="U13" s="443">
        <f t="shared" si="2"/>
        <v>3028379.38</v>
      </c>
    </row>
    <row r="14" spans="2:21" s="152" customFormat="1" ht="14.1" customHeight="1" x14ac:dyDescent="0.15">
      <c r="B14" s="225" t="s">
        <v>25</v>
      </c>
      <c r="C14" s="219">
        <v>1466033.0799999998</v>
      </c>
      <c r="D14" s="220">
        <v>1306066</v>
      </c>
      <c r="E14" s="221">
        <v>1347637.0099999998</v>
      </c>
      <c r="F14" s="213">
        <v>1205419</v>
      </c>
      <c r="G14" s="222">
        <v>295706</v>
      </c>
      <c r="H14" s="220">
        <v>351260.95</v>
      </c>
      <c r="I14" s="222">
        <v>297059</v>
      </c>
      <c r="J14" s="220">
        <v>290721.88</v>
      </c>
      <c r="K14" s="223">
        <f t="shared" si="0"/>
        <v>1234747.83</v>
      </c>
      <c r="L14" s="224">
        <v>288754</v>
      </c>
      <c r="M14" s="224">
        <v>237393.07</v>
      </c>
      <c r="N14" s="224">
        <v>276619.2</v>
      </c>
      <c r="O14" s="224">
        <v>320803.46999999997</v>
      </c>
      <c r="P14" s="217">
        <f t="shared" si="1"/>
        <v>1123569.74</v>
      </c>
      <c r="Q14" s="216">
        <v>294381.65000000002</v>
      </c>
      <c r="R14" s="385">
        <v>288666.87</v>
      </c>
      <c r="S14" s="385">
        <v>280579.90999999997</v>
      </c>
      <c r="T14" s="385">
        <v>368274.04</v>
      </c>
      <c r="U14" s="443">
        <f t="shared" si="2"/>
        <v>1231902.47</v>
      </c>
    </row>
    <row r="15" spans="2:21" s="152" customFormat="1" ht="14.1" customHeight="1" x14ac:dyDescent="0.15">
      <c r="B15" s="225" t="s">
        <v>26</v>
      </c>
      <c r="C15" s="219">
        <v>403418.61</v>
      </c>
      <c r="D15" s="220">
        <v>337061</v>
      </c>
      <c r="E15" s="221">
        <v>409522.26</v>
      </c>
      <c r="F15" s="213">
        <v>360343</v>
      </c>
      <c r="G15" s="222">
        <v>80708</v>
      </c>
      <c r="H15" s="220">
        <v>90322.01999999999</v>
      </c>
      <c r="I15" s="222">
        <v>83213</v>
      </c>
      <c r="J15" s="220">
        <v>89200.53</v>
      </c>
      <c r="K15" s="223">
        <f t="shared" si="0"/>
        <v>343443.55</v>
      </c>
      <c r="L15" s="224">
        <v>99967</v>
      </c>
      <c r="M15" s="224">
        <v>98713.49</v>
      </c>
      <c r="N15" s="224">
        <v>100148.69</v>
      </c>
      <c r="O15" s="224">
        <v>122665.11</v>
      </c>
      <c r="P15" s="217">
        <f t="shared" si="1"/>
        <v>421494.29</v>
      </c>
      <c r="Q15" s="216">
        <v>80157.759999999995</v>
      </c>
      <c r="R15" s="385">
        <v>76564.25</v>
      </c>
      <c r="S15" s="385">
        <v>75178.7</v>
      </c>
      <c r="T15" s="385">
        <v>66126.42</v>
      </c>
      <c r="U15" s="443">
        <f t="shared" si="2"/>
        <v>298027.13</v>
      </c>
    </row>
    <row r="16" spans="2:21" s="152" customFormat="1" ht="14.1" customHeight="1" x14ac:dyDescent="0.15">
      <c r="B16" s="225" t="s">
        <v>27</v>
      </c>
      <c r="C16" s="219">
        <v>739411.04</v>
      </c>
      <c r="D16" s="220">
        <v>667954</v>
      </c>
      <c r="E16" s="221">
        <v>844199.04</v>
      </c>
      <c r="F16" s="213">
        <v>781922</v>
      </c>
      <c r="G16" s="222">
        <v>233583</v>
      </c>
      <c r="H16" s="220">
        <v>223280.41</v>
      </c>
      <c r="I16" s="222">
        <v>191593</v>
      </c>
      <c r="J16" s="220">
        <v>184958</v>
      </c>
      <c r="K16" s="223">
        <f t="shared" si="0"/>
        <v>833414.41</v>
      </c>
      <c r="L16" s="224">
        <v>244545</v>
      </c>
      <c r="M16" s="224">
        <v>286253.99</v>
      </c>
      <c r="N16" s="224">
        <v>266803.7</v>
      </c>
      <c r="O16" s="224">
        <v>287515.09999999998</v>
      </c>
      <c r="P16" s="217">
        <f t="shared" si="1"/>
        <v>1085117.79</v>
      </c>
      <c r="Q16" s="216">
        <v>379233.29</v>
      </c>
      <c r="R16" s="385">
        <v>399724.38</v>
      </c>
      <c r="S16" s="385">
        <v>387874.68</v>
      </c>
      <c r="T16" s="385">
        <v>490389.33</v>
      </c>
      <c r="U16" s="443">
        <f t="shared" si="2"/>
        <v>1657221.68</v>
      </c>
    </row>
    <row r="17" spans="2:21" s="152" customFormat="1" ht="14.1" customHeight="1" x14ac:dyDescent="0.15">
      <c r="B17" s="225" t="s">
        <v>28</v>
      </c>
      <c r="C17" s="219">
        <v>686082.54</v>
      </c>
      <c r="D17" s="220">
        <v>691647</v>
      </c>
      <c r="E17" s="221">
        <v>885329.29</v>
      </c>
      <c r="F17" s="213">
        <v>817952</v>
      </c>
      <c r="G17" s="222">
        <v>188371</v>
      </c>
      <c r="H17" s="220">
        <v>230159.52</v>
      </c>
      <c r="I17" s="222">
        <v>233837</v>
      </c>
      <c r="J17" s="220">
        <v>232603</v>
      </c>
      <c r="K17" s="223">
        <f t="shared" si="0"/>
        <v>884970.52</v>
      </c>
      <c r="L17" s="224">
        <v>260994</v>
      </c>
      <c r="M17" s="224">
        <v>294164.45</v>
      </c>
      <c r="N17" s="224">
        <v>257197.2</v>
      </c>
      <c r="O17" s="224">
        <v>274841.03000000003</v>
      </c>
      <c r="P17" s="217">
        <f t="shared" si="1"/>
        <v>1087196.68</v>
      </c>
      <c r="Q17" s="216">
        <v>223934.63</v>
      </c>
      <c r="R17" s="385">
        <v>278807.98</v>
      </c>
      <c r="S17" s="385">
        <v>286620.13</v>
      </c>
      <c r="T17" s="385">
        <v>292405.32</v>
      </c>
      <c r="U17" s="443">
        <f t="shared" si="2"/>
        <v>1081768.06</v>
      </c>
    </row>
    <row r="18" spans="2:21" s="152" customFormat="1" ht="14.1" customHeight="1" x14ac:dyDescent="0.15">
      <c r="B18" s="225" t="s">
        <v>29</v>
      </c>
      <c r="C18" s="219">
        <v>8611740.0600000005</v>
      </c>
      <c r="D18" s="220">
        <v>8963575</v>
      </c>
      <c r="E18" s="221">
        <v>12267595.32</v>
      </c>
      <c r="F18" s="213">
        <v>9116535</v>
      </c>
      <c r="G18" s="222">
        <v>2370413</v>
      </c>
      <c r="H18" s="220">
        <v>2751473.65</v>
      </c>
      <c r="I18" s="222">
        <v>2952788</v>
      </c>
      <c r="J18" s="220">
        <v>3011805.73</v>
      </c>
      <c r="K18" s="223">
        <f t="shared" si="0"/>
        <v>11086480.380000001</v>
      </c>
      <c r="L18" s="224">
        <v>2700211</v>
      </c>
      <c r="M18" s="224">
        <v>2878932.83</v>
      </c>
      <c r="N18" s="224">
        <v>3144374.55</v>
      </c>
      <c r="O18" s="224">
        <v>3106596.06</v>
      </c>
      <c r="P18" s="217">
        <f t="shared" si="1"/>
        <v>11830114.439999999</v>
      </c>
      <c r="Q18" s="216">
        <v>2738821.35</v>
      </c>
      <c r="R18" s="385">
        <v>2954947.6</v>
      </c>
      <c r="S18" s="385">
        <v>3132455.72</v>
      </c>
      <c r="T18" s="385">
        <v>3309102.01</v>
      </c>
      <c r="U18" s="443">
        <f t="shared" si="2"/>
        <v>12135326.68</v>
      </c>
    </row>
    <row r="19" spans="2:21" s="152" customFormat="1" ht="14.1" customHeight="1" x14ac:dyDescent="0.15">
      <c r="B19" s="225" t="s">
        <v>30</v>
      </c>
      <c r="C19" s="226" t="s">
        <v>31</v>
      </c>
      <c r="D19" s="220">
        <v>781327</v>
      </c>
      <c r="E19" s="221">
        <v>1001198.12</v>
      </c>
      <c r="F19" s="213">
        <v>898383</v>
      </c>
      <c r="G19" s="222">
        <v>317451</v>
      </c>
      <c r="H19" s="220">
        <v>350145.28000000003</v>
      </c>
      <c r="I19" s="222">
        <v>319453</v>
      </c>
      <c r="J19" s="220">
        <v>336942.45</v>
      </c>
      <c r="K19" s="223">
        <f t="shared" si="0"/>
        <v>1323991.73</v>
      </c>
      <c r="L19" s="224">
        <v>335545</v>
      </c>
      <c r="M19" s="224">
        <v>349210.28</v>
      </c>
      <c r="N19" s="224">
        <v>368021.92</v>
      </c>
      <c r="O19" s="224">
        <v>386750.14</v>
      </c>
      <c r="P19" s="217">
        <f t="shared" si="1"/>
        <v>1439527.3399999999</v>
      </c>
      <c r="Q19" s="216">
        <v>361493.3</v>
      </c>
      <c r="R19" s="385">
        <v>339838.41000000003</v>
      </c>
      <c r="S19" s="385">
        <v>368049.84</v>
      </c>
      <c r="T19" s="385">
        <v>394715.47</v>
      </c>
      <c r="U19" s="443">
        <f t="shared" si="2"/>
        <v>1464097.02</v>
      </c>
    </row>
    <row r="20" spans="2:21" s="152" customFormat="1" ht="14.1" customHeight="1" x14ac:dyDescent="0.15">
      <c r="B20" s="225" t="s">
        <v>32</v>
      </c>
      <c r="C20" s="226" t="s">
        <v>31</v>
      </c>
      <c r="D20" s="220">
        <v>764645</v>
      </c>
      <c r="E20" s="221">
        <v>605744.21</v>
      </c>
      <c r="F20" s="213">
        <v>439428</v>
      </c>
      <c r="G20" s="222">
        <v>117201</v>
      </c>
      <c r="H20" s="220">
        <v>134311.82</v>
      </c>
      <c r="I20" s="222">
        <v>266522</v>
      </c>
      <c r="J20" s="220">
        <v>249501.71</v>
      </c>
      <c r="K20" s="223">
        <f t="shared" si="0"/>
        <v>767536.53</v>
      </c>
      <c r="L20" s="224">
        <v>238412</v>
      </c>
      <c r="M20" s="224">
        <v>251137.02</v>
      </c>
      <c r="N20" s="224">
        <v>205271.41</v>
      </c>
      <c r="O20" s="224">
        <v>220095.22</v>
      </c>
      <c r="P20" s="217">
        <f t="shared" si="1"/>
        <v>914915.65</v>
      </c>
      <c r="Q20" s="216">
        <v>219437.58</v>
      </c>
      <c r="R20" s="385">
        <v>245959.34</v>
      </c>
      <c r="S20" s="385">
        <v>271759.03000000003</v>
      </c>
      <c r="T20" s="385">
        <v>305597.93</v>
      </c>
      <c r="U20" s="443">
        <f t="shared" si="2"/>
        <v>1042753.8799999999</v>
      </c>
    </row>
    <row r="21" spans="2:21" s="152" customFormat="1" ht="14.1" customHeight="1" x14ac:dyDescent="0.15">
      <c r="B21" s="225" t="s">
        <v>33</v>
      </c>
      <c r="C21" s="226" t="s">
        <v>31</v>
      </c>
      <c r="D21" s="220">
        <v>259571</v>
      </c>
      <c r="E21" s="221">
        <v>269967.32</v>
      </c>
      <c r="F21" s="213">
        <v>195544</v>
      </c>
      <c r="G21" s="222">
        <v>102758</v>
      </c>
      <c r="H21" s="220">
        <v>37567.54</v>
      </c>
      <c r="I21" s="222">
        <v>71942</v>
      </c>
      <c r="J21" s="220">
        <v>64324.72</v>
      </c>
      <c r="K21" s="223">
        <f t="shared" si="0"/>
        <v>276592.26</v>
      </c>
      <c r="L21" s="224">
        <v>67576</v>
      </c>
      <c r="M21" s="224">
        <v>77490.850000000006</v>
      </c>
      <c r="N21" s="224">
        <v>63260.06</v>
      </c>
      <c r="O21" s="224">
        <v>76772.100000000006</v>
      </c>
      <c r="P21" s="217">
        <f t="shared" si="1"/>
        <v>285099.01</v>
      </c>
      <c r="Q21" s="216">
        <v>69064.7</v>
      </c>
      <c r="R21" s="385">
        <v>77137.09</v>
      </c>
      <c r="S21" s="385">
        <v>66885.84</v>
      </c>
      <c r="T21" s="385">
        <v>83134.649999999994</v>
      </c>
      <c r="U21" s="443">
        <f t="shared" si="2"/>
        <v>296222.27999999997</v>
      </c>
    </row>
    <row r="22" spans="2:21" s="152" customFormat="1" ht="14.1" customHeight="1" x14ac:dyDescent="0.15">
      <c r="B22" s="225" t="s">
        <v>34</v>
      </c>
      <c r="C22" s="226" t="s">
        <v>31</v>
      </c>
      <c r="D22" s="220">
        <v>321650</v>
      </c>
      <c r="E22" s="221">
        <v>291115.89</v>
      </c>
      <c r="F22" s="213">
        <v>209638</v>
      </c>
      <c r="G22" s="222">
        <v>60997</v>
      </c>
      <c r="H22" s="220">
        <v>85651.12</v>
      </c>
      <c r="I22" s="222">
        <v>68273</v>
      </c>
      <c r="J22" s="220">
        <v>72815.31</v>
      </c>
      <c r="K22" s="223">
        <f t="shared" si="0"/>
        <v>287736.43</v>
      </c>
      <c r="L22" s="224">
        <v>60035</v>
      </c>
      <c r="M22" s="224">
        <v>102765.95</v>
      </c>
      <c r="N22" s="224">
        <v>76959.41</v>
      </c>
      <c r="O22" s="224">
        <v>127305.15</v>
      </c>
      <c r="P22" s="217">
        <f t="shared" si="1"/>
        <v>367065.51</v>
      </c>
      <c r="Q22" s="216">
        <v>97826.219999999987</v>
      </c>
      <c r="R22" s="385">
        <v>88654.040000000008</v>
      </c>
      <c r="S22" s="385">
        <v>75553.850000000006</v>
      </c>
      <c r="T22" s="385">
        <v>104999.93</v>
      </c>
      <c r="U22" s="443">
        <f t="shared" si="2"/>
        <v>367034.04000000004</v>
      </c>
    </row>
    <row r="23" spans="2:21" s="152" customFormat="1" ht="14.1" customHeight="1" x14ac:dyDescent="0.15">
      <c r="B23" s="225" t="s">
        <v>35</v>
      </c>
      <c r="C23" s="226" t="s">
        <v>31</v>
      </c>
      <c r="D23" s="227" t="s">
        <v>31</v>
      </c>
      <c r="E23" s="226" t="s">
        <v>31</v>
      </c>
      <c r="F23" s="228" t="s">
        <v>31</v>
      </c>
      <c r="G23" s="226" t="s">
        <v>31</v>
      </c>
      <c r="H23" s="227" t="s">
        <v>31</v>
      </c>
      <c r="I23" s="226" t="s">
        <v>31</v>
      </c>
      <c r="J23" s="227" t="s">
        <v>31</v>
      </c>
      <c r="K23" s="229" t="s">
        <v>31</v>
      </c>
      <c r="L23" s="230">
        <v>102518</v>
      </c>
      <c r="M23" s="230">
        <v>124966.03</v>
      </c>
      <c r="N23" s="230">
        <v>136583.82999999999</v>
      </c>
      <c r="O23" s="230">
        <v>134553.79</v>
      </c>
      <c r="P23" s="217">
        <f t="shared" si="1"/>
        <v>498621.65</v>
      </c>
      <c r="Q23" s="216">
        <v>147780.26</v>
      </c>
      <c r="R23" s="385">
        <v>133917.69999999998</v>
      </c>
      <c r="S23" s="385">
        <v>107040.85</v>
      </c>
      <c r="T23" s="385">
        <v>115726.13</v>
      </c>
      <c r="U23" s="443">
        <f t="shared" si="2"/>
        <v>504464.93999999994</v>
      </c>
    </row>
    <row r="24" spans="2:21" s="152" customFormat="1" ht="14.1" customHeight="1" x14ac:dyDescent="0.15">
      <c r="B24" s="225" t="s">
        <v>36</v>
      </c>
      <c r="C24" s="226" t="s">
        <v>31</v>
      </c>
      <c r="D24" s="227" t="s">
        <v>31</v>
      </c>
      <c r="E24" s="226" t="s">
        <v>31</v>
      </c>
      <c r="F24" s="228" t="s">
        <v>31</v>
      </c>
      <c r="G24" s="226" t="s">
        <v>31</v>
      </c>
      <c r="H24" s="227" t="s">
        <v>31</v>
      </c>
      <c r="I24" s="226" t="s">
        <v>31</v>
      </c>
      <c r="J24" s="227" t="s">
        <v>31</v>
      </c>
      <c r="K24" s="229" t="s">
        <v>31</v>
      </c>
      <c r="L24" s="230">
        <v>108885</v>
      </c>
      <c r="M24" s="230">
        <v>63973.11</v>
      </c>
      <c r="N24" s="230">
        <v>113323.16</v>
      </c>
      <c r="O24" s="230">
        <v>107418.65</v>
      </c>
      <c r="P24" s="217">
        <f t="shared" si="1"/>
        <v>393599.92000000004</v>
      </c>
      <c r="Q24" s="216">
        <v>72441.049999999988</v>
      </c>
      <c r="R24" s="385">
        <v>123418.28</v>
      </c>
      <c r="S24" s="385">
        <v>73611.45</v>
      </c>
      <c r="T24" s="385">
        <v>87314.03</v>
      </c>
      <c r="U24" s="443">
        <f t="shared" si="2"/>
        <v>356784.80999999994</v>
      </c>
    </row>
    <row r="25" spans="2:21" s="152" customFormat="1" ht="14.1" customHeight="1" x14ac:dyDescent="0.15">
      <c r="B25" s="225" t="s">
        <v>37</v>
      </c>
      <c r="C25" s="226" t="s">
        <v>31</v>
      </c>
      <c r="D25" s="227" t="s">
        <v>31</v>
      </c>
      <c r="E25" s="226" t="s">
        <v>31</v>
      </c>
      <c r="F25" s="228" t="s">
        <v>31</v>
      </c>
      <c r="G25" s="226" t="s">
        <v>31</v>
      </c>
      <c r="H25" s="227" t="s">
        <v>31</v>
      </c>
      <c r="I25" s="226" t="s">
        <v>31</v>
      </c>
      <c r="J25" s="227" t="s">
        <v>31</v>
      </c>
      <c r="K25" s="229" t="s">
        <v>31</v>
      </c>
      <c r="L25" s="230">
        <v>289548</v>
      </c>
      <c r="M25" s="230">
        <v>340097.2</v>
      </c>
      <c r="N25" s="230">
        <v>312287.71000000002</v>
      </c>
      <c r="O25" s="230">
        <v>352776.53</v>
      </c>
      <c r="P25" s="217">
        <f t="shared" si="1"/>
        <v>1294709.44</v>
      </c>
      <c r="Q25" s="216">
        <v>409025.66000000003</v>
      </c>
      <c r="R25" s="385">
        <v>401726.71</v>
      </c>
      <c r="S25" s="385">
        <v>413174.47</v>
      </c>
      <c r="T25" s="385">
        <v>472726.13</v>
      </c>
      <c r="U25" s="443">
        <f t="shared" si="2"/>
        <v>1696652.9700000002</v>
      </c>
    </row>
    <row r="26" spans="2:21" s="152" customFormat="1" ht="14.1" customHeight="1" x14ac:dyDescent="0.15">
      <c r="B26" s="225" t="s">
        <v>38</v>
      </c>
      <c r="C26" s="226" t="s">
        <v>31</v>
      </c>
      <c r="D26" s="227" t="s">
        <v>31</v>
      </c>
      <c r="E26" s="226" t="s">
        <v>31</v>
      </c>
      <c r="F26" s="228" t="s">
        <v>31</v>
      </c>
      <c r="G26" s="226" t="s">
        <v>31</v>
      </c>
      <c r="H26" s="227" t="s">
        <v>31</v>
      </c>
      <c r="I26" s="226" t="s">
        <v>31</v>
      </c>
      <c r="J26" s="227" t="s">
        <v>31</v>
      </c>
      <c r="K26" s="229" t="s">
        <v>31</v>
      </c>
      <c r="L26" s="230">
        <v>129979</v>
      </c>
      <c r="M26" s="230">
        <v>112038.22</v>
      </c>
      <c r="N26" s="230">
        <v>114309.19</v>
      </c>
      <c r="O26" s="230">
        <v>107358.01</v>
      </c>
      <c r="P26" s="217">
        <f t="shared" si="1"/>
        <v>463684.42000000004</v>
      </c>
      <c r="Q26" s="216">
        <v>125989.31999999999</v>
      </c>
      <c r="R26" s="385">
        <v>152644.02999999997</v>
      </c>
      <c r="S26" s="385">
        <v>133557.49</v>
      </c>
      <c r="T26" s="385">
        <v>122339.15</v>
      </c>
      <c r="U26" s="443">
        <f t="shared" si="2"/>
        <v>534529.99</v>
      </c>
    </row>
    <row r="27" spans="2:21" s="152" customFormat="1" ht="14.1" customHeight="1" x14ac:dyDescent="0.15">
      <c r="B27" s="225" t="s">
        <v>39</v>
      </c>
      <c r="C27" s="226" t="s">
        <v>31</v>
      </c>
      <c r="D27" s="227" t="s">
        <v>31</v>
      </c>
      <c r="E27" s="226" t="s">
        <v>31</v>
      </c>
      <c r="F27" s="228" t="s">
        <v>31</v>
      </c>
      <c r="G27" s="226" t="s">
        <v>31</v>
      </c>
      <c r="H27" s="227" t="s">
        <v>31</v>
      </c>
      <c r="I27" s="226" t="s">
        <v>31</v>
      </c>
      <c r="J27" s="227" t="s">
        <v>31</v>
      </c>
      <c r="K27" s="229" t="s">
        <v>31</v>
      </c>
      <c r="L27" s="230">
        <v>191433</v>
      </c>
      <c r="M27" s="230">
        <v>181750.97</v>
      </c>
      <c r="N27" s="230">
        <v>184839.54</v>
      </c>
      <c r="O27" s="230">
        <v>201146.34</v>
      </c>
      <c r="P27" s="217">
        <f t="shared" si="1"/>
        <v>759169.85</v>
      </c>
      <c r="Q27" s="216">
        <v>186674.25</v>
      </c>
      <c r="R27" s="385">
        <v>211365.66999999998</v>
      </c>
      <c r="S27" s="385">
        <v>166394.20000000001</v>
      </c>
      <c r="T27" s="385">
        <v>231788.25</v>
      </c>
      <c r="U27" s="443">
        <f t="shared" si="2"/>
        <v>796222.37</v>
      </c>
    </row>
    <row r="28" spans="2:21" s="152" customFormat="1" ht="14.1" customHeight="1" x14ac:dyDescent="0.15">
      <c r="B28" s="225" t="s">
        <v>40</v>
      </c>
      <c r="C28" s="226" t="s">
        <v>31</v>
      </c>
      <c r="D28" s="227" t="s">
        <v>31</v>
      </c>
      <c r="E28" s="226" t="s">
        <v>31</v>
      </c>
      <c r="F28" s="228" t="s">
        <v>31</v>
      </c>
      <c r="G28" s="226" t="s">
        <v>31</v>
      </c>
      <c r="H28" s="227" t="s">
        <v>31</v>
      </c>
      <c r="I28" s="226" t="s">
        <v>31</v>
      </c>
      <c r="J28" s="227" t="s">
        <v>31</v>
      </c>
      <c r="K28" s="229" t="s">
        <v>31</v>
      </c>
      <c r="L28" s="230">
        <v>191147</v>
      </c>
      <c r="M28" s="230">
        <v>153818.98000000001</v>
      </c>
      <c r="N28" s="230">
        <v>146796.07999999999</v>
      </c>
      <c r="O28" s="230">
        <v>216113.09</v>
      </c>
      <c r="P28" s="217">
        <f t="shared" si="1"/>
        <v>707875.14999999991</v>
      </c>
      <c r="Q28" s="216">
        <v>371067.45999999996</v>
      </c>
      <c r="R28" s="385">
        <v>418973.87</v>
      </c>
      <c r="S28" s="385">
        <v>417869.6</v>
      </c>
      <c r="T28" s="385">
        <v>451580.74</v>
      </c>
      <c r="U28" s="443">
        <f t="shared" si="2"/>
        <v>1659491.67</v>
      </c>
    </row>
    <row r="29" spans="2:21" s="152" customFormat="1" ht="14.1" customHeight="1" x14ac:dyDescent="0.15">
      <c r="B29" s="225" t="s">
        <v>41</v>
      </c>
      <c r="C29" s="226" t="s">
        <v>31</v>
      </c>
      <c r="D29" s="227" t="s">
        <v>31</v>
      </c>
      <c r="E29" s="226" t="s">
        <v>31</v>
      </c>
      <c r="F29" s="228" t="s">
        <v>31</v>
      </c>
      <c r="G29" s="226" t="s">
        <v>31</v>
      </c>
      <c r="H29" s="227" t="s">
        <v>31</v>
      </c>
      <c r="I29" s="226" t="s">
        <v>31</v>
      </c>
      <c r="J29" s="227" t="s">
        <v>31</v>
      </c>
      <c r="K29" s="229" t="s">
        <v>31</v>
      </c>
      <c r="L29" s="230">
        <v>101454</v>
      </c>
      <c r="M29" s="230">
        <v>98018.54</v>
      </c>
      <c r="N29" s="230">
        <v>78166.009999999995</v>
      </c>
      <c r="O29" s="230">
        <v>102311.84</v>
      </c>
      <c r="P29" s="217">
        <f t="shared" si="1"/>
        <v>379950.39</v>
      </c>
      <c r="Q29" s="216">
        <v>121685.81</v>
      </c>
      <c r="R29" s="385">
        <v>120243.24</v>
      </c>
      <c r="S29" s="385">
        <v>141555.63</v>
      </c>
      <c r="T29" s="385">
        <v>121756.96</v>
      </c>
      <c r="U29" s="443">
        <f t="shared" si="2"/>
        <v>505241.64</v>
      </c>
    </row>
    <row r="30" spans="2:21" s="152" customFormat="1" ht="14.1" customHeight="1" x14ac:dyDescent="0.15">
      <c r="B30" s="225" t="s">
        <v>134</v>
      </c>
      <c r="C30" s="226" t="s">
        <v>31</v>
      </c>
      <c r="D30" s="227" t="s">
        <v>31</v>
      </c>
      <c r="E30" s="226" t="s">
        <v>31</v>
      </c>
      <c r="F30" s="228" t="s">
        <v>31</v>
      </c>
      <c r="G30" s="226" t="s">
        <v>31</v>
      </c>
      <c r="H30" s="227" t="s">
        <v>31</v>
      </c>
      <c r="I30" s="226" t="s">
        <v>31</v>
      </c>
      <c r="J30" s="227" t="s">
        <v>31</v>
      </c>
      <c r="K30" s="229" t="s">
        <v>31</v>
      </c>
      <c r="L30" s="230">
        <v>68038</v>
      </c>
      <c r="M30" s="230">
        <v>42700.2</v>
      </c>
      <c r="N30" s="230">
        <v>44912.46</v>
      </c>
      <c r="O30" s="230">
        <v>50099.199999999997</v>
      </c>
      <c r="P30" s="217">
        <f t="shared" si="1"/>
        <v>205749.86</v>
      </c>
      <c r="Q30" s="216">
        <v>65876.510000000009</v>
      </c>
      <c r="R30" s="385">
        <v>44743.21</v>
      </c>
      <c r="S30" s="385">
        <v>48196.6</v>
      </c>
      <c r="T30" s="385">
        <v>70657.399999999994</v>
      </c>
      <c r="U30" s="443">
        <f t="shared" si="2"/>
        <v>229473.72</v>
      </c>
    </row>
    <row r="31" spans="2:21" s="152" customFormat="1" ht="14.1" customHeight="1" thickBot="1" x14ac:dyDescent="0.2">
      <c r="B31" s="225" t="s">
        <v>42</v>
      </c>
      <c r="C31" s="231">
        <v>9285102.6600000001</v>
      </c>
      <c r="D31" s="232">
        <v>8038658</v>
      </c>
      <c r="E31" s="231">
        <v>6928838.1200000001</v>
      </c>
      <c r="F31" s="233">
        <v>8156047</v>
      </c>
      <c r="G31" s="231">
        <v>2282817</v>
      </c>
      <c r="H31" s="232">
        <v>2564479</v>
      </c>
      <c r="I31" s="231">
        <v>2139525</v>
      </c>
      <c r="J31" s="232">
        <v>2397389.6</v>
      </c>
      <c r="K31" s="233">
        <f t="shared" si="0"/>
        <v>9384210.5999999996</v>
      </c>
      <c r="L31" s="234">
        <v>1525730</v>
      </c>
      <c r="M31" s="234">
        <v>1621529.75</v>
      </c>
      <c r="N31" s="234">
        <v>1730728.56</v>
      </c>
      <c r="O31" s="234">
        <v>1598032.33</v>
      </c>
      <c r="P31" s="235">
        <f t="shared" si="1"/>
        <v>6476020.6400000006</v>
      </c>
      <c r="Q31" s="234">
        <v>1838689.130000005</v>
      </c>
      <c r="R31" s="386">
        <v>1763334.5500000054</v>
      </c>
      <c r="S31" s="386">
        <v>1593073.44</v>
      </c>
      <c r="T31" s="386">
        <v>1783216.58</v>
      </c>
      <c r="U31" s="444">
        <f t="shared" si="2"/>
        <v>6978313.7000000104</v>
      </c>
    </row>
    <row r="32" spans="2:21" s="153" customFormat="1" ht="14.1" customHeight="1" thickBot="1" x14ac:dyDescent="0.2">
      <c r="B32" s="179" t="s">
        <v>43</v>
      </c>
      <c r="C32" s="236">
        <f t="shared" ref="C32:Q32" si="3">SUM(C8:C31)</f>
        <v>178729208.80000001</v>
      </c>
      <c r="D32" s="237">
        <f t="shared" si="3"/>
        <v>174635032</v>
      </c>
      <c r="E32" s="236">
        <f t="shared" si="3"/>
        <v>179911194.96999997</v>
      </c>
      <c r="F32" s="237">
        <f>SUM(F8:F31)</f>
        <v>169545865</v>
      </c>
      <c r="G32" s="236">
        <f t="shared" si="3"/>
        <v>45539067</v>
      </c>
      <c r="H32" s="237">
        <f t="shared" si="3"/>
        <v>49805535.759999998</v>
      </c>
      <c r="I32" s="236">
        <f t="shared" si="3"/>
        <v>49571395</v>
      </c>
      <c r="J32" s="237">
        <f t="shared" si="3"/>
        <v>54424815.650000013</v>
      </c>
      <c r="K32" s="236">
        <f t="shared" si="3"/>
        <v>199340813.41</v>
      </c>
      <c r="L32" s="238">
        <f t="shared" si="3"/>
        <v>51063541</v>
      </c>
      <c r="M32" s="238">
        <f t="shared" si="3"/>
        <v>53560617.030000009</v>
      </c>
      <c r="N32" s="238">
        <f t="shared" si="3"/>
        <v>54917641.059999995</v>
      </c>
      <c r="O32" s="238">
        <f t="shared" si="3"/>
        <v>58181910.800000012</v>
      </c>
      <c r="P32" s="238">
        <f t="shared" si="3"/>
        <v>217723709.88999999</v>
      </c>
      <c r="Q32" s="238">
        <f t="shared" si="3"/>
        <v>55760931.369999997</v>
      </c>
      <c r="R32" s="238">
        <f t="shared" ref="R32" si="4">SUM(R8:R31)</f>
        <v>58872612.230000012</v>
      </c>
      <c r="S32" s="445">
        <f t="shared" ref="S32:U32" si="5">SUM(S8:S31)</f>
        <v>58958566.090000026</v>
      </c>
      <c r="T32" s="445">
        <f t="shared" si="5"/>
        <v>61240575.280000001</v>
      </c>
      <c r="U32" s="445">
        <f t="shared" si="5"/>
        <v>234832684.96999997</v>
      </c>
    </row>
    <row r="33" spans="1:21" s="154" customFormat="1" ht="15.95" customHeight="1" thickBot="1" x14ac:dyDescent="0.25">
      <c r="B33" s="372"/>
      <c r="D33" s="369"/>
      <c r="G33" s="369"/>
      <c r="H33" s="369"/>
      <c r="I33" s="369"/>
      <c r="J33" s="369"/>
      <c r="L33" s="369"/>
    </row>
    <row r="34" spans="1:21" s="154" customFormat="1" ht="15.95" customHeight="1" thickBot="1" x14ac:dyDescent="0.25">
      <c r="B34" s="208" t="s">
        <v>44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5"/>
      <c r="R34" s="165"/>
      <c r="S34" s="166"/>
      <c r="T34" s="380"/>
      <c r="U34" s="380"/>
    </row>
    <row r="35" spans="1:21" ht="20.100000000000001" customHeight="1" thickBot="1" x14ac:dyDescent="0.25">
      <c r="B35" s="172" t="s">
        <v>7</v>
      </c>
      <c r="C35" s="173" t="s">
        <v>8</v>
      </c>
      <c r="D35" s="165" t="s">
        <v>9</v>
      </c>
      <c r="E35" s="173" t="s">
        <v>10</v>
      </c>
      <c r="F35" s="173" t="s">
        <v>11</v>
      </c>
      <c r="G35" s="174" t="s">
        <v>12</v>
      </c>
      <c r="H35" s="175" t="s">
        <v>13</v>
      </c>
      <c r="I35" s="174" t="s">
        <v>14</v>
      </c>
      <c r="J35" s="175" t="s">
        <v>15</v>
      </c>
      <c r="K35" s="173" t="s">
        <v>16</v>
      </c>
      <c r="L35" s="174" t="s">
        <v>17</v>
      </c>
      <c r="M35" s="174" t="s">
        <v>18</v>
      </c>
      <c r="N35" s="174" t="s">
        <v>130</v>
      </c>
      <c r="O35" s="174" t="s">
        <v>136</v>
      </c>
      <c r="P35" s="174" t="s">
        <v>139</v>
      </c>
      <c r="Q35" s="174" t="s">
        <v>141</v>
      </c>
      <c r="R35" s="174" t="s">
        <v>147</v>
      </c>
      <c r="S35" s="171" t="s">
        <v>148</v>
      </c>
      <c r="T35" s="171" t="s">
        <v>151</v>
      </c>
      <c r="U35" s="174" t="s">
        <v>158</v>
      </c>
    </row>
    <row r="36" spans="1:21" s="152" customFormat="1" ht="14.1" customHeight="1" x14ac:dyDescent="0.15">
      <c r="A36" s="153"/>
      <c r="B36" s="209" t="s">
        <v>19</v>
      </c>
      <c r="C36" s="239">
        <f>C8/C$32</f>
        <v>0.64645336509764706</v>
      </c>
      <c r="D36" s="239">
        <f>D8/D$32</f>
        <v>0.63753307526521941</v>
      </c>
      <c r="E36" s="239">
        <f>E8/E$32</f>
        <v>0.61382135507695712</v>
      </c>
      <c r="F36" s="240">
        <f>F8/F$32</f>
        <v>0.59913032382122677</v>
      </c>
      <c r="G36" s="239">
        <f>G8/G$32</f>
        <v>0.59571606945746169</v>
      </c>
      <c r="H36" s="239">
        <f t="shared" ref="H36:N51" si="6">H8/H$32</f>
        <v>0.58055759081347547</v>
      </c>
      <c r="I36" s="239">
        <f t="shared" si="6"/>
        <v>0.59313943051229445</v>
      </c>
      <c r="J36" s="239">
        <f t="shared" si="6"/>
        <v>0.61534407788113454</v>
      </c>
      <c r="K36" s="241">
        <f>K8/K$32</f>
        <v>0.59664687233604685</v>
      </c>
      <c r="L36" s="239">
        <f>L8/L$32</f>
        <v>0.58211017915894236</v>
      </c>
      <c r="M36" s="239">
        <f t="shared" ref="M36:Q51" si="7">M8/M$32</f>
        <v>0.58207418209050454</v>
      </c>
      <c r="N36" s="239">
        <f t="shared" si="7"/>
        <v>0.59076955881178195</v>
      </c>
      <c r="O36" s="239">
        <f>O8/O$32</f>
        <v>0.5938804144603651</v>
      </c>
      <c r="P36" s="241">
        <f>P8/P$32</f>
        <v>0.58743086499222985</v>
      </c>
      <c r="Q36" s="239">
        <f>Q8/Q$32</f>
        <v>0.56395267362622614</v>
      </c>
      <c r="R36" s="239">
        <f>R8/R$32</f>
        <v>0.57175259607127493</v>
      </c>
      <c r="S36" s="438">
        <f t="shared" ref="S36:U51" si="8">S8/S$32</f>
        <v>0.58086342581198935</v>
      </c>
      <c r="T36" s="438">
        <f t="shared" si="8"/>
        <v>0.55341630765294791</v>
      </c>
      <c r="U36" s="440">
        <f t="shared" si="8"/>
        <v>0.56740612132856283</v>
      </c>
    </row>
    <row r="37" spans="1:21" s="153" customFormat="1" ht="14.1" customHeight="1" x14ac:dyDescent="0.15">
      <c r="A37" s="152"/>
      <c r="B37" s="218" t="s">
        <v>20</v>
      </c>
      <c r="C37" s="239">
        <f>C9/C$32</f>
        <v>6.5646277230093128E-2</v>
      </c>
      <c r="D37" s="239">
        <f>D9/D$32</f>
        <v>6.4560683334143401E-2</v>
      </c>
      <c r="E37" s="239">
        <f t="shared" ref="E37:G50" si="9">E9/E$32</f>
        <v>6.9498719866125977E-2</v>
      </c>
      <c r="F37" s="240">
        <f t="shared" si="9"/>
        <v>7.5298616100133137E-2</v>
      </c>
      <c r="G37" s="239">
        <f t="shared" si="9"/>
        <v>7.2190060459517105E-2</v>
      </c>
      <c r="H37" s="239">
        <f t="shared" si="6"/>
        <v>7.2850193550452844E-2</v>
      </c>
      <c r="I37" s="239">
        <f t="shared" si="6"/>
        <v>7.3113193606917856E-2</v>
      </c>
      <c r="J37" s="239">
        <f t="shared" si="6"/>
        <v>6.6599073909770767E-2</v>
      </c>
      <c r="K37" s="241">
        <f t="shared" si="6"/>
        <v>7.1058083880024034E-2</v>
      </c>
      <c r="L37" s="239">
        <f t="shared" si="6"/>
        <v>7.3979534635093172E-2</v>
      </c>
      <c r="M37" s="239">
        <f t="shared" si="7"/>
        <v>7.1980183645767068E-2</v>
      </c>
      <c r="N37" s="239">
        <f t="shared" si="7"/>
        <v>7.0331837191988822E-2</v>
      </c>
      <c r="O37" s="239">
        <f t="shared" si="7"/>
        <v>6.9630133907530575E-2</v>
      </c>
      <c r="P37" s="241">
        <f t="shared" si="7"/>
        <v>7.140532782513484E-2</v>
      </c>
      <c r="Q37" s="239">
        <f t="shared" si="7"/>
        <v>7.1556970659688607E-2</v>
      </c>
      <c r="R37" s="239">
        <f t="shared" ref="R37" si="10">R9/R$32</f>
        <v>7.2478525045396966E-2</v>
      </c>
      <c r="S37" s="438">
        <f t="shared" si="8"/>
        <v>7.2734510087200763E-2</v>
      </c>
      <c r="T37" s="438">
        <f t="shared" si="8"/>
        <v>7.3128708532275558E-2</v>
      </c>
      <c r="U37" s="440">
        <f t="shared" si="8"/>
        <v>7.2493528880678643E-2</v>
      </c>
    </row>
    <row r="38" spans="1:21" s="152" customFormat="1" ht="14.1" customHeight="1" x14ac:dyDescent="0.15">
      <c r="B38" s="218" t="s">
        <v>21</v>
      </c>
      <c r="C38" s="239">
        <f>C10/C$32</f>
        <v>0.11869214350821877</v>
      </c>
      <c r="D38" s="239">
        <f>D10/D$32</f>
        <v>0.12058935002227961</v>
      </c>
      <c r="E38" s="239">
        <f t="shared" si="9"/>
        <v>0.13175369211433793</v>
      </c>
      <c r="F38" s="240">
        <f t="shared" si="9"/>
        <v>0.14398162998549094</v>
      </c>
      <c r="G38" s="239">
        <f t="shared" si="9"/>
        <v>0.14737359463249433</v>
      </c>
      <c r="H38" s="239">
        <f t="shared" si="6"/>
        <v>0.15856758329146825</v>
      </c>
      <c r="I38" s="239">
        <f t="shared" si="6"/>
        <v>0.14832182955512951</v>
      </c>
      <c r="J38" s="239">
        <f t="shared" si="6"/>
        <v>0.14218012808280403</v>
      </c>
      <c r="K38" s="241">
        <f t="shared" si="6"/>
        <v>0.14898828891058449</v>
      </c>
      <c r="L38" s="239">
        <f t="shared" si="6"/>
        <v>0.15363268677352399</v>
      </c>
      <c r="M38" s="239">
        <f t="shared" si="7"/>
        <v>0.15330480090251491</v>
      </c>
      <c r="N38" s="239">
        <f t="shared" si="7"/>
        <v>0.14966975258496293</v>
      </c>
      <c r="O38" s="239">
        <f t="shared" si="7"/>
        <v>0.1517860996411276</v>
      </c>
      <c r="P38" s="241">
        <f t="shared" si="7"/>
        <v>0.15205897330486648</v>
      </c>
      <c r="Q38" s="239">
        <f t="shared" si="7"/>
        <v>0.16973789725994673</v>
      </c>
      <c r="R38" s="239">
        <f t="shared" ref="R38" si="11">R10/R$32</f>
        <v>0.165123640208482</v>
      </c>
      <c r="S38" s="438">
        <f t="shared" si="8"/>
        <v>0.16054954127531762</v>
      </c>
      <c r="T38" s="438">
        <f t="shared" si="8"/>
        <v>0.17287434746644986</v>
      </c>
      <c r="U38" s="440">
        <f t="shared" si="8"/>
        <v>0.16709215122678844</v>
      </c>
    </row>
    <row r="39" spans="1:21" s="152" customFormat="1" ht="14.1" customHeight="1" x14ac:dyDescent="0.15">
      <c r="B39" s="218" t="s">
        <v>22</v>
      </c>
      <c r="C39" s="239">
        <f t="shared" ref="C39:D50" si="12">C11/C$32</f>
        <v>1.6293328547426544E-2</v>
      </c>
      <c r="D39" s="239">
        <f t="shared" si="12"/>
        <v>1.7521175247358158E-2</v>
      </c>
      <c r="E39" s="239">
        <f t="shared" si="9"/>
        <v>1.8964469890653188E-2</v>
      </c>
      <c r="F39" s="240">
        <f t="shared" si="9"/>
        <v>1.7399628118326568E-2</v>
      </c>
      <c r="G39" s="239">
        <f t="shared" si="9"/>
        <v>1.8549062500555841E-2</v>
      </c>
      <c r="H39" s="239">
        <f t="shared" si="6"/>
        <v>1.7356450177858706E-2</v>
      </c>
      <c r="I39" s="239">
        <f t="shared" si="6"/>
        <v>2.2218015046782523E-2</v>
      </c>
      <c r="J39" s="239">
        <f t="shared" si="6"/>
        <v>2.0916736352785417E-2</v>
      </c>
      <c r="K39" s="241">
        <f t="shared" si="6"/>
        <v>1.98099012061215E-2</v>
      </c>
      <c r="L39" s="239">
        <f t="shared" si="6"/>
        <v>2.2229010714317678E-2</v>
      </c>
      <c r="M39" s="239">
        <f t="shared" si="7"/>
        <v>2.332524230070469E-2</v>
      </c>
      <c r="N39" s="239">
        <f t="shared" si="7"/>
        <v>2.1710506623861897E-2</v>
      </c>
      <c r="O39" s="239">
        <f t="shared" si="7"/>
        <v>2.0436965263780915E-2</v>
      </c>
      <c r="P39" s="241">
        <f t="shared" si="7"/>
        <v>2.1889016462230008E-2</v>
      </c>
      <c r="Q39" s="239">
        <f t="shared" si="7"/>
        <v>2.2892733651267202E-2</v>
      </c>
      <c r="R39" s="239">
        <f t="shared" ref="R39" si="13">R11/R$32</f>
        <v>2.2213606301192658E-2</v>
      </c>
      <c r="S39" s="438">
        <f t="shared" si="8"/>
        <v>2.0043352957331048E-2</v>
      </c>
      <c r="T39" s="438">
        <f t="shared" si="8"/>
        <v>2.1350055319075373E-2</v>
      </c>
      <c r="U39" s="440">
        <f t="shared" si="8"/>
        <v>2.1604787257992406E-2</v>
      </c>
    </row>
    <row r="40" spans="1:21" s="152" customFormat="1" ht="14.1" customHeight="1" x14ac:dyDescent="0.15">
      <c r="B40" s="225" t="s">
        <v>23</v>
      </c>
      <c r="C40" s="239">
        <f t="shared" si="12"/>
        <v>1.664287549847868E-2</v>
      </c>
      <c r="D40" s="239">
        <f t="shared" si="12"/>
        <v>1.6970701502777519E-2</v>
      </c>
      <c r="E40" s="239">
        <f t="shared" si="9"/>
        <v>1.512569915648535E-2</v>
      </c>
      <c r="F40" s="240">
        <f t="shared" si="9"/>
        <v>2.0574698179752129E-2</v>
      </c>
      <c r="G40" s="239">
        <f t="shared" si="9"/>
        <v>2.0236866073694484E-2</v>
      </c>
      <c r="H40" s="239">
        <f t="shared" si="6"/>
        <v>2.0891899145790857E-2</v>
      </c>
      <c r="I40" s="239">
        <f t="shared" si="6"/>
        <v>1.7045556212408386E-2</v>
      </c>
      <c r="J40" s="239">
        <f t="shared" si="6"/>
        <v>1.5831728774996775E-2</v>
      </c>
      <c r="K40" s="241">
        <f t="shared" si="6"/>
        <v>1.8404214808004579E-2</v>
      </c>
      <c r="L40" s="239">
        <f t="shared" si="6"/>
        <v>1.8013517707281601E-2</v>
      </c>
      <c r="M40" s="239">
        <f t="shared" si="7"/>
        <v>1.7888227827236439E-2</v>
      </c>
      <c r="N40" s="239">
        <f t="shared" si="7"/>
        <v>1.7693635255352318E-2</v>
      </c>
      <c r="O40" s="239">
        <f t="shared" si="7"/>
        <v>1.7309880101084613E-2</v>
      </c>
      <c r="P40" s="241">
        <f t="shared" si="7"/>
        <v>1.7713978564615391E-2</v>
      </c>
      <c r="Q40" s="239">
        <f t="shared" si="7"/>
        <v>1.844799924833106E-2</v>
      </c>
      <c r="R40" s="239">
        <f t="shared" ref="R40" si="14">R12/R$32</f>
        <v>1.8801885258217629E-2</v>
      </c>
      <c r="S40" s="438">
        <f t="shared" si="8"/>
        <v>1.8308456795781608E-2</v>
      </c>
      <c r="T40" s="438">
        <f t="shared" si="8"/>
        <v>1.914059060746302E-2</v>
      </c>
      <c r="U40" s="440">
        <f t="shared" si="8"/>
        <v>1.8682300807319346E-2</v>
      </c>
    </row>
    <row r="41" spans="1:21" s="152" customFormat="1" ht="14.1" customHeight="1" x14ac:dyDescent="0.15">
      <c r="B41" s="225" t="s">
        <v>24</v>
      </c>
      <c r="C41" s="239">
        <f t="shared" si="12"/>
        <v>1.7702761519749984E-2</v>
      </c>
      <c r="D41" s="239">
        <f t="shared" si="12"/>
        <v>1.6091255962892945E-2</v>
      </c>
      <c r="E41" s="239">
        <f t="shared" si="9"/>
        <v>1.2705990421447537E-2</v>
      </c>
      <c r="F41" s="240">
        <f t="shared" si="9"/>
        <v>1.278790255368363E-2</v>
      </c>
      <c r="G41" s="239">
        <f t="shared" si="9"/>
        <v>1.308127371164631E-2</v>
      </c>
      <c r="H41" s="239">
        <f t="shared" si="6"/>
        <v>1.287079237715643E-2</v>
      </c>
      <c r="I41" s="239">
        <f t="shared" si="6"/>
        <v>1.253238889081092E-2</v>
      </c>
      <c r="J41" s="239">
        <f t="shared" si="6"/>
        <v>1.1791802918123432E-2</v>
      </c>
      <c r="K41" s="241">
        <f t="shared" si="6"/>
        <v>1.2540133489164336E-2</v>
      </c>
      <c r="L41" s="239">
        <f t="shared" si="6"/>
        <v>1.2857529798021645E-2</v>
      </c>
      <c r="M41" s="239">
        <f t="shared" si="7"/>
        <v>1.4853975254885144E-2</v>
      </c>
      <c r="N41" s="239">
        <f t="shared" si="7"/>
        <v>1.1060506756587917E-2</v>
      </c>
      <c r="O41" s="239">
        <f t="shared" si="7"/>
        <v>1.3011899911681824E-2</v>
      </c>
      <c r="P41" s="241">
        <f t="shared" si="7"/>
        <v>1.2936639842408667E-2</v>
      </c>
      <c r="Q41" s="239">
        <f t="shared" si="7"/>
        <v>1.3464638261116621E-2</v>
      </c>
      <c r="R41" s="239">
        <f t="shared" ref="R41" si="15">R13/R$32</f>
        <v>1.169349947154536E-2</v>
      </c>
      <c r="S41" s="438">
        <f t="shared" si="8"/>
        <v>1.1143403810009446E-2</v>
      </c>
      <c r="T41" s="438">
        <f t="shared" si="8"/>
        <v>1.5221160737600438E-2</v>
      </c>
      <c r="U41" s="440">
        <f t="shared" si="8"/>
        <v>1.2895902375714341E-2</v>
      </c>
    </row>
    <row r="42" spans="1:21" s="152" customFormat="1" ht="14.1" customHeight="1" x14ac:dyDescent="0.15">
      <c r="B42" s="225" t="s">
        <v>25</v>
      </c>
      <c r="C42" s="239">
        <f t="shared" si="12"/>
        <v>8.2025377376369821E-3</v>
      </c>
      <c r="D42" s="239">
        <f t="shared" si="12"/>
        <v>7.4788316241153723E-3</v>
      </c>
      <c r="E42" s="239">
        <f t="shared" si="9"/>
        <v>7.4905678338955898E-3</v>
      </c>
      <c r="F42" s="240">
        <f t="shared" si="9"/>
        <v>7.1096927076340077E-3</v>
      </c>
      <c r="G42" s="239">
        <f t="shared" si="9"/>
        <v>6.4934575844516097E-3</v>
      </c>
      <c r="H42" s="239">
        <f t="shared" si="6"/>
        <v>7.0526487596205313E-3</v>
      </c>
      <c r="I42" s="239">
        <f t="shared" si="6"/>
        <v>5.9925487269422211E-3</v>
      </c>
      <c r="J42" s="239">
        <f t="shared" si="6"/>
        <v>5.3417154753375804E-3</v>
      </c>
      <c r="K42" s="241">
        <f t="shared" si="6"/>
        <v>6.1941546684692048E-3</v>
      </c>
      <c r="L42" s="239">
        <f t="shared" si="6"/>
        <v>5.6547978135711345E-3</v>
      </c>
      <c r="M42" s="239">
        <f t="shared" si="7"/>
        <v>4.4322317994774599E-3</v>
      </c>
      <c r="N42" s="239">
        <f t="shared" si="7"/>
        <v>5.0369825553464882E-3</v>
      </c>
      <c r="O42" s="239">
        <f t="shared" si="7"/>
        <v>5.5138008633432494E-3</v>
      </c>
      <c r="P42" s="241">
        <f t="shared" si="7"/>
        <v>5.160530015622361E-3</v>
      </c>
      <c r="Q42" s="239">
        <f t="shared" si="7"/>
        <v>5.2793531737595871E-3</v>
      </c>
      <c r="R42" s="239">
        <f t="shared" ref="R42" si="16">R14/R$32</f>
        <v>4.9032454831841581E-3</v>
      </c>
      <c r="S42" s="438">
        <f t="shared" si="8"/>
        <v>4.75893374970646E-3</v>
      </c>
      <c r="T42" s="438">
        <f t="shared" si="8"/>
        <v>6.0135627125676465E-3</v>
      </c>
      <c r="U42" s="440">
        <f t="shared" si="8"/>
        <v>5.2458731209302327E-3</v>
      </c>
    </row>
    <row r="43" spans="1:21" s="152" customFormat="1" ht="14.1" customHeight="1" x14ac:dyDescent="0.15">
      <c r="B43" s="225" t="s">
        <v>26</v>
      </c>
      <c r="C43" s="239">
        <f t="shared" si="12"/>
        <v>2.2571498677165292E-3</v>
      </c>
      <c r="D43" s="239">
        <f t="shared" si="12"/>
        <v>1.9300881165698759E-3</v>
      </c>
      <c r="E43" s="239">
        <f t="shared" si="9"/>
        <v>2.2762466786365766E-3</v>
      </c>
      <c r="F43" s="240">
        <f t="shared" si="9"/>
        <v>2.1253423078174158E-3</v>
      </c>
      <c r="G43" s="239">
        <f t="shared" si="9"/>
        <v>1.7722804905071945E-3</v>
      </c>
      <c r="H43" s="239">
        <f t="shared" si="6"/>
        <v>1.8134935930664104E-3</v>
      </c>
      <c r="I43" s="239">
        <f t="shared" si="6"/>
        <v>1.6786495518231834E-3</v>
      </c>
      <c r="J43" s="239">
        <f t="shared" si="6"/>
        <v>1.6389679769177128E-3</v>
      </c>
      <c r="K43" s="241">
        <f t="shared" si="6"/>
        <v>1.7228963006868669E-3</v>
      </c>
      <c r="L43" s="239">
        <f t="shared" si="6"/>
        <v>1.957698154932107E-3</v>
      </c>
      <c r="M43" s="239">
        <f t="shared" si="7"/>
        <v>1.8430237639851922E-3</v>
      </c>
      <c r="N43" s="239">
        <f t="shared" si="7"/>
        <v>1.8236160196790508E-3</v>
      </c>
      <c r="O43" s="239">
        <f t="shared" si="7"/>
        <v>2.1083032219698082E-3</v>
      </c>
      <c r="P43" s="241">
        <f t="shared" si="7"/>
        <v>1.9359135953220276E-3</v>
      </c>
      <c r="Q43" s="239">
        <f t="shared" si="7"/>
        <v>1.4375254865833494E-3</v>
      </c>
      <c r="R43" s="239">
        <f t="shared" ref="R43" si="17">R15/R$32</f>
        <v>1.3005070965915926E-3</v>
      </c>
      <c r="S43" s="438">
        <f t="shared" si="8"/>
        <v>1.2751107258144644E-3</v>
      </c>
      <c r="T43" s="438">
        <f t="shared" si="8"/>
        <v>1.0797811695540296E-3</v>
      </c>
      <c r="U43" s="440">
        <f t="shared" si="8"/>
        <v>1.2691041284907728E-3</v>
      </c>
    </row>
    <row r="44" spans="1:21" s="152" customFormat="1" ht="14.1" customHeight="1" x14ac:dyDescent="0.15">
      <c r="B44" s="225" t="s">
        <v>27</v>
      </c>
      <c r="C44" s="239">
        <f t="shared" si="12"/>
        <v>4.1370464568408023E-3</v>
      </c>
      <c r="D44" s="239">
        <f t="shared" si="12"/>
        <v>3.8248568591896272E-3</v>
      </c>
      <c r="E44" s="239">
        <f t="shared" si="9"/>
        <v>4.6923096705614653E-3</v>
      </c>
      <c r="F44" s="240">
        <f t="shared" si="9"/>
        <v>4.6118612211509848E-3</v>
      </c>
      <c r="G44" s="239">
        <f t="shared" si="9"/>
        <v>5.1292882219128467E-3</v>
      </c>
      <c r="H44" s="239">
        <f t="shared" si="6"/>
        <v>4.4830440350231461E-3</v>
      </c>
      <c r="I44" s="239">
        <f t="shared" si="6"/>
        <v>3.8649910901236489E-3</v>
      </c>
      <c r="J44" s="239">
        <f t="shared" si="6"/>
        <v>3.3984129811195779E-3</v>
      </c>
      <c r="K44" s="241">
        <f t="shared" si="6"/>
        <v>4.1808518573958602E-3</v>
      </c>
      <c r="L44" s="239">
        <f t="shared" si="6"/>
        <v>4.7890333339789346E-3</v>
      </c>
      <c r="M44" s="239">
        <f t="shared" si="7"/>
        <v>5.3444864132103885E-3</v>
      </c>
      <c r="N44" s="239">
        <f t="shared" si="7"/>
        <v>4.8582512804675087E-3</v>
      </c>
      <c r="O44" s="239">
        <f t="shared" si="7"/>
        <v>4.9416579147483052E-3</v>
      </c>
      <c r="P44" s="241">
        <f t="shared" si="7"/>
        <v>4.9839210922330481E-3</v>
      </c>
      <c r="Q44" s="239">
        <f t="shared" si="7"/>
        <v>6.8010573116795486E-3</v>
      </c>
      <c r="R44" s="239">
        <f t="shared" ref="R44" si="18">R16/R$32</f>
        <v>6.7896491230655881E-3</v>
      </c>
      <c r="S44" s="438">
        <f t="shared" si="8"/>
        <v>6.5787671872465621E-3</v>
      </c>
      <c r="T44" s="438">
        <f t="shared" si="8"/>
        <v>8.0075885596742873E-3</v>
      </c>
      <c r="U44" s="440">
        <f t="shared" si="8"/>
        <v>7.0570316061910679E-3</v>
      </c>
    </row>
    <row r="45" spans="1:21" s="152" customFormat="1" ht="14.1" customHeight="1" x14ac:dyDescent="0.15">
      <c r="B45" s="225" t="s">
        <v>28</v>
      </c>
      <c r="C45" s="239">
        <f t="shared" si="12"/>
        <v>3.8386704926766284E-3</v>
      </c>
      <c r="D45" s="239">
        <f t="shared" si="12"/>
        <v>3.9605283778342939E-3</v>
      </c>
      <c r="E45" s="239">
        <f t="shared" si="9"/>
        <v>4.9209238488334642E-3</v>
      </c>
      <c r="F45" s="240">
        <f t="shared" si="9"/>
        <v>4.8243700900638302E-3</v>
      </c>
      <c r="G45" s="239">
        <f t="shared" si="9"/>
        <v>4.1364703409492339E-3</v>
      </c>
      <c r="H45" s="239">
        <f t="shared" si="6"/>
        <v>4.6211634206502509E-3</v>
      </c>
      <c r="I45" s="239">
        <f t="shared" si="6"/>
        <v>4.7171761052921752E-3</v>
      </c>
      <c r="J45" s="239">
        <f t="shared" si="6"/>
        <v>4.2738408430419723E-3</v>
      </c>
      <c r="K45" s="241">
        <f t="shared" si="6"/>
        <v>4.4394848443796162E-3</v>
      </c>
      <c r="L45" s="239">
        <f t="shared" si="6"/>
        <v>5.1111614057474004E-3</v>
      </c>
      <c r="M45" s="239">
        <f t="shared" si="7"/>
        <v>5.4921781396811507E-3</v>
      </c>
      <c r="N45" s="239">
        <f t="shared" si="7"/>
        <v>4.6833257043761307E-3</v>
      </c>
      <c r="O45" s="239">
        <f t="shared" si="7"/>
        <v>4.7238226833897657E-3</v>
      </c>
      <c r="P45" s="241">
        <f t="shared" si="7"/>
        <v>4.993469386266115E-3</v>
      </c>
      <c r="Q45" s="239">
        <f t="shared" si="7"/>
        <v>4.0159772173475449E-3</v>
      </c>
      <c r="R45" s="239">
        <f t="shared" ref="R45" si="19">R17/R$32</f>
        <v>4.7357840843000069E-3</v>
      </c>
      <c r="S45" s="438">
        <f t="shared" si="8"/>
        <v>4.861382306389125E-3</v>
      </c>
      <c r="T45" s="438">
        <f t="shared" si="8"/>
        <v>4.7746991053412586E-3</v>
      </c>
      <c r="U45" s="440">
        <f t="shared" si="8"/>
        <v>4.6065481052528813E-3</v>
      </c>
    </row>
    <row r="46" spans="1:21" s="152" customFormat="1" ht="14.1" customHeight="1" x14ac:dyDescent="0.15">
      <c r="B46" s="225" t="s">
        <v>29</v>
      </c>
      <c r="C46" s="239">
        <f t="shared" si="12"/>
        <v>4.8183171166144616E-2</v>
      </c>
      <c r="D46" s="239">
        <f t="shared" si="12"/>
        <v>5.1327473630834848E-2</v>
      </c>
      <c r="E46" s="239">
        <f t="shared" si="9"/>
        <v>6.8186948133192107E-2</v>
      </c>
      <c r="F46" s="240">
        <f t="shared" si="9"/>
        <v>5.3770317547997999E-2</v>
      </c>
      <c r="G46" s="239">
        <f t="shared" si="9"/>
        <v>5.205229610874549E-2</v>
      </c>
      <c r="H46" s="239">
        <f t="shared" si="6"/>
        <v>5.524433394831129E-2</v>
      </c>
      <c r="I46" s="239">
        <f t="shared" si="6"/>
        <v>5.9566368870595632E-2</v>
      </c>
      <c r="J46" s="239">
        <f t="shared" si="6"/>
        <v>5.5338832002088723E-2</v>
      </c>
      <c r="K46" s="241">
        <f t="shared" si="6"/>
        <v>5.5615707543028636E-2</v>
      </c>
      <c r="L46" s="239">
        <f t="shared" si="6"/>
        <v>5.2879431138549517E-2</v>
      </c>
      <c r="M46" s="239">
        <f t="shared" si="7"/>
        <v>5.3750927260368786E-2</v>
      </c>
      <c r="N46" s="239">
        <f t="shared" si="7"/>
        <v>5.7256183792829506E-2</v>
      </c>
      <c r="O46" s="239">
        <f t="shared" si="7"/>
        <v>5.3394534783824929E-2</v>
      </c>
      <c r="P46" s="241">
        <f t="shared" si="7"/>
        <v>5.4335443971521978E-2</v>
      </c>
      <c r="Q46" s="239">
        <f t="shared" si="7"/>
        <v>4.9117209535591018E-2</v>
      </c>
      <c r="R46" s="239">
        <f t="shared" ref="R46" si="20">R18/R$32</f>
        <v>5.0192228407596164E-2</v>
      </c>
      <c r="S46" s="438">
        <f t="shared" si="8"/>
        <v>5.3129781263986618E-2</v>
      </c>
      <c r="T46" s="438">
        <f t="shared" si="8"/>
        <v>5.4034469710161084E-2</v>
      </c>
      <c r="U46" s="440">
        <f t="shared" si="8"/>
        <v>5.1676480561257031E-2</v>
      </c>
    </row>
    <row r="47" spans="1:21" s="152" customFormat="1" ht="14.1" customHeight="1" x14ac:dyDescent="0.15">
      <c r="B47" s="225" t="s">
        <v>30</v>
      </c>
      <c r="C47" s="176" t="s">
        <v>31</v>
      </c>
      <c r="D47" s="239">
        <f t="shared" si="12"/>
        <v>4.4740564997291033E-3</v>
      </c>
      <c r="E47" s="239">
        <f t="shared" si="9"/>
        <v>5.5649573122281181E-3</v>
      </c>
      <c r="F47" s="240">
        <f t="shared" si="9"/>
        <v>5.29876089871021E-3</v>
      </c>
      <c r="G47" s="239">
        <f t="shared" si="9"/>
        <v>6.970959681716799E-3</v>
      </c>
      <c r="H47" s="239">
        <f t="shared" si="6"/>
        <v>7.0302482376107672E-3</v>
      </c>
      <c r="I47" s="239">
        <f t="shared" si="6"/>
        <v>6.4443011942673795E-3</v>
      </c>
      <c r="J47" s="239">
        <f t="shared" si="6"/>
        <v>6.190970901341031E-3</v>
      </c>
      <c r="K47" s="241">
        <f t="shared" si="6"/>
        <v>6.6418497414116673E-3</v>
      </c>
      <c r="L47" s="239">
        <f t="shared" si="6"/>
        <v>6.5711267457930506E-3</v>
      </c>
      <c r="M47" s="239">
        <f t="shared" si="7"/>
        <v>6.5199077113768638E-3</v>
      </c>
      <c r="N47" s="239">
        <f t="shared" si="7"/>
        <v>6.7013424629422712E-3</v>
      </c>
      <c r="O47" s="239">
        <f t="shared" si="7"/>
        <v>6.6472574496470463E-3</v>
      </c>
      <c r="P47" s="241">
        <f t="shared" si="7"/>
        <v>6.6117160171819999E-3</v>
      </c>
      <c r="Q47" s="239">
        <f t="shared" si="7"/>
        <v>6.482913594131382E-3</v>
      </c>
      <c r="R47" s="239">
        <f t="shared" ref="R47" si="21">R19/R$32</f>
        <v>5.7724364034050261E-3</v>
      </c>
      <c r="S47" s="438">
        <f t="shared" si="8"/>
        <v>6.2425168115210492E-3</v>
      </c>
      <c r="T47" s="438">
        <f t="shared" si="8"/>
        <v>6.4453259655923986E-3</v>
      </c>
      <c r="U47" s="440">
        <f t="shared" si="8"/>
        <v>6.2346390162299568E-3</v>
      </c>
    </row>
    <row r="48" spans="1:21" s="152" customFormat="1" ht="14.1" customHeight="1" x14ac:dyDescent="0.15">
      <c r="B48" s="225" t="s">
        <v>32</v>
      </c>
      <c r="C48" s="176" t="s">
        <v>31</v>
      </c>
      <c r="D48" s="239">
        <f t="shared" si="12"/>
        <v>4.3785315651901965E-3</v>
      </c>
      <c r="E48" s="239">
        <f t="shared" si="9"/>
        <v>3.3669067125089536E-3</v>
      </c>
      <c r="F48" s="240">
        <f t="shared" si="9"/>
        <v>2.5917942616884228E-3</v>
      </c>
      <c r="G48" s="239">
        <f t="shared" si="9"/>
        <v>2.5736363900472534E-3</v>
      </c>
      <c r="H48" s="239">
        <f t="shared" si="6"/>
        <v>2.6967247305041339E-3</v>
      </c>
      <c r="I48" s="239">
        <f t="shared" si="6"/>
        <v>5.3765281368418219E-3</v>
      </c>
      <c r="J48" s="239">
        <f t="shared" si="6"/>
        <v>4.5843372553527415E-3</v>
      </c>
      <c r="K48" s="241">
        <f t="shared" si="6"/>
        <v>3.8503732219720959E-3</v>
      </c>
      <c r="L48" s="239">
        <f t="shared" si="6"/>
        <v>4.6689280714002973E-3</v>
      </c>
      <c r="M48" s="239">
        <f t="shared" si="7"/>
        <v>4.6888373197667759E-3</v>
      </c>
      <c r="N48" s="239">
        <f t="shared" si="7"/>
        <v>3.7378045749585594E-3</v>
      </c>
      <c r="O48" s="239">
        <f t="shared" si="7"/>
        <v>3.7828805718769891E-3</v>
      </c>
      <c r="P48" s="241">
        <f t="shared" si="7"/>
        <v>4.2021865715141478E-3</v>
      </c>
      <c r="Q48" s="239">
        <f t="shared" si="7"/>
        <v>3.9353284568352789E-3</v>
      </c>
      <c r="R48" s="239">
        <f t="shared" ref="R48" si="22">R20/R$32</f>
        <v>4.177822771632771E-3</v>
      </c>
      <c r="S48" s="438">
        <f t="shared" si="8"/>
        <v>4.6093222414052759E-3</v>
      </c>
      <c r="T48" s="438">
        <f t="shared" si="8"/>
        <v>4.990121804094195E-3</v>
      </c>
      <c r="U48" s="440">
        <f t="shared" si="8"/>
        <v>4.4404120326487443E-3</v>
      </c>
    </row>
    <row r="49" spans="1:21" s="152" customFormat="1" ht="14.1" customHeight="1" x14ac:dyDescent="0.15">
      <c r="B49" s="225" t="s">
        <v>33</v>
      </c>
      <c r="C49" s="176" t="s">
        <v>31</v>
      </c>
      <c r="D49" s="239">
        <f t="shared" si="12"/>
        <v>1.486362713295692E-3</v>
      </c>
      <c r="E49" s="239">
        <f t="shared" si="9"/>
        <v>1.5005587620326617E-3</v>
      </c>
      <c r="F49" s="240">
        <f t="shared" si="9"/>
        <v>1.1533398352121416E-3</v>
      </c>
      <c r="G49" s="239">
        <f t="shared" si="9"/>
        <v>2.2564801338595718E-3</v>
      </c>
      <c r="H49" s="239">
        <f t="shared" si="6"/>
        <v>7.5428442695663924E-4</v>
      </c>
      <c r="I49" s="239">
        <f t="shared" si="6"/>
        <v>1.4512805217605838E-3</v>
      </c>
      <c r="J49" s="239">
        <f t="shared" si="6"/>
        <v>1.1819005582612385E-3</v>
      </c>
      <c r="K49" s="241">
        <f t="shared" si="6"/>
        <v>1.3875345207461898E-3</v>
      </c>
      <c r="L49" s="239">
        <f t="shared" si="6"/>
        <v>1.323370817546711E-3</v>
      </c>
      <c r="M49" s="239">
        <f t="shared" si="7"/>
        <v>1.4467878507933611E-3</v>
      </c>
      <c r="N49" s="239">
        <f t="shared" si="7"/>
        <v>1.151907816486246E-3</v>
      </c>
      <c r="O49" s="239">
        <f t="shared" si="7"/>
        <v>1.3195183682416973E-3</v>
      </c>
      <c r="P49" s="241">
        <f t="shared" si="7"/>
        <v>1.3094532062862601E-3</v>
      </c>
      <c r="Q49" s="239">
        <f t="shared" si="7"/>
        <v>1.2385858396396438E-3</v>
      </c>
      <c r="R49" s="239">
        <f t="shared" ref="R49" si="23">R21/R$32</f>
        <v>1.3102372576682246E-3</v>
      </c>
      <c r="S49" s="438">
        <f t="shared" si="8"/>
        <v>1.1344549984119189E-3</v>
      </c>
      <c r="T49" s="438">
        <f t="shared" si="8"/>
        <v>1.357509292162874E-3</v>
      </c>
      <c r="U49" s="440">
        <f t="shared" si="8"/>
        <v>1.2614184436797737E-3</v>
      </c>
    </row>
    <row r="50" spans="1:21" s="152" customFormat="1" ht="14.1" customHeight="1" x14ac:dyDescent="0.15">
      <c r="B50" s="225" t="s">
        <v>34</v>
      </c>
      <c r="C50" s="176" t="s">
        <v>31</v>
      </c>
      <c r="D50" s="239">
        <f t="shared" si="12"/>
        <v>1.8418412177460476E-3</v>
      </c>
      <c r="E50" s="239">
        <f t="shared" si="9"/>
        <v>1.6181088122311862E-3</v>
      </c>
      <c r="F50" s="240">
        <f t="shared" si="9"/>
        <v>1.23646778410078E-3</v>
      </c>
      <c r="G50" s="239">
        <f t="shared" si="9"/>
        <v>1.3394433399349179E-3</v>
      </c>
      <c r="H50" s="239">
        <f t="shared" si="6"/>
        <v>1.7197108452508291E-3</v>
      </c>
      <c r="I50" s="239">
        <f t="shared" si="6"/>
        <v>1.3772660624136158E-3</v>
      </c>
      <c r="J50" s="239">
        <f t="shared" si="6"/>
        <v>1.3379064151226019E-3</v>
      </c>
      <c r="K50" s="241">
        <f t="shared" si="6"/>
        <v>1.4434396302386394E-3</v>
      </c>
      <c r="L50" s="239">
        <f t="shared" si="6"/>
        <v>1.1756920656951699E-3</v>
      </c>
      <c r="M50" s="239">
        <f t="shared" si="7"/>
        <v>1.9186849535814613E-3</v>
      </c>
      <c r="N50" s="239">
        <f t="shared" si="7"/>
        <v>1.4013604465624877E-3</v>
      </c>
      <c r="O50" s="239">
        <f t="shared" si="7"/>
        <v>2.1880537825168843E-3</v>
      </c>
      <c r="P50" s="241">
        <f t="shared" si="7"/>
        <v>1.6859234586139085E-3</v>
      </c>
      <c r="Q50" s="239">
        <f t="shared" si="7"/>
        <v>1.7543864063330832E-3</v>
      </c>
      <c r="R50" s="239">
        <f t="shared" ref="R50" si="24">R22/R$32</f>
        <v>1.5058621766884013E-3</v>
      </c>
      <c r="S50" s="438">
        <f t="shared" si="8"/>
        <v>1.2814736688926142E-3</v>
      </c>
      <c r="T50" s="438">
        <f t="shared" si="8"/>
        <v>1.7145483940986257E-3</v>
      </c>
      <c r="U50" s="440">
        <f t="shared" si="8"/>
        <v>1.5629597730268633E-3</v>
      </c>
    </row>
    <row r="51" spans="1:21" s="152" customFormat="1" ht="14.1" customHeight="1" x14ac:dyDescent="0.15">
      <c r="B51" s="225" t="s">
        <v>35</v>
      </c>
      <c r="C51" s="226" t="s">
        <v>31</v>
      </c>
      <c r="D51" s="227" t="s">
        <v>31</v>
      </c>
      <c r="E51" s="226" t="s">
        <v>31</v>
      </c>
      <c r="F51" s="228" t="s">
        <v>31</v>
      </c>
      <c r="G51" s="226" t="s">
        <v>31</v>
      </c>
      <c r="H51" s="227" t="s">
        <v>31</v>
      </c>
      <c r="I51" s="226" t="s">
        <v>31</v>
      </c>
      <c r="J51" s="227" t="s">
        <v>31</v>
      </c>
      <c r="K51" s="229" t="s">
        <v>31</v>
      </c>
      <c r="L51" s="239">
        <f t="shared" si="6"/>
        <v>2.0076555207951597E-3</v>
      </c>
      <c r="M51" s="239">
        <f t="shared" si="6"/>
        <v>2.3331700964162694E-3</v>
      </c>
      <c r="N51" s="239">
        <f t="shared" si="6"/>
        <v>2.4870665848661638E-3</v>
      </c>
      <c r="O51" s="239">
        <f t="shared" si="7"/>
        <v>2.3126395841918616E-3</v>
      </c>
      <c r="P51" s="241">
        <f t="shared" si="7"/>
        <v>2.2901577887494084E-3</v>
      </c>
      <c r="Q51" s="239">
        <f t="shared" si="7"/>
        <v>2.6502473392958324E-3</v>
      </c>
      <c r="R51" s="239">
        <f t="shared" ref="R51" si="25">R23/R$32</f>
        <v>2.2747028699324282E-3</v>
      </c>
      <c r="S51" s="438">
        <f t="shared" si="8"/>
        <v>1.815526684224351E-3</v>
      </c>
      <c r="T51" s="438">
        <f t="shared" si="8"/>
        <v>1.8896969773860687E-3</v>
      </c>
      <c r="U51" s="440">
        <f t="shared" si="8"/>
        <v>2.1481887841313303E-3</v>
      </c>
    </row>
    <row r="52" spans="1:21" s="152" customFormat="1" ht="14.1" customHeight="1" x14ac:dyDescent="0.15">
      <c r="B52" s="225" t="s">
        <v>36</v>
      </c>
      <c r="C52" s="226" t="s">
        <v>31</v>
      </c>
      <c r="D52" s="227" t="s">
        <v>31</v>
      </c>
      <c r="E52" s="226" t="s">
        <v>31</v>
      </c>
      <c r="F52" s="228" t="s">
        <v>31</v>
      </c>
      <c r="G52" s="226" t="s">
        <v>31</v>
      </c>
      <c r="H52" s="227" t="s">
        <v>31</v>
      </c>
      <c r="I52" s="226" t="s">
        <v>31</v>
      </c>
      <c r="J52" s="227" t="s">
        <v>31</v>
      </c>
      <c r="K52" s="229" t="s">
        <v>31</v>
      </c>
      <c r="L52" s="239">
        <f t="shared" ref="L52:Q59" si="26">L24/L$32</f>
        <v>2.1323433092898902E-3</v>
      </c>
      <c r="M52" s="239">
        <f t="shared" si="26"/>
        <v>1.1944057695259152E-3</v>
      </c>
      <c r="N52" s="239">
        <f t="shared" si="26"/>
        <v>2.0635110651637304E-3</v>
      </c>
      <c r="O52" s="239">
        <f t="shared" si="26"/>
        <v>1.8462551078676497E-3</v>
      </c>
      <c r="P52" s="241">
        <f t="shared" si="26"/>
        <v>1.8077953944421468E-3</v>
      </c>
      <c r="Q52" s="239">
        <f t="shared" si="26"/>
        <v>1.2991362988419178E-3</v>
      </c>
      <c r="R52" s="239">
        <f t="shared" ref="R52:U59" si="27">R24/R$32</f>
        <v>2.0963615393493466E-3</v>
      </c>
      <c r="S52" s="438">
        <f t="shared" si="27"/>
        <v>1.2485284986007361E-3</v>
      </c>
      <c r="T52" s="438">
        <f t="shared" si="27"/>
        <v>1.4257545687771337E-3</v>
      </c>
      <c r="U52" s="440">
        <f t="shared" si="27"/>
        <v>1.5193149541580186E-3</v>
      </c>
    </row>
    <row r="53" spans="1:21" s="152" customFormat="1" ht="14.1" customHeight="1" x14ac:dyDescent="0.15">
      <c r="B53" s="225" t="s">
        <v>37</v>
      </c>
      <c r="C53" s="226" t="s">
        <v>31</v>
      </c>
      <c r="D53" s="227" t="s">
        <v>31</v>
      </c>
      <c r="E53" s="226" t="s">
        <v>31</v>
      </c>
      <c r="F53" s="228" t="s">
        <v>31</v>
      </c>
      <c r="G53" s="226" t="s">
        <v>31</v>
      </c>
      <c r="H53" s="227" t="s">
        <v>31</v>
      </c>
      <c r="I53" s="226" t="s">
        <v>31</v>
      </c>
      <c r="J53" s="227" t="s">
        <v>31</v>
      </c>
      <c r="K53" s="229" t="s">
        <v>31</v>
      </c>
      <c r="L53" s="239">
        <f t="shared" si="26"/>
        <v>5.6703470681753153E-3</v>
      </c>
      <c r="M53" s="239">
        <f t="shared" si="26"/>
        <v>6.3497625467889415E-3</v>
      </c>
      <c r="N53" s="239">
        <f t="shared" si="26"/>
        <v>5.6864734896171455E-3</v>
      </c>
      <c r="O53" s="239">
        <f t="shared" si="26"/>
        <v>6.0633369573004801E-3</v>
      </c>
      <c r="P53" s="241">
        <f t="shared" si="26"/>
        <v>5.9465707278923497E-3</v>
      </c>
      <c r="Q53" s="239">
        <f t="shared" si="26"/>
        <v>7.3353448364397366E-3</v>
      </c>
      <c r="R53" s="239">
        <f t="shared" ref="R53" si="28">R25/R$32</f>
        <v>6.8236603538256134E-3</v>
      </c>
      <c r="S53" s="438">
        <f t="shared" si="27"/>
        <v>7.007878539130187E-3</v>
      </c>
      <c r="T53" s="438">
        <f t="shared" si="27"/>
        <v>7.7191654036336804E-3</v>
      </c>
      <c r="U53" s="440">
        <f t="shared" si="27"/>
        <v>7.224943879582813E-3</v>
      </c>
    </row>
    <row r="54" spans="1:21" s="152" customFormat="1" ht="14.1" customHeight="1" x14ac:dyDescent="0.15">
      <c r="B54" s="225" t="s">
        <v>38</v>
      </c>
      <c r="C54" s="226" t="s">
        <v>31</v>
      </c>
      <c r="D54" s="227" t="s">
        <v>31</v>
      </c>
      <c r="E54" s="226" t="s">
        <v>31</v>
      </c>
      <c r="F54" s="228" t="s">
        <v>31</v>
      </c>
      <c r="G54" s="226" t="s">
        <v>31</v>
      </c>
      <c r="H54" s="227" t="s">
        <v>31</v>
      </c>
      <c r="I54" s="226" t="s">
        <v>31</v>
      </c>
      <c r="J54" s="227" t="s">
        <v>31</v>
      </c>
      <c r="K54" s="229" t="s">
        <v>31</v>
      </c>
      <c r="L54" s="239">
        <f t="shared" si="26"/>
        <v>2.5454364788372198E-3</v>
      </c>
      <c r="M54" s="239">
        <f t="shared" si="26"/>
        <v>2.0918022646611019E-3</v>
      </c>
      <c r="N54" s="239">
        <f t="shared" si="26"/>
        <v>2.0814657693529128E-3</v>
      </c>
      <c r="O54" s="239">
        <f t="shared" si="26"/>
        <v>1.8452128595267787E-3</v>
      </c>
      <c r="P54" s="241">
        <f t="shared" si="26"/>
        <v>2.1296918936126257E-3</v>
      </c>
      <c r="Q54" s="239">
        <f t="shared" si="26"/>
        <v>2.2594550862861601E-3</v>
      </c>
      <c r="R54" s="239">
        <f t="shared" ref="R54" si="29">R26/R$32</f>
        <v>2.5927850696289708E-3</v>
      </c>
      <c r="S54" s="438">
        <f t="shared" si="27"/>
        <v>2.2652771065721816E-3</v>
      </c>
      <c r="T54" s="438">
        <f t="shared" si="27"/>
        <v>1.9976812667198054E-3</v>
      </c>
      <c r="U54" s="440">
        <f t="shared" si="27"/>
        <v>2.2762163200079517E-3</v>
      </c>
    </row>
    <row r="55" spans="1:21" s="152" customFormat="1" ht="14.1" customHeight="1" x14ac:dyDescent="0.15">
      <c r="B55" s="225" t="s">
        <v>39</v>
      </c>
      <c r="C55" s="226" t="s">
        <v>31</v>
      </c>
      <c r="D55" s="227" t="s">
        <v>31</v>
      </c>
      <c r="E55" s="226" t="s">
        <v>31</v>
      </c>
      <c r="F55" s="228" t="s">
        <v>31</v>
      </c>
      <c r="G55" s="226" t="s">
        <v>31</v>
      </c>
      <c r="H55" s="227" t="s">
        <v>31</v>
      </c>
      <c r="I55" s="226" t="s">
        <v>31</v>
      </c>
      <c r="J55" s="227" t="s">
        <v>31</v>
      </c>
      <c r="K55" s="229" t="s">
        <v>31</v>
      </c>
      <c r="L55" s="239">
        <f t="shared" si="26"/>
        <v>3.7489174516902382E-3</v>
      </c>
      <c r="M55" s="239">
        <f t="shared" si="26"/>
        <v>3.3933696077137962E-3</v>
      </c>
      <c r="N55" s="239">
        <f t="shared" si="26"/>
        <v>3.3657589152100414E-3</v>
      </c>
      <c r="O55" s="239">
        <f t="shared" si="26"/>
        <v>3.4571972153241821E-3</v>
      </c>
      <c r="P55" s="241">
        <f t="shared" si="26"/>
        <v>3.4868496884586132E-3</v>
      </c>
      <c r="Q55" s="239">
        <f t="shared" si="26"/>
        <v>3.3477606168614469E-3</v>
      </c>
      <c r="R55" s="239">
        <f t="shared" ref="R55" si="30">R27/R$32</f>
        <v>3.5902206814647391E-3</v>
      </c>
      <c r="S55" s="438">
        <f t="shared" si="27"/>
        <v>2.8222226393023178E-3</v>
      </c>
      <c r="T55" s="438">
        <f t="shared" si="27"/>
        <v>3.7848803500005264E-3</v>
      </c>
      <c r="U55" s="440">
        <f t="shared" si="27"/>
        <v>3.390594329327359E-3</v>
      </c>
    </row>
    <row r="56" spans="1:21" s="152" customFormat="1" ht="14.1" customHeight="1" x14ac:dyDescent="0.15">
      <c r="B56" s="225" t="s">
        <v>40</v>
      </c>
      <c r="C56" s="226" t="s">
        <v>31</v>
      </c>
      <c r="D56" s="227" t="s">
        <v>31</v>
      </c>
      <c r="E56" s="226" t="s">
        <v>31</v>
      </c>
      <c r="F56" s="228" t="s">
        <v>31</v>
      </c>
      <c r="G56" s="226" t="s">
        <v>31</v>
      </c>
      <c r="H56" s="227" t="s">
        <v>31</v>
      </c>
      <c r="I56" s="226" t="s">
        <v>31</v>
      </c>
      <c r="J56" s="227" t="s">
        <v>31</v>
      </c>
      <c r="K56" s="229" t="s">
        <v>31</v>
      </c>
      <c r="L56" s="239">
        <f t="shared" si="26"/>
        <v>3.7433165866816798E-3</v>
      </c>
      <c r="M56" s="239">
        <f t="shared" si="26"/>
        <v>2.8718672138120433E-3</v>
      </c>
      <c r="N56" s="239">
        <f t="shared" si="26"/>
        <v>2.673022314261799E-3</v>
      </c>
      <c r="O56" s="239">
        <f t="shared" si="26"/>
        <v>3.7144378214542923E-3</v>
      </c>
      <c r="P56" s="241">
        <f t="shared" si="26"/>
        <v>3.2512543092235472E-3</v>
      </c>
      <c r="Q56" s="239">
        <f t="shared" si="26"/>
        <v>6.6546137391033317E-3</v>
      </c>
      <c r="R56" s="239">
        <f t="shared" ref="R56" si="31">R28/R$32</f>
        <v>7.1166176279587844E-3</v>
      </c>
      <c r="S56" s="438">
        <f t="shared" si="27"/>
        <v>7.0875129385291292E-3</v>
      </c>
      <c r="T56" s="438">
        <f t="shared" si="27"/>
        <v>7.3738814166149349E-3</v>
      </c>
      <c r="U56" s="440">
        <f t="shared" si="27"/>
        <v>7.0666980203884355E-3</v>
      </c>
    </row>
    <row r="57" spans="1:21" s="152" customFormat="1" ht="14.1" customHeight="1" x14ac:dyDescent="0.15">
      <c r="B57" s="225" t="s">
        <v>41</v>
      </c>
      <c r="C57" s="226" t="s">
        <v>31</v>
      </c>
      <c r="D57" s="227" t="s">
        <v>31</v>
      </c>
      <c r="E57" s="226" t="s">
        <v>31</v>
      </c>
      <c r="F57" s="228" t="s">
        <v>31</v>
      </c>
      <c r="G57" s="226" t="s">
        <v>31</v>
      </c>
      <c r="H57" s="227" t="s">
        <v>31</v>
      </c>
      <c r="I57" s="226" t="s">
        <v>31</v>
      </c>
      <c r="J57" s="227" t="s">
        <v>31</v>
      </c>
      <c r="K57" s="229" t="s">
        <v>31</v>
      </c>
      <c r="L57" s="239">
        <f t="shared" si="26"/>
        <v>1.9868187362877951E-3</v>
      </c>
      <c r="M57" s="239">
        <f t="shared" si="26"/>
        <v>1.8300487454261125E-3</v>
      </c>
      <c r="N57" s="239">
        <f t="shared" si="26"/>
        <v>1.4233315286539731E-3</v>
      </c>
      <c r="O57" s="239">
        <f t="shared" si="26"/>
        <v>1.7584819507165442E-3</v>
      </c>
      <c r="P57" s="241">
        <f t="shared" si="26"/>
        <v>1.7451034165822427E-3</v>
      </c>
      <c r="Q57" s="239">
        <f t="shared" si="26"/>
        <v>2.1822772147143208E-3</v>
      </c>
      <c r="R57" s="239">
        <f t="shared" ref="R57" si="32">R29/R$32</f>
        <v>2.0424308595351753E-3</v>
      </c>
      <c r="S57" s="438">
        <f t="shared" si="27"/>
        <v>2.4009340692566347E-3</v>
      </c>
      <c r="T57" s="438">
        <f t="shared" si="27"/>
        <v>1.988174661052923E-3</v>
      </c>
      <c r="U57" s="440">
        <f t="shared" si="27"/>
        <v>2.1514962453567524E-3</v>
      </c>
    </row>
    <row r="58" spans="1:21" s="152" customFormat="1" ht="14.1" customHeight="1" x14ac:dyDescent="0.15">
      <c r="B58" s="225" t="s">
        <v>134</v>
      </c>
      <c r="C58" s="226" t="s">
        <v>31</v>
      </c>
      <c r="D58" s="227" t="s">
        <v>31</v>
      </c>
      <c r="E58" s="226" t="s">
        <v>31</v>
      </c>
      <c r="F58" s="228" t="s">
        <v>31</v>
      </c>
      <c r="G58" s="226" t="s">
        <v>31</v>
      </c>
      <c r="H58" s="227" t="s">
        <v>31</v>
      </c>
      <c r="I58" s="226" t="s">
        <v>31</v>
      </c>
      <c r="J58" s="227" t="s">
        <v>31</v>
      </c>
      <c r="K58" s="229" t="s">
        <v>31</v>
      </c>
      <c r="L58" s="239">
        <f t="shared" si="26"/>
        <v>1.3324183687143827E-3</v>
      </c>
      <c r="M58" s="239">
        <f t="shared" si="26"/>
        <v>7.9723129358429633E-4</v>
      </c>
      <c r="N58" s="239">
        <f t="shared" si="26"/>
        <v>8.1781480655607761E-4</v>
      </c>
      <c r="O58" s="239">
        <f t="shared" si="26"/>
        <v>8.6107862927045685E-4</v>
      </c>
      <c r="P58" s="241">
        <f t="shared" si="26"/>
        <v>9.4500438240718236E-4</v>
      </c>
      <c r="Q58" s="239">
        <f t="shared" si="26"/>
        <v>1.1814097860539379E-3</v>
      </c>
      <c r="R58" s="239">
        <f t="shared" ref="R58" si="33">R30/R$32</f>
        <v>7.6000041963825041E-4</v>
      </c>
      <c r="S58" s="438">
        <f t="shared" si="27"/>
        <v>8.1746560671825145E-4</v>
      </c>
      <c r="T58" s="438">
        <f t="shared" si="27"/>
        <v>1.1537677377611987E-3</v>
      </c>
      <c r="U58" s="440">
        <f t="shared" si="27"/>
        <v>9.7717964613535562E-4</v>
      </c>
    </row>
    <row r="59" spans="1:21" s="152" customFormat="1" ht="14.1" customHeight="1" thickBot="1" x14ac:dyDescent="0.2">
      <c r="B59" s="242" t="s">
        <v>42</v>
      </c>
      <c r="C59" s="239">
        <f>C31/C$32</f>
        <v>5.1950672877370221E-2</v>
      </c>
      <c r="D59" s="243">
        <f>D31/D$32</f>
        <v>4.6031188060823902E-2</v>
      </c>
      <c r="E59" s="239">
        <f>E31/E$32</f>
        <v>3.8512545709873017E-2</v>
      </c>
      <c r="F59" s="240">
        <f>F31/F$32</f>
        <v>4.8105254587011016E-2</v>
      </c>
      <c r="G59" s="239">
        <f>G31/G$32</f>
        <v>5.0128760872505361E-2</v>
      </c>
      <c r="H59" s="239">
        <f t="shared" ref="H59:J59" si="34">H31/H$32</f>
        <v>5.1489838646803468E-2</v>
      </c>
      <c r="I59" s="239">
        <f t="shared" si="34"/>
        <v>4.3160475915596082E-2</v>
      </c>
      <c r="J59" s="239">
        <f t="shared" si="34"/>
        <v>4.4049567671801557E-2</v>
      </c>
      <c r="K59" s="241">
        <f>K31/K$32</f>
        <v>4.7076213041725441E-2</v>
      </c>
      <c r="L59" s="239">
        <f t="shared" si="26"/>
        <v>2.9879048145133532E-2</v>
      </c>
      <c r="M59" s="239">
        <f t="shared" si="26"/>
        <v>3.0274665228217215E-2</v>
      </c>
      <c r="N59" s="239">
        <f t="shared" si="26"/>
        <v>3.151498364813414E-2</v>
      </c>
      <c r="O59" s="239">
        <f t="shared" si="26"/>
        <v>2.7466136949218241E-2</v>
      </c>
      <c r="P59" s="241">
        <f t="shared" si="26"/>
        <v>2.9744214092584886E-2</v>
      </c>
      <c r="Q59" s="239">
        <f t="shared" si="26"/>
        <v>3.2974505353926716E-2</v>
      </c>
      <c r="R59" s="239">
        <f t="shared" ref="R59" si="35">R31/R$32</f>
        <v>2.9951695418425042E-2</v>
      </c>
      <c r="S59" s="438">
        <f t="shared" si="27"/>
        <v>2.7020220226661881E-2</v>
      </c>
      <c r="T59" s="438">
        <f t="shared" si="27"/>
        <v>2.9118220588995096E-2</v>
      </c>
      <c r="U59" s="440">
        <f t="shared" si="27"/>
        <v>2.9716109156148748E-2</v>
      </c>
    </row>
    <row r="60" spans="1:21" s="153" customFormat="1" ht="14.1" customHeight="1" thickBot="1" x14ac:dyDescent="0.2">
      <c r="B60" s="179" t="s">
        <v>43</v>
      </c>
      <c r="C60" s="244">
        <f t="shared" ref="C60:Q60" si="36">SUM(C36:C59)</f>
        <v>0.99999999999999989</v>
      </c>
      <c r="D60" s="245">
        <f>SUM(D36:D59)</f>
        <v>1</v>
      </c>
      <c r="E60" s="244">
        <f t="shared" si="36"/>
        <v>1.0000000000000002</v>
      </c>
      <c r="F60" s="245">
        <f t="shared" si="36"/>
        <v>0.99999999999999989</v>
      </c>
      <c r="G60" s="244">
        <f t="shared" si="36"/>
        <v>1.0000000000000002</v>
      </c>
      <c r="H60" s="245">
        <f t="shared" si="36"/>
        <v>0.99999999999999989</v>
      </c>
      <c r="I60" s="244">
        <f t="shared" si="36"/>
        <v>1</v>
      </c>
      <c r="J60" s="245">
        <f t="shared" si="36"/>
        <v>0.99999999999999967</v>
      </c>
      <c r="K60" s="244">
        <f t="shared" si="36"/>
        <v>1</v>
      </c>
      <c r="L60" s="244">
        <f t="shared" si="36"/>
        <v>1</v>
      </c>
      <c r="M60" s="244">
        <f t="shared" si="36"/>
        <v>1</v>
      </c>
      <c r="N60" s="244">
        <f t="shared" si="36"/>
        <v>0.99999999999999989</v>
      </c>
      <c r="O60" s="244">
        <f t="shared" si="36"/>
        <v>0.99999999999999989</v>
      </c>
      <c r="P60" s="244">
        <f t="shared" si="36"/>
        <v>1.0000000000000004</v>
      </c>
      <c r="Q60" s="244">
        <f t="shared" si="36"/>
        <v>1.0000000000000004</v>
      </c>
      <c r="R60" s="244">
        <f t="shared" ref="R60" si="37">SUM(R36:R59)</f>
        <v>0.99999999999999978</v>
      </c>
      <c r="S60" s="439">
        <f t="shared" ref="S60:U60" si="38">SUM(S36:S59)</f>
        <v>0.99999999999999978</v>
      </c>
      <c r="T60" s="439">
        <f t="shared" si="38"/>
        <v>1.0000000000000002</v>
      </c>
      <c r="U60" s="439">
        <f t="shared" si="38"/>
        <v>1.0000000000000002</v>
      </c>
    </row>
    <row r="61" spans="1:21" ht="19.5" hidden="1" customHeight="1" x14ac:dyDescent="0.2">
      <c r="A61" s="206"/>
      <c r="B61" s="246" t="s">
        <v>140</v>
      </c>
      <c r="C61" s="206"/>
      <c r="D61" s="207"/>
      <c r="E61" s="206"/>
      <c r="F61" s="206"/>
      <c r="G61" s="207"/>
      <c r="H61" s="207"/>
      <c r="I61" s="207"/>
      <c r="J61" s="207"/>
      <c r="K61" s="206"/>
      <c r="L61" s="207"/>
      <c r="M61" s="206"/>
      <c r="N61" s="206"/>
      <c r="O61" s="206"/>
      <c r="P61" s="206"/>
      <c r="Q61" s="206"/>
      <c r="R61" s="206"/>
      <c r="S61" s="206"/>
      <c r="T61" s="206"/>
      <c r="U61" s="206"/>
    </row>
    <row r="62" spans="1:21" ht="15.95" customHeight="1" x14ac:dyDescent="0.2">
      <c r="B62" s="370" t="s">
        <v>45</v>
      </c>
    </row>
    <row r="63" spans="1:21" s="7" customFormat="1" ht="15.95" customHeight="1" x14ac:dyDescent="0.15">
      <c r="B63" s="204" t="s">
        <v>46</v>
      </c>
      <c r="D63" s="371"/>
      <c r="G63" s="371"/>
      <c r="H63" s="371"/>
      <c r="I63" s="371"/>
      <c r="J63" s="371"/>
      <c r="L63" s="371"/>
    </row>
    <row r="64" spans="1:21" ht="15.95" customHeight="1" x14ac:dyDescent="0.2">
      <c r="B64" s="204" t="s">
        <v>47</v>
      </c>
    </row>
    <row r="65" spans="2:12" ht="15.95" customHeight="1" x14ac:dyDescent="0.2">
      <c r="B65" s="7" t="s">
        <v>163</v>
      </c>
      <c r="D65" s="151"/>
      <c r="G65" s="151"/>
      <c r="H65" s="151"/>
      <c r="I65" s="151"/>
      <c r="J65" s="151"/>
      <c r="L65" s="151"/>
    </row>
    <row r="66" spans="2:12" ht="15.95" customHeight="1" x14ac:dyDescent="0.2">
      <c r="D66" s="151"/>
      <c r="G66" s="151"/>
      <c r="H66" s="151"/>
      <c r="I66" s="151"/>
      <c r="J66" s="151"/>
      <c r="L66" s="151"/>
    </row>
    <row r="67" spans="2:12" ht="15.95" customHeight="1" x14ac:dyDescent="0.2">
      <c r="D67" s="151"/>
      <c r="G67" s="151"/>
      <c r="H67" s="151"/>
      <c r="I67" s="151"/>
      <c r="J67" s="151"/>
      <c r="L67" s="151"/>
    </row>
    <row r="68" spans="2:12" ht="15.95" customHeight="1" x14ac:dyDescent="0.2">
      <c r="D68" s="151"/>
      <c r="G68" s="151"/>
      <c r="H68" s="151"/>
      <c r="I68" s="151"/>
      <c r="J68" s="151"/>
      <c r="L68" s="151"/>
    </row>
  </sheetData>
  <sheetProtection algorithmName="SHA-512" hashValue="PMYeRb/u6mh7TqiSnc8PAKGOj4UOq2zimOMz6tcpvWR2o4A/1Z14tHQYCQ5jgQOmxICBqTYtpaGk35YAq/wQHw==" saltValue="iQzWmshPV12eMvZ7qCDwtg==" spinCount="100000" sheet="1" objects="1" scenarios="1"/>
  <pageMargins left="0.7" right="0.7" top="0.75" bottom="0.75" header="0.3" footer="0.3"/>
  <ignoredErrors>
    <ignoredError sqref="K8:K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67"/>
  <sheetViews>
    <sheetView workbookViewId="0">
      <selection activeCell="L2" sqref="L2"/>
    </sheetView>
  </sheetViews>
  <sheetFormatPr defaultRowHeight="15.95" customHeight="1" x14ac:dyDescent="0.2"/>
  <cols>
    <col min="1" max="1" width="4.7109375" style="151" customWidth="1"/>
    <col min="2" max="2" width="30.7109375" style="151" customWidth="1"/>
    <col min="3" max="3" width="13.7109375" style="151" customWidth="1"/>
    <col min="4" max="4" width="16" style="155" customWidth="1"/>
    <col min="5" max="6" width="16" style="151" customWidth="1"/>
    <col min="7" max="10" width="13.140625" style="155" customWidth="1"/>
    <col min="11" max="11" width="16" style="151" customWidth="1"/>
    <col min="12" max="12" width="13.140625" style="155" customWidth="1"/>
    <col min="13" max="13" width="11.85546875" style="151" customWidth="1"/>
    <col min="14" max="15" width="13.140625" style="151" customWidth="1"/>
    <col min="16" max="16" width="16" style="151" customWidth="1"/>
    <col min="17" max="20" width="13.140625" style="151" customWidth="1"/>
    <col min="21" max="21" width="16" style="151" customWidth="1"/>
    <col min="22" max="16384" width="9.140625" style="151"/>
  </cols>
  <sheetData>
    <row r="1" spans="2:21" ht="16.5" customHeight="1" x14ac:dyDescent="0.2"/>
    <row r="2" spans="2:21" ht="17.25" customHeight="1" x14ac:dyDescent="0.2">
      <c r="B2" s="29" t="s">
        <v>4</v>
      </c>
    </row>
    <row r="3" spans="2:21" ht="21.75" customHeight="1" x14ac:dyDescent="0.2">
      <c r="B3" s="30" t="s">
        <v>48</v>
      </c>
      <c r="C3" s="30"/>
    </row>
    <row r="4" spans="2:21" ht="21.75" customHeight="1" x14ac:dyDescent="0.2"/>
    <row r="5" spans="2:21" ht="21.75" customHeight="1" thickBot="1" x14ac:dyDescent="0.25">
      <c r="B5" s="374"/>
    </row>
    <row r="6" spans="2:21" ht="18" customHeight="1" thickBot="1" x14ac:dyDescent="0.25">
      <c r="B6" s="247" t="s">
        <v>49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380"/>
      <c r="U6" s="380"/>
    </row>
    <row r="7" spans="2:21" ht="18" customHeight="1" thickBot="1" x14ac:dyDescent="0.25">
      <c r="B7" s="178" t="s">
        <v>7</v>
      </c>
      <c r="C7" s="173" t="s">
        <v>8</v>
      </c>
      <c r="D7" s="167" t="s">
        <v>9</v>
      </c>
      <c r="E7" s="167" t="s">
        <v>10</v>
      </c>
      <c r="F7" s="167" t="s">
        <v>11</v>
      </c>
      <c r="G7" s="175" t="s">
        <v>12</v>
      </c>
      <c r="H7" s="174" t="s">
        <v>13</v>
      </c>
      <c r="I7" s="175" t="s">
        <v>14</v>
      </c>
      <c r="J7" s="174" t="s">
        <v>15</v>
      </c>
      <c r="K7" s="168" t="s">
        <v>16</v>
      </c>
      <c r="L7" s="174" t="s">
        <v>17</v>
      </c>
      <c r="M7" s="174" t="s">
        <v>18</v>
      </c>
      <c r="N7" s="174" t="s">
        <v>130</v>
      </c>
      <c r="O7" s="174" t="s">
        <v>136</v>
      </c>
      <c r="P7" s="174" t="s">
        <v>139</v>
      </c>
      <c r="Q7" s="174" t="s">
        <v>141</v>
      </c>
      <c r="R7" s="389" t="s">
        <v>147</v>
      </c>
      <c r="S7" s="174" t="s">
        <v>148</v>
      </c>
      <c r="T7" s="174" t="s">
        <v>151</v>
      </c>
      <c r="U7" s="174" t="s">
        <v>158</v>
      </c>
    </row>
    <row r="8" spans="2:21" ht="14.1" customHeight="1" x14ac:dyDescent="0.2">
      <c r="B8" s="209" t="s">
        <v>19</v>
      </c>
      <c r="C8" s="210">
        <v>1259921.9300000002</v>
      </c>
      <c r="D8" s="248">
        <v>1196086</v>
      </c>
      <c r="E8" s="249">
        <v>951576.59000000008</v>
      </c>
      <c r="F8" s="250">
        <v>825503</v>
      </c>
      <c r="G8" s="251">
        <v>183915</v>
      </c>
      <c r="H8" s="248">
        <v>187319.65000000002</v>
      </c>
      <c r="I8" s="251">
        <v>177198.88999999998</v>
      </c>
      <c r="J8" s="248">
        <v>200068</v>
      </c>
      <c r="K8" s="252">
        <f>SUM(G8:J8)</f>
        <v>748501.54</v>
      </c>
      <c r="L8" s="248">
        <v>230833</v>
      </c>
      <c r="M8" s="248">
        <v>221084.36</v>
      </c>
      <c r="N8" s="248">
        <v>229708.15</v>
      </c>
      <c r="O8" s="248">
        <v>249260.4</v>
      </c>
      <c r="P8" s="253">
        <f>SUM(L8:O8)</f>
        <v>930885.91</v>
      </c>
      <c r="Q8" s="248">
        <v>245028.03</v>
      </c>
      <c r="R8" s="390">
        <v>277722.52</v>
      </c>
      <c r="S8" s="390">
        <v>240766</v>
      </c>
      <c r="T8" s="390">
        <v>277961.09999999998</v>
      </c>
      <c r="U8" s="442">
        <f>SUM(Q8:T8)</f>
        <v>1041477.65</v>
      </c>
    </row>
    <row r="9" spans="2:21" ht="14.1" customHeight="1" x14ac:dyDescent="0.2">
      <c r="B9" s="218" t="s">
        <v>20</v>
      </c>
      <c r="C9" s="219">
        <v>122361.13</v>
      </c>
      <c r="D9" s="163">
        <v>129767</v>
      </c>
      <c r="E9" s="254">
        <v>105945.43000000001</v>
      </c>
      <c r="F9" s="255">
        <v>85266</v>
      </c>
      <c r="G9" s="256">
        <v>29827</v>
      </c>
      <c r="H9" s="163">
        <v>37177.53</v>
      </c>
      <c r="I9" s="256">
        <v>26228.15</v>
      </c>
      <c r="J9" s="163">
        <v>19476</v>
      </c>
      <c r="K9" s="257">
        <f t="shared" ref="K9:K31" si="0">SUM(G9:J9)</f>
        <v>112708.68</v>
      </c>
      <c r="L9" s="163">
        <v>27469</v>
      </c>
      <c r="M9" s="163">
        <v>21409.35</v>
      </c>
      <c r="N9" s="163">
        <v>25656.21</v>
      </c>
      <c r="O9" s="163">
        <v>30752.61</v>
      </c>
      <c r="P9" s="253">
        <f t="shared" ref="P9:P31" si="1">SUM(L9:O9)</f>
        <v>105287.17</v>
      </c>
      <c r="Q9" s="163">
        <v>32478.68</v>
      </c>
      <c r="R9" s="387">
        <v>21200.77</v>
      </c>
      <c r="S9" s="387">
        <v>26840</v>
      </c>
      <c r="T9" s="387">
        <v>31622.81</v>
      </c>
      <c r="U9" s="442">
        <f t="shared" ref="U9:U31" si="2">SUM(Q9:T9)</f>
        <v>112142.26</v>
      </c>
    </row>
    <row r="10" spans="2:21" ht="14.1" customHeight="1" x14ac:dyDescent="0.2">
      <c r="B10" s="218" t="s">
        <v>21</v>
      </c>
      <c r="C10" s="219">
        <v>75978.340000000011</v>
      </c>
      <c r="D10" s="163">
        <v>81026</v>
      </c>
      <c r="E10" s="254">
        <v>79820.17</v>
      </c>
      <c r="F10" s="255">
        <v>92836</v>
      </c>
      <c r="G10" s="256">
        <v>36440</v>
      </c>
      <c r="H10" s="163">
        <v>27532.309999999998</v>
      </c>
      <c r="I10" s="256">
        <v>34916.570000000007</v>
      </c>
      <c r="J10" s="163">
        <v>38020</v>
      </c>
      <c r="K10" s="257">
        <f t="shared" si="0"/>
        <v>136908.88</v>
      </c>
      <c r="L10" s="163">
        <v>37152</v>
      </c>
      <c r="M10" s="163">
        <v>22184.32</v>
      </c>
      <c r="N10" s="163">
        <v>30648.41</v>
      </c>
      <c r="O10" s="163">
        <v>36748.93</v>
      </c>
      <c r="P10" s="253">
        <f t="shared" si="1"/>
        <v>126733.66</v>
      </c>
      <c r="Q10" s="163">
        <v>33065.729999999996</v>
      </c>
      <c r="R10" s="387">
        <v>41536.720000000001</v>
      </c>
      <c r="S10" s="387">
        <v>32465</v>
      </c>
      <c r="T10" s="387">
        <v>44586.75</v>
      </c>
      <c r="U10" s="442">
        <f t="shared" si="2"/>
        <v>151654.20000000001</v>
      </c>
    </row>
    <row r="11" spans="2:21" ht="14.1" customHeight="1" x14ac:dyDescent="0.2">
      <c r="B11" s="218" t="s">
        <v>22</v>
      </c>
      <c r="C11" s="219">
        <v>41199.06</v>
      </c>
      <c r="D11" s="163">
        <v>50279</v>
      </c>
      <c r="E11" s="254">
        <v>40527.19</v>
      </c>
      <c r="F11" s="255">
        <v>52365</v>
      </c>
      <c r="G11" s="256">
        <v>21926</v>
      </c>
      <c r="H11" s="163">
        <v>23179.98</v>
      </c>
      <c r="I11" s="256">
        <v>14657.77</v>
      </c>
      <c r="J11" s="163">
        <v>19949</v>
      </c>
      <c r="K11" s="257">
        <f t="shared" si="0"/>
        <v>79712.75</v>
      </c>
      <c r="L11" s="163">
        <v>6744</v>
      </c>
      <c r="M11" s="163">
        <v>3066.29</v>
      </c>
      <c r="N11" s="163">
        <v>11581.84</v>
      </c>
      <c r="O11" s="163">
        <v>6238.52</v>
      </c>
      <c r="P11" s="253">
        <f t="shared" si="1"/>
        <v>27630.65</v>
      </c>
      <c r="Q11" s="163">
        <v>5194.01</v>
      </c>
      <c r="R11" s="387">
        <v>3841.3199999999997</v>
      </c>
      <c r="S11" s="387">
        <v>6145</v>
      </c>
      <c r="T11" s="387">
        <v>10189.870000000001</v>
      </c>
      <c r="U11" s="442">
        <f t="shared" si="2"/>
        <v>25370.2</v>
      </c>
    </row>
    <row r="12" spans="2:21" ht="14.1" customHeight="1" x14ac:dyDescent="0.2">
      <c r="B12" s="225" t="s">
        <v>23</v>
      </c>
      <c r="C12" s="219">
        <v>32879.599999999999</v>
      </c>
      <c r="D12" s="163">
        <v>36665</v>
      </c>
      <c r="E12" s="254">
        <v>24351.23</v>
      </c>
      <c r="F12" s="255">
        <v>25789</v>
      </c>
      <c r="G12" s="256">
        <v>5178</v>
      </c>
      <c r="H12" s="163">
        <v>4937</v>
      </c>
      <c r="I12" s="256">
        <v>3050.45</v>
      </c>
      <c r="J12" s="163">
        <v>3963</v>
      </c>
      <c r="K12" s="257">
        <f t="shared" si="0"/>
        <v>17128.45</v>
      </c>
      <c r="L12" s="163">
        <v>2795</v>
      </c>
      <c r="M12" s="163">
        <v>3344.72</v>
      </c>
      <c r="N12" s="163">
        <v>4087.84</v>
      </c>
      <c r="O12" s="163">
        <v>4297.4799999999996</v>
      </c>
      <c r="P12" s="253">
        <f t="shared" si="1"/>
        <v>14525.039999999999</v>
      </c>
      <c r="Q12" s="163">
        <v>6119.18</v>
      </c>
      <c r="R12" s="387">
        <v>2296.2600000000002</v>
      </c>
      <c r="S12" s="387">
        <v>9029</v>
      </c>
      <c r="T12" s="387">
        <v>7730.47</v>
      </c>
      <c r="U12" s="442">
        <f t="shared" si="2"/>
        <v>25174.910000000003</v>
      </c>
    </row>
    <row r="13" spans="2:21" ht="14.1" customHeight="1" x14ac:dyDescent="0.2">
      <c r="B13" s="225" t="s">
        <v>24</v>
      </c>
      <c r="C13" s="219">
        <v>73121.850000000006</v>
      </c>
      <c r="D13" s="163">
        <v>97018</v>
      </c>
      <c r="E13" s="254">
        <v>75808.27</v>
      </c>
      <c r="F13" s="255">
        <v>28687</v>
      </c>
      <c r="G13" s="256">
        <v>3652</v>
      </c>
      <c r="H13" s="163">
        <v>3567.19</v>
      </c>
      <c r="I13" s="256">
        <v>7854.04</v>
      </c>
      <c r="J13" s="163">
        <v>6886</v>
      </c>
      <c r="K13" s="257">
        <f t="shared" si="0"/>
        <v>21959.23</v>
      </c>
      <c r="L13" s="163">
        <v>5676</v>
      </c>
      <c r="M13" s="163">
        <v>19805.05</v>
      </c>
      <c r="N13" s="163">
        <v>7576.71</v>
      </c>
      <c r="O13" s="163">
        <v>12743.72</v>
      </c>
      <c r="P13" s="253">
        <f t="shared" si="1"/>
        <v>45801.48</v>
      </c>
      <c r="Q13" s="163">
        <v>20923.72</v>
      </c>
      <c r="R13" s="387">
        <v>9886.9</v>
      </c>
      <c r="S13" s="387">
        <v>20307</v>
      </c>
      <c r="T13" s="387">
        <v>13969.14</v>
      </c>
      <c r="U13" s="442">
        <f t="shared" si="2"/>
        <v>65086.76</v>
      </c>
    </row>
    <row r="14" spans="2:21" ht="14.1" customHeight="1" x14ac:dyDescent="0.2">
      <c r="B14" s="225" t="s">
        <v>25</v>
      </c>
      <c r="C14" s="219">
        <v>11718.720000000001</v>
      </c>
      <c r="D14" s="163">
        <v>14391</v>
      </c>
      <c r="E14" s="254">
        <v>16574.13</v>
      </c>
      <c r="F14" s="255">
        <v>7917</v>
      </c>
      <c r="G14" s="256">
        <v>943</v>
      </c>
      <c r="H14" s="163">
        <v>7207.2199999999993</v>
      </c>
      <c r="I14" s="256">
        <v>8578.77</v>
      </c>
      <c r="J14" s="163">
        <v>4144</v>
      </c>
      <c r="K14" s="257">
        <f t="shared" si="0"/>
        <v>20872.989999999998</v>
      </c>
      <c r="L14" s="163">
        <v>8908</v>
      </c>
      <c r="M14" s="163">
        <v>3253.61</v>
      </c>
      <c r="N14" s="163">
        <v>5076.96</v>
      </c>
      <c r="O14" s="163">
        <v>12693.18</v>
      </c>
      <c r="P14" s="253">
        <f t="shared" si="1"/>
        <v>29931.75</v>
      </c>
      <c r="Q14" s="163">
        <v>3936.2999999999997</v>
      </c>
      <c r="R14" s="387">
        <v>4425.03</v>
      </c>
      <c r="S14" s="387">
        <v>3624</v>
      </c>
      <c r="T14" s="387">
        <v>2805.41</v>
      </c>
      <c r="U14" s="442">
        <f t="shared" si="2"/>
        <v>14790.74</v>
      </c>
    </row>
    <row r="15" spans="2:21" ht="14.1" customHeight="1" x14ac:dyDescent="0.2">
      <c r="B15" s="225" t="s">
        <v>26</v>
      </c>
      <c r="C15" s="219">
        <v>38308.160000000003</v>
      </c>
      <c r="D15" s="163">
        <v>69897</v>
      </c>
      <c r="E15" s="254">
        <v>79862.399999999994</v>
      </c>
      <c r="F15" s="255">
        <v>83189</v>
      </c>
      <c r="G15" s="256">
        <v>10591</v>
      </c>
      <c r="H15" s="163">
        <v>10840.990000000002</v>
      </c>
      <c r="I15" s="256">
        <v>13537.01</v>
      </c>
      <c r="J15" s="163">
        <v>13828</v>
      </c>
      <c r="K15" s="257">
        <f t="shared" si="0"/>
        <v>48797</v>
      </c>
      <c r="L15" s="163">
        <v>13416</v>
      </c>
      <c r="M15" s="163">
        <v>20915.27</v>
      </c>
      <c r="N15" s="163">
        <v>14862.3</v>
      </c>
      <c r="O15" s="163">
        <v>25256.51</v>
      </c>
      <c r="P15" s="253">
        <f t="shared" si="1"/>
        <v>74450.080000000002</v>
      </c>
      <c r="Q15" s="163">
        <v>20260.829999999998</v>
      </c>
      <c r="R15" s="387">
        <v>17741.3</v>
      </c>
      <c r="S15" s="387">
        <v>17354</v>
      </c>
      <c r="T15" s="387">
        <v>20932.38</v>
      </c>
      <c r="U15" s="442">
        <f t="shared" si="2"/>
        <v>76288.509999999995</v>
      </c>
    </row>
    <row r="16" spans="2:21" ht="14.1" customHeight="1" x14ac:dyDescent="0.2">
      <c r="B16" s="225" t="s">
        <v>27</v>
      </c>
      <c r="C16" s="163">
        <v>0</v>
      </c>
      <c r="D16" s="163">
        <v>0</v>
      </c>
      <c r="E16" s="254">
        <v>0</v>
      </c>
      <c r="F16" s="255">
        <v>0</v>
      </c>
      <c r="G16" s="161">
        <v>0</v>
      </c>
      <c r="H16" s="162">
        <v>0</v>
      </c>
      <c r="I16" s="161">
        <v>0</v>
      </c>
      <c r="J16" s="162">
        <v>0</v>
      </c>
      <c r="K16" s="257">
        <f t="shared" si="0"/>
        <v>0</v>
      </c>
      <c r="L16" s="162">
        <v>0</v>
      </c>
      <c r="M16" s="162">
        <v>0</v>
      </c>
      <c r="N16" s="162">
        <v>0</v>
      </c>
      <c r="O16" s="162">
        <v>0</v>
      </c>
      <c r="P16" s="253">
        <f t="shared" si="1"/>
        <v>0</v>
      </c>
      <c r="Q16" s="163">
        <v>0</v>
      </c>
      <c r="R16" s="387">
        <v>0</v>
      </c>
      <c r="S16" s="387">
        <v>0</v>
      </c>
      <c r="T16" s="387">
        <v>0</v>
      </c>
      <c r="U16" s="442">
        <f t="shared" si="2"/>
        <v>0</v>
      </c>
    </row>
    <row r="17" spans="2:21" ht="14.1" customHeight="1" x14ac:dyDescent="0.2">
      <c r="B17" s="225" t="s">
        <v>28</v>
      </c>
      <c r="C17" s="219">
        <v>463742.95999999996</v>
      </c>
      <c r="D17" s="163">
        <v>667883</v>
      </c>
      <c r="E17" s="254">
        <v>547945.43999999994</v>
      </c>
      <c r="F17" s="255">
        <v>448071</v>
      </c>
      <c r="G17" s="256">
        <v>122996</v>
      </c>
      <c r="H17" s="163">
        <v>152563.97999999998</v>
      </c>
      <c r="I17" s="256">
        <v>123837.84</v>
      </c>
      <c r="J17" s="162">
        <v>107296</v>
      </c>
      <c r="K17" s="257">
        <f t="shared" si="0"/>
        <v>506693.81999999995</v>
      </c>
      <c r="L17" s="162">
        <v>105298</v>
      </c>
      <c r="M17" s="162">
        <v>110998.57</v>
      </c>
      <c r="N17" s="162">
        <v>148668.78</v>
      </c>
      <c r="O17" s="162">
        <v>157810.25</v>
      </c>
      <c r="P17" s="253">
        <f t="shared" si="1"/>
        <v>522775.6</v>
      </c>
      <c r="Q17" s="163">
        <v>98614.599999999991</v>
      </c>
      <c r="R17" s="387">
        <v>120751.28</v>
      </c>
      <c r="S17" s="387">
        <v>136301</v>
      </c>
      <c r="T17" s="387">
        <v>152147.88</v>
      </c>
      <c r="U17" s="442">
        <f t="shared" si="2"/>
        <v>507814.76</v>
      </c>
    </row>
    <row r="18" spans="2:21" ht="14.1" customHeight="1" x14ac:dyDescent="0.2">
      <c r="B18" s="225" t="s">
        <v>29</v>
      </c>
      <c r="C18" s="219">
        <v>2415708.42</v>
      </c>
      <c r="D18" s="163">
        <v>3077253</v>
      </c>
      <c r="E18" s="254">
        <v>3021535.9000000004</v>
      </c>
      <c r="F18" s="255">
        <v>3252040</v>
      </c>
      <c r="G18" s="256">
        <v>852287</v>
      </c>
      <c r="H18" s="163">
        <v>928238.47</v>
      </c>
      <c r="I18" s="256">
        <v>787320.55</v>
      </c>
      <c r="J18" s="163">
        <v>743273</v>
      </c>
      <c r="K18" s="257">
        <f t="shared" si="0"/>
        <v>3311119.02</v>
      </c>
      <c r="L18" s="163">
        <v>861903</v>
      </c>
      <c r="M18" s="163">
        <v>938460.03</v>
      </c>
      <c r="N18" s="163">
        <v>1029044.9</v>
      </c>
      <c r="O18" s="163">
        <v>1022723.01</v>
      </c>
      <c r="P18" s="253">
        <f t="shared" si="1"/>
        <v>3852130.9400000004</v>
      </c>
      <c r="Q18" s="163">
        <v>901495.40999999992</v>
      </c>
      <c r="R18" s="387">
        <v>1018760.93</v>
      </c>
      <c r="S18" s="387">
        <v>1015652</v>
      </c>
      <c r="T18" s="387">
        <v>1002645.31</v>
      </c>
      <c r="U18" s="442">
        <f t="shared" si="2"/>
        <v>3938553.65</v>
      </c>
    </row>
    <row r="19" spans="2:21" ht="14.1" customHeight="1" x14ac:dyDescent="0.2">
      <c r="B19" s="225" t="s">
        <v>30</v>
      </c>
      <c r="C19" s="226" t="s">
        <v>31</v>
      </c>
      <c r="D19" s="163">
        <v>687246</v>
      </c>
      <c r="E19" s="254">
        <v>689183.28</v>
      </c>
      <c r="F19" s="255">
        <v>517747</v>
      </c>
      <c r="G19" s="256">
        <v>107669</v>
      </c>
      <c r="H19" s="163">
        <v>103311.47</v>
      </c>
      <c r="I19" s="256">
        <v>127792.01</v>
      </c>
      <c r="J19" s="163">
        <v>121040</v>
      </c>
      <c r="K19" s="257">
        <f t="shared" si="0"/>
        <v>459812.48</v>
      </c>
      <c r="L19" s="163">
        <v>122252</v>
      </c>
      <c r="M19" s="163">
        <v>152390.51</v>
      </c>
      <c r="N19" s="163">
        <v>124816.5</v>
      </c>
      <c r="O19" s="163">
        <v>114608.85</v>
      </c>
      <c r="P19" s="253">
        <f t="shared" si="1"/>
        <v>514067.86</v>
      </c>
      <c r="Q19" s="163">
        <v>99524.160000000003</v>
      </c>
      <c r="R19" s="387">
        <v>113091.54</v>
      </c>
      <c r="S19" s="387">
        <v>150817</v>
      </c>
      <c r="T19" s="387">
        <v>124095.75</v>
      </c>
      <c r="U19" s="442">
        <f t="shared" si="2"/>
        <v>487528.45</v>
      </c>
    </row>
    <row r="20" spans="2:21" ht="14.1" customHeight="1" x14ac:dyDescent="0.2">
      <c r="B20" s="225" t="s">
        <v>32</v>
      </c>
      <c r="C20" s="226" t="s">
        <v>31</v>
      </c>
      <c r="D20" s="163">
        <v>19887</v>
      </c>
      <c r="E20" s="254">
        <v>26075.329999999998</v>
      </c>
      <c r="F20" s="255">
        <v>17578</v>
      </c>
      <c r="G20" s="256">
        <v>1629</v>
      </c>
      <c r="H20" s="163">
        <v>3134</v>
      </c>
      <c r="I20" s="256">
        <v>1869.8600000000001</v>
      </c>
      <c r="J20" s="163">
        <v>2930</v>
      </c>
      <c r="K20" s="257">
        <f t="shared" si="0"/>
        <v>9562.86</v>
      </c>
      <c r="L20" s="163">
        <v>446</v>
      </c>
      <c r="M20" s="163">
        <v>6608.6</v>
      </c>
      <c r="N20" s="163">
        <v>2627.77</v>
      </c>
      <c r="O20" s="163">
        <v>7582.92</v>
      </c>
      <c r="P20" s="253">
        <f t="shared" si="1"/>
        <v>17265.29</v>
      </c>
      <c r="Q20" s="163">
        <v>5029.08</v>
      </c>
      <c r="R20" s="387">
        <v>1842.65</v>
      </c>
      <c r="S20" s="387">
        <v>5668</v>
      </c>
      <c r="T20" s="387">
        <v>3163.31</v>
      </c>
      <c r="U20" s="442">
        <f t="shared" si="2"/>
        <v>15703.039999999999</v>
      </c>
    </row>
    <row r="21" spans="2:21" ht="14.1" customHeight="1" x14ac:dyDescent="0.2">
      <c r="B21" s="225" t="s">
        <v>33</v>
      </c>
      <c r="C21" s="226" t="s">
        <v>31</v>
      </c>
      <c r="D21" s="163">
        <v>52558</v>
      </c>
      <c r="E21" s="254">
        <v>27565.279999999999</v>
      </c>
      <c r="F21" s="255">
        <v>18039</v>
      </c>
      <c r="G21" s="256">
        <v>2587</v>
      </c>
      <c r="H21" s="163">
        <v>2225.5699999999997</v>
      </c>
      <c r="I21" s="256">
        <v>7939.18</v>
      </c>
      <c r="J21" s="163">
        <v>4404</v>
      </c>
      <c r="K21" s="257">
        <f t="shared" si="0"/>
        <v>17155.75</v>
      </c>
      <c r="L21" s="163">
        <v>7000</v>
      </c>
      <c r="M21" s="163">
        <v>3384.29</v>
      </c>
      <c r="N21" s="163">
        <v>11870.38</v>
      </c>
      <c r="O21" s="163">
        <v>15761.25</v>
      </c>
      <c r="P21" s="253">
        <f t="shared" si="1"/>
        <v>38015.919999999998</v>
      </c>
      <c r="Q21" s="163">
        <v>3348.97</v>
      </c>
      <c r="R21" s="387">
        <v>2867.72</v>
      </c>
      <c r="S21" s="387">
        <v>2141</v>
      </c>
      <c r="T21" s="387">
        <v>4795.6499999999996</v>
      </c>
      <c r="U21" s="442">
        <f t="shared" si="2"/>
        <v>13153.339999999998</v>
      </c>
    </row>
    <row r="22" spans="2:21" ht="14.1" customHeight="1" x14ac:dyDescent="0.2">
      <c r="B22" s="225" t="s">
        <v>34</v>
      </c>
      <c r="C22" s="226" t="s">
        <v>31</v>
      </c>
      <c r="D22" s="163">
        <v>12376</v>
      </c>
      <c r="E22" s="254">
        <v>17127.010000000002</v>
      </c>
      <c r="F22" s="255">
        <v>9892</v>
      </c>
      <c r="G22" s="256">
        <v>3703</v>
      </c>
      <c r="H22" s="163">
        <v>2352</v>
      </c>
      <c r="I22" s="256">
        <v>2891.7799999999997</v>
      </c>
      <c r="J22" s="163">
        <v>4133</v>
      </c>
      <c r="K22" s="257">
        <f t="shared" si="0"/>
        <v>13079.779999999999</v>
      </c>
      <c r="L22" s="163">
        <v>5407</v>
      </c>
      <c r="M22" s="163">
        <v>4816.05</v>
      </c>
      <c r="N22" s="163">
        <v>3751.05</v>
      </c>
      <c r="O22" s="163">
        <v>6391.08</v>
      </c>
      <c r="P22" s="253">
        <f t="shared" si="1"/>
        <v>20365.18</v>
      </c>
      <c r="Q22" s="163">
        <v>10764.11</v>
      </c>
      <c r="R22" s="387">
        <v>6789.64</v>
      </c>
      <c r="S22" s="387">
        <v>9798</v>
      </c>
      <c r="T22" s="387">
        <v>5929.95</v>
      </c>
      <c r="U22" s="442">
        <f t="shared" si="2"/>
        <v>33281.699999999997</v>
      </c>
    </row>
    <row r="23" spans="2:21" ht="14.1" customHeight="1" x14ac:dyDescent="0.2">
      <c r="B23" s="225" t="s">
        <v>35</v>
      </c>
      <c r="C23" s="226" t="s">
        <v>31</v>
      </c>
      <c r="D23" s="226" t="s">
        <v>31</v>
      </c>
      <c r="E23" s="226" t="s">
        <v>31</v>
      </c>
      <c r="F23" s="229" t="s">
        <v>31</v>
      </c>
      <c r="G23" s="227" t="s">
        <v>31</v>
      </c>
      <c r="H23" s="226" t="s">
        <v>31</v>
      </c>
      <c r="I23" s="227" t="s">
        <v>31</v>
      </c>
      <c r="J23" s="226" t="s">
        <v>31</v>
      </c>
      <c r="K23" s="228" t="s">
        <v>31</v>
      </c>
      <c r="L23" s="219">
        <v>2495</v>
      </c>
      <c r="M23" s="219">
        <v>1139.28</v>
      </c>
      <c r="N23" s="219">
        <v>4294.9399999999996</v>
      </c>
      <c r="O23" s="219">
        <v>918.05</v>
      </c>
      <c r="P23" s="253">
        <f t="shared" si="1"/>
        <v>8847.2699999999986</v>
      </c>
      <c r="Q23" s="163">
        <v>2019.9099999999999</v>
      </c>
      <c r="R23" s="387">
        <v>1571.27</v>
      </c>
      <c r="S23" s="387">
        <v>2903</v>
      </c>
      <c r="T23" s="387">
        <v>1276.3</v>
      </c>
      <c r="U23" s="442">
        <f t="shared" si="2"/>
        <v>7770.4800000000005</v>
      </c>
    </row>
    <row r="24" spans="2:21" ht="14.1" customHeight="1" x14ac:dyDescent="0.2">
      <c r="B24" s="225" t="s">
        <v>36</v>
      </c>
      <c r="C24" s="226" t="s">
        <v>31</v>
      </c>
      <c r="D24" s="226" t="s">
        <v>31</v>
      </c>
      <c r="E24" s="226" t="s">
        <v>31</v>
      </c>
      <c r="F24" s="229" t="s">
        <v>31</v>
      </c>
      <c r="G24" s="227" t="s">
        <v>31</v>
      </c>
      <c r="H24" s="226" t="s">
        <v>31</v>
      </c>
      <c r="I24" s="227" t="s">
        <v>31</v>
      </c>
      <c r="J24" s="226" t="s">
        <v>31</v>
      </c>
      <c r="K24" s="228" t="s">
        <v>31</v>
      </c>
      <c r="L24" s="219">
        <v>611</v>
      </c>
      <c r="M24" s="219">
        <v>5505.72</v>
      </c>
      <c r="N24" s="162">
        <v>0</v>
      </c>
      <c r="O24" s="162">
        <v>317.45</v>
      </c>
      <c r="P24" s="253">
        <f t="shared" si="1"/>
        <v>6434.17</v>
      </c>
      <c r="Q24" s="163">
        <v>197.8</v>
      </c>
      <c r="R24" s="387">
        <v>378.79</v>
      </c>
      <c r="S24" s="387">
        <v>757</v>
      </c>
      <c r="T24" s="387">
        <v>1186.8</v>
      </c>
      <c r="U24" s="442">
        <f t="shared" si="2"/>
        <v>2520.3900000000003</v>
      </c>
    </row>
    <row r="25" spans="2:21" ht="14.1" customHeight="1" x14ac:dyDescent="0.2">
      <c r="B25" s="225" t="s">
        <v>37</v>
      </c>
      <c r="C25" s="226" t="s">
        <v>31</v>
      </c>
      <c r="D25" s="226" t="s">
        <v>31</v>
      </c>
      <c r="E25" s="226" t="s">
        <v>31</v>
      </c>
      <c r="F25" s="229" t="s">
        <v>31</v>
      </c>
      <c r="G25" s="227" t="s">
        <v>31</v>
      </c>
      <c r="H25" s="226" t="s">
        <v>31</v>
      </c>
      <c r="I25" s="227" t="s">
        <v>31</v>
      </c>
      <c r="J25" s="226" t="s">
        <v>31</v>
      </c>
      <c r="K25" s="228" t="s">
        <v>31</v>
      </c>
      <c r="L25" s="162">
        <v>0</v>
      </c>
      <c r="M25" s="162">
        <v>0</v>
      </c>
      <c r="N25" s="162">
        <v>0</v>
      </c>
      <c r="O25" s="162">
        <v>0</v>
      </c>
      <c r="P25" s="253">
        <f t="shared" si="1"/>
        <v>0</v>
      </c>
      <c r="Q25" s="163">
        <v>0</v>
      </c>
      <c r="R25" s="387">
        <v>0</v>
      </c>
      <c r="S25" s="387">
        <v>0</v>
      </c>
      <c r="T25" s="387">
        <v>0</v>
      </c>
      <c r="U25" s="442">
        <f t="shared" si="2"/>
        <v>0</v>
      </c>
    </row>
    <row r="26" spans="2:21" ht="14.1" customHeight="1" x14ac:dyDescent="0.2">
      <c r="B26" s="225" t="s">
        <v>38</v>
      </c>
      <c r="C26" s="226" t="s">
        <v>31</v>
      </c>
      <c r="D26" s="226" t="s">
        <v>31</v>
      </c>
      <c r="E26" s="226" t="s">
        <v>31</v>
      </c>
      <c r="F26" s="229" t="s">
        <v>31</v>
      </c>
      <c r="G26" s="227" t="s">
        <v>31</v>
      </c>
      <c r="H26" s="226" t="s">
        <v>31</v>
      </c>
      <c r="I26" s="227" t="s">
        <v>31</v>
      </c>
      <c r="J26" s="226" t="s">
        <v>31</v>
      </c>
      <c r="K26" s="228" t="s">
        <v>31</v>
      </c>
      <c r="L26" s="162">
        <v>626</v>
      </c>
      <c r="M26" s="162">
        <v>3399.59</v>
      </c>
      <c r="N26" s="162">
        <v>101.21</v>
      </c>
      <c r="O26" s="162">
        <v>4022.19</v>
      </c>
      <c r="P26" s="253">
        <f t="shared" si="1"/>
        <v>8148.99</v>
      </c>
      <c r="Q26" s="163">
        <v>3636.44</v>
      </c>
      <c r="R26" s="387">
        <v>150</v>
      </c>
      <c r="S26" s="387">
        <v>1115</v>
      </c>
      <c r="T26" s="387">
        <v>1165.19</v>
      </c>
      <c r="U26" s="442">
        <f t="shared" si="2"/>
        <v>6066.630000000001</v>
      </c>
    </row>
    <row r="27" spans="2:21" ht="14.1" customHeight="1" x14ac:dyDescent="0.2">
      <c r="B27" s="225" t="s">
        <v>39</v>
      </c>
      <c r="C27" s="226" t="s">
        <v>31</v>
      </c>
      <c r="D27" s="226" t="s">
        <v>31</v>
      </c>
      <c r="E27" s="226" t="s">
        <v>31</v>
      </c>
      <c r="F27" s="229" t="s">
        <v>31</v>
      </c>
      <c r="G27" s="227" t="s">
        <v>31</v>
      </c>
      <c r="H27" s="226" t="s">
        <v>31</v>
      </c>
      <c r="I27" s="227" t="s">
        <v>31</v>
      </c>
      <c r="J27" s="226" t="s">
        <v>31</v>
      </c>
      <c r="K27" s="228" t="s">
        <v>31</v>
      </c>
      <c r="L27" s="219">
        <v>5601</v>
      </c>
      <c r="M27" s="219">
        <v>404.91</v>
      </c>
      <c r="N27" s="162">
        <v>0</v>
      </c>
      <c r="O27" s="162">
        <v>2411</v>
      </c>
      <c r="P27" s="253">
        <f t="shared" si="1"/>
        <v>8416.91</v>
      </c>
      <c r="Q27" s="163">
        <v>3398.85</v>
      </c>
      <c r="R27" s="387">
        <v>0</v>
      </c>
      <c r="S27" s="387">
        <v>2521</v>
      </c>
      <c r="T27" s="387">
        <v>0</v>
      </c>
      <c r="U27" s="442">
        <f t="shared" si="2"/>
        <v>5919.85</v>
      </c>
    </row>
    <row r="28" spans="2:21" ht="14.1" customHeight="1" x14ac:dyDescent="0.2">
      <c r="B28" s="225" t="s">
        <v>40</v>
      </c>
      <c r="C28" s="226" t="s">
        <v>31</v>
      </c>
      <c r="D28" s="226" t="s">
        <v>31</v>
      </c>
      <c r="E28" s="226" t="s">
        <v>31</v>
      </c>
      <c r="F28" s="229" t="s">
        <v>31</v>
      </c>
      <c r="G28" s="227" t="s">
        <v>31</v>
      </c>
      <c r="H28" s="226" t="s">
        <v>31</v>
      </c>
      <c r="I28" s="227" t="s">
        <v>31</v>
      </c>
      <c r="J28" s="226" t="s">
        <v>31</v>
      </c>
      <c r="K28" s="228" t="s">
        <v>31</v>
      </c>
      <c r="L28" s="162">
        <v>0</v>
      </c>
      <c r="M28" s="162">
        <v>0</v>
      </c>
      <c r="N28" s="162">
        <v>0</v>
      </c>
      <c r="O28" s="162">
        <v>0</v>
      </c>
      <c r="P28" s="253">
        <f t="shared" si="1"/>
        <v>0</v>
      </c>
      <c r="Q28" s="163">
        <v>0</v>
      </c>
      <c r="R28" s="387">
        <v>0</v>
      </c>
      <c r="S28" s="387">
        <v>0</v>
      </c>
      <c r="T28" s="387">
        <v>0</v>
      </c>
      <c r="U28" s="442">
        <f t="shared" si="2"/>
        <v>0</v>
      </c>
    </row>
    <row r="29" spans="2:21" ht="14.1" customHeight="1" x14ac:dyDescent="0.2">
      <c r="B29" s="225" t="s">
        <v>41</v>
      </c>
      <c r="C29" s="226" t="s">
        <v>31</v>
      </c>
      <c r="D29" s="226" t="s">
        <v>31</v>
      </c>
      <c r="E29" s="226" t="s">
        <v>31</v>
      </c>
      <c r="F29" s="229" t="s">
        <v>31</v>
      </c>
      <c r="G29" s="227" t="s">
        <v>31</v>
      </c>
      <c r="H29" s="226" t="s">
        <v>31</v>
      </c>
      <c r="I29" s="227" t="s">
        <v>31</v>
      </c>
      <c r="J29" s="226" t="s">
        <v>31</v>
      </c>
      <c r="K29" s="228" t="s">
        <v>31</v>
      </c>
      <c r="L29" s="219">
        <v>2311</v>
      </c>
      <c r="M29" s="219">
        <v>2854.83</v>
      </c>
      <c r="N29" s="162">
        <v>0</v>
      </c>
      <c r="O29" s="162">
        <v>500</v>
      </c>
      <c r="P29" s="253">
        <f t="shared" si="1"/>
        <v>5665.83</v>
      </c>
      <c r="Q29" s="163">
        <v>6928.75</v>
      </c>
      <c r="R29" s="387">
        <v>2790.79</v>
      </c>
      <c r="S29" s="387">
        <v>1000</v>
      </c>
      <c r="T29" s="387">
        <v>4535.3</v>
      </c>
      <c r="U29" s="442">
        <f t="shared" si="2"/>
        <v>15254.84</v>
      </c>
    </row>
    <row r="30" spans="2:21" ht="14.1" customHeight="1" x14ac:dyDescent="0.2">
      <c r="B30" s="225" t="s">
        <v>134</v>
      </c>
      <c r="C30" s="226" t="s">
        <v>31</v>
      </c>
      <c r="D30" s="226" t="s">
        <v>31</v>
      </c>
      <c r="E30" s="226" t="s">
        <v>31</v>
      </c>
      <c r="F30" s="229" t="s">
        <v>31</v>
      </c>
      <c r="G30" s="227" t="s">
        <v>31</v>
      </c>
      <c r="H30" s="226" t="s">
        <v>31</v>
      </c>
      <c r="I30" s="227" t="s">
        <v>31</v>
      </c>
      <c r="J30" s="226" t="s">
        <v>31</v>
      </c>
      <c r="K30" s="228" t="s">
        <v>31</v>
      </c>
      <c r="L30" s="219">
        <v>776</v>
      </c>
      <c r="M30" s="219">
        <v>620.79999999999995</v>
      </c>
      <c r="N30" s="162">
        <v>0</v>
      </c>
      <c r="O30" s="162">
        <v>0</v>
      </c>
      <c r="P30" s="253">
        <f t="shared" si="1"/>
        <v>1396.8</v>
      </c>
      <c r="Q30" s="163">
        <v>0</v>
      </c>
      <c r="R30" s="387">
        <v>1066.04</v>
      </c>
      <c r="S30" s="387">
        <v>0</v>
      </c>
      <c r="T30" s="387">
        <v>0</v>
      </c>
      <c r="U30" s="442">
        <f t="shared" si="2"/>
        <v>1066.04</v>
      </c>
    </row>
    <row r="31" spans="2:21" ht="14.1" customHeight="1" thickBot="1" x14ac:dyDescent="0.25">
      <c r="B31" s="225" t="s">
        <v>42</v>
      </c>
      <c r="C31" s="163">
        <v>1347766</v>
      </c>
      <c r="D31" s="163">
        <v>1009527</v>
      </c>
      <c r="E31" s="254">
        <v>782514.23</v>
      </c>
      <c r="F31" s="258">
        <v>608092</v>
      </c>
      <c r="G31" s="259">
        <v>142776</v>
      </c>
      <c r="H31" s="260">
        <v>272504.74</v>
      </c>
      <c r="I31" s="261">
        <v>320745.08999999997</v>
      </c>
      <c r="J31" s="262">
        <v>291927</v>
      </c>
      <c r="K31" s="257">
        <f t="shared" si="0"/>
        <v>1027952.83</v>
      </c>
      <c r="L31" s="262">
        <v>238458</v>
      </c>
      <c r="M31" s="262">
        <v>342980.69</v>
      </c>
      <c r="N31" s="262">
        <v>436575.87</v>
      </c>
      <c r="O31" s="262">
        <v>391292.59</v>
      </c>
      <c r="P31" s="253">
        <f t="shared" si="1"/>
        <v>1409307.15</v>
      </c>
      <c r="Q31" s="262">
        <v>347938.15</v>
      </c>
      <c r="R31" s="388">
        <v>384084.89</v>
      </c>
      <c r="S31" s="388">
        <v>372861</v>
      </c>
      <c r="T31" s="388">
        <v>393038.61</v>
      </c>
      <c r="U31" s="442">
        <f t="shared" si="2"/>
        <v>1497922.65</v>
      </c>
    </row>
    <row r="32" spans="2:21" ht="14.1" customHeight="1" thickBot="1" x14ac:dyDescent="0.25">
      <c r="B32" s="179" t="s">
        <v>43</v>
      </c>
      <c r="C32" s="263">
        <f t="shared" ref="C32:Q32" si="3">SUM(C8:C31)</f>
        <v>5882706.1699999999</v>
      </c>
      <c r="D32" s="263">
        <f t="shared" si="3"/>
        <v>7201859</v>
      </c>
      <c r="E32" s="263">
        <f t="shared" si="3"/>
        <v>6486411.8800000008</v>
      </c>
      <c r="F32" s="263">
        <f t="shared" si="3"/>
        <v>6073011</v>
      </c>
      <c r="G32" s="264">
        <f t="shared" si="3"/>
        <v>1526119</v>
      </c>
      <c r="H32" s="263">
        <f t="shared" si="3"/>
        <v>1766092.0999999999</v>
      </c>
      <c r="I32" s="264">
        <f t="shared" si="3"/>
        <v>1658417.96</v>
      </c>
      <c r="J32" s="263">
        <f t="shared" si="3"/>
        <v>1581337</v>
      </c>
      <c r="K32" s="264">
        <f t="shared" si="3"/>
        <v>6531966.0600000005</v>
      </c>
      <c r="L32" s="263">
        <f t="shared" si="3"/>
        <v>1686177</v>
      </c>
      <c r="M32" s="263">
        <f t="shared" si="3"/>
        <v>1888626.84</v>
      </c>
      <c r="N32" s="263">
        <f t="shared" si="3"/>
        <v>2090949.8199999998</v>
      </c>
      <c r="O32" s="263">
        <f t="shared" si="3"/>
        <v>2102329.9899999998</v>
      </c>
      <c r="P32" s="263">
        <f t="shared" si="3"/>
        <v>7768083.6500000004</v>
      </c>
      <c r="Q32" s="263">
        <f t="shared" si="3"/>
        <v>1849902.71</v>
      </c>
      <c r="R32" s="263">
        <f t="shared" ref="R32" si="4">SUM(R8:R31)</f>
        <v>2032796.3600000003</v>
      </c>
      <c r="S32" s="446">
        <f t="shared" ref="S32:U32" si="5">SUM(S8:S31)</f>
        <v>2058064</v>
      </c>
      <c r="T32" s="446">
        <f t="shared" si="5"/>
        <v>2103777.98</v>
      </c>
      <c r="U32" s="446">
        <f t="shared" si="5"/>
        <v>8044541.0499999989</v>
      </c>
    </row>
    <row r="33" spans="2:21" ht="18.95" customHeight="1" thickBot="1" x14ac:dyDescent="0.25">
      <c r="B33" s="373"/>
    </row>
    <row r="34" spans="2:21" ht="15.95" customHeight="1" thickBot="1" x14ac:dyDescent="0.25">
      <c r="B34" s="208" t="s">
        <v>50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380"/>
      <c r="U34" s="380"/>
    </row>
    <row r="35" spans="2:21" ht="15.95" customHeight="1" thickBot="1" x14ac:dyDescent="0.25">
      <c r="B35" s="179" t="s">
        <v>7</v>
      </c>
      <c r="C35" s="173" t="s">
        <v>8</v>
      </c>
      <c r="D35" s="167" t="s">
        <v>9</v>
      </c>
      <c r="E35" s="168" t="s">
        <v>10</v>
      </c>
      <c r="F35" s="167" t="s">
        <v>11</v>
      </c>
      <c r="G35" s="175" t="s">
        <v>12</v>
      </c>
      <c r="H35" s="174" t="s">
        <v>13</v>
      </c>
      <c r="I35" s="175" t="s">
        <v>14</v>
      </c>
      <c r="J35" s="174" t="s">
        <v>15</v>
      </c>
      <c r="K35" s="168" t="s">
        <v>16</v>
      </c>
      <c r="L35" s="265" t="s">
        <v>17</v>
      </c>
      <c r="M35" s="265" t="s">
        <v>18</v>
      </c>
      <c r="N35" s="265" t="s">
        <v>130</v>
      </c>
      <c r="O35" s="265" t="s">
        <v>136</v>
      </c>
      <c r="P35" s="265" t="s">
        <v>139</v>
      </c>
      <c r="Q35" s="265" t="s">
        <v>141</v>
      </c>
      <c r="R35" s="265" t="s">
        <v>147</v>
      </c>
      <c r="S35" s="441" t="s">
        <v>148</v>
      </c>
      <c r="T35" s="441" t="s">
        <v>151</v>
      </c>
      <c r="U35" s="441" t="s">
        <v>158</v>
      </c>
    </row>
    <row r="36" spans="2:21" ht="14.1" customHeight="1" x14ac:dyDescent="0.2">
      <c r="B36" s="266" t="s">
        <v>19</v>
      </c>
      <c r="C36" s="239">
        <f t="shared" ref="C36:Q51" si="6">C8/C$32</f>
        <v>0.21417386719486622</v>
      </c>
      <c r="D36" s="239">
        <f t="shared" si="6"/>
        <v>0.16608017457714738</v>
      </c>
      <c r="E36" s="239">
        <f t="shared" si="6"/>
        <v>0.14670307831268956</v>
      </c>
      <c r="F36" s="241">
        <f t="shared" si="6"/>
        <v>0.13592977190392047</v>
      </c>
      <c r="G36" s="243">
        <f t="shared" si="6"/>
        <v>0.12051157216442493</v>
      </c>
      <c r="H36" s="239">
        <f t="shared" si="6"/>
        <v>0.10606448553843825</v>
      </c>
      <c r="I36" s="243">
        <f t="shared" si="6"/>
        <v>0.10684814942549223</v>
      </c>
      <c r="J36" s="239">
        <f t="shared" si="6"/>
        <v>0.12651825638684228</v>
      </c>
      <c r="K36" s="240">
        <f t="shared" si="6"/>
        <v>0.11459054335625253</v>
      </c>
      <c r="L36" s="239">
        <f t="shared" si="6"/>
        <v>0.13689725337257003</v>
      </c>
      <c r="M36" s="239">
        <f t="shared" si="6"/>
        <v>0.11706090124187792</v>
      </c>
      <c r="N36" s="239">
        <f t="shared" si="6"/>
        <v>0.1098582796214593</v>
      </c>
      <c r="O36" s="239">
        <f t="shared" si="6"/>
        <v>0.11856387968855452</v>
      </c>
      <c r="P36" s="241">
        <f t="shared" si="6"/>
        <v>0.11983469179042633</v>
      </c>
      <c r="Q36" s="239">
        <f t="shared" si="6"/>
        <v>0.13245454946114438</v>
      </c>
      <c r="R36" s="239">
        <f t="shared" ref="R36:U51" si="7">R8/R$32</f>
        <v>0.13662092547233801</v>
      </c>
      <c r="S36" s="438">
        <f t="shared" si="7"/>
        <v>0.11698664375840596</v>
      </c>
      <c r="T36" s="438">
        <f t="shared" si="7"/>
        <v>0.13212473114677242</v>
      </c>
      <c r="U36" s="440">
        <f t="shared" si="7"/>
        <v>0.12946389900017977</v>
      </c>
    </row>
    <row r="37" spans="2:21" ht="14.1" customHeight="1" x14ac:dyDescent="0.2">
      <c r="B37" s="218" t="s">
        <v>20</v>
      </c>
      <c r="C37" s="239">
        <f t="shared" si="6"/>
        <v>2.0800143074288548E-2</v>
      </c>
      <c r="D37" s="239">
        <f t="shared" si="6"/>
        <v>1.8018542156962528E-2</v>
      </c>
      <c r="E37" s="239">
        <f t="shared" si="6"/>
        <v>1.6333441656190356E-2</v>
      </c>
      <c r="F37" s="241">
        <f t="shared" si="6"/>
        <v>1.4040152405454229E-2</v>
      </c>
      <c r="G37" s="243">
        <f t="shared" si="6"/>
        <v>1.9544347459143095E-2</v>
      </c>
      <c r="H37" s="239">
        <f t="shared" si="6"/>
        <v>2.1050731159490493E-2</v>
      </c>
      <c r="I37" s="243">
        <f t="shared" si="6"/>
        <v>1.5815162783210573E-2</v>
      </c>
      <c r="J37" s="239">
        <f t="shared" si="6"/>
        <v>1.2316160312444469E-2</v>
      </c>
      <c r="K37" s="240">
        <f t="shared" si="6"/>
        <v>1.7254939625329282E-2</v>
      </c>
      <c r="L37" s="239">
        <f t="shared" si="6"/>
        <v>1.6290697833027019E-2</v>
      </c>
      <c r="M37" s="239">
        <f t="shared" si="6"/>
        <v>1.1335934418892404E-2</v>
      </c>
      <c r="N37" s="239">
        <f t="shared" si="6"/>
        <v>1.2270122293035229E-2</v>
      </c>
      <c r="O37" s="239">
        <f t="shared" si="6"/>
        <v>1.4627870099498511E-2</v>
      </c>
      <c r="P37" s="241">
        <f t="shared" si="6"/>
        <v>1.3553815167785943E-2</v>
      </c>
      <c r="Q37" s="239">
        <f t="shared" si="6"/>
        <v>1.7556966549878723E-2</v>
      </c>
      <c r="R37" s="239">
        <f t="shared" ref="R37" si="8">R9/R$32</f>
        <v>1.0429362437465206E-2</v>
      </c>
      <c r="S37" s="438">
        <f t="shared" si="7"/>
        <v>1.3041382580910992E-2</v>
      </c>
      <c r="T37" s="438">
        <f t="shared" si="7"/>
        <v>1.5031438821315166E-2</v>
      </c>
      <c r="U37" s="440">
        <f t="shared" si="7"/>
        <v>1.3940168780666487E-2</v>
      </c>
    </row>
    <row r="38" spans="2:21" ht="14.1" customHeight="1" x14ac:dyDescent="0.2">
      <c r="B38" s="218" t="s">
        <v>21</v>
      </c>
      <c r="C38" s="239">
        <f t="shared" si="6"/>
        <v>1.2915542235895833E-2</v>
      </c>
      <c r="D38" s="239">
        <f t="shared" si="6"/>
        <v>1.125070624126354E-2</v>
      </c>
      <c r="E38" s="239">
        <f t="shared" si="6"/>
        <v>1.2305751080364634E-2</v>
      </c>
      <c r="F38" s="241">
        <f t="shared" si="6"/>
        <v>1.5286651053324289E-2</v>
      </c>
      <c r="G38" s="243">
        <f t="shared" si="6"/>
        <v>2.3877561317302256E-2</v>
      </c>
      <c r="H38" s="239">
        <f t="shared" si="6"/>
        <v>1.5589396498631074E-2</v>
      </c>
      <c r="I38" s="243">
        <f t="shared" si="6"/>
        <v>2.105414367316669E-2</v>
      </c>
      <c r="J38" s="239">
        <f t="shared" si="6"/>
        <v>2.4042945937519961E-2</v>
      </c>
      <c r="K38" s="240">
        <f t="shared" si="6"/>
        <v>2.0959827216248578E-2</v>
      </c>
      <c r="L38" s="239">
        <f t="shared" si="6"/>
        <v>2.2033274086884116E-2</v>
      </c>
      <c r="M38" s="239">
        <f t="shared" si="6"/>
        <v>1.1746269580707642E-2</v>
      </c>
      <c r="N38" s="239">
        <f t="shared" si="6"/>
        <v>1.4657649699120949E-2</v>
      </c>
      <c r="O38" s="239">
        <f t="shared" si="6"/>
        <v>1.7480095976750064E-2</v>
      </c>
      <c r="P38" s="241">
        <f t="shared" si="6"/>
        <v>1.6314662111034297E-2</v>
      </c>
      <c r="Q38" s="239">
        <f t="shared" si="6"/>
        <v>1.7874307562909617E-2</v>
      </c>
      <c r="R38" s="239">
        <f t="shared" ref="R38" si="9">R10/R$32</f>
        <v>2.0433291212701696E-2</v>
      </c>
      <c r="S38" s="438">
        <f t="shared" si="7"/>
        <v>1.5774533736560185E-2</v>
      </c>
      <c r="T38" s="438">
        <f t="shared" si="7"/>
        <v>2.1193657517035138E-2</v>
      </c>
      <c r="U38" s="440">
        <f t="shared" si="7"/>
        <v>1.8851815045433828E-2</v>
      </c>
    </row>
    <row r="39" spans="2:21" ht="14.1" customHeight="1" x14ac:dyDescent="0.2">
      <c r="B39" s="218" t="s">
        <v>22</v>
      </c>
      <c r="C39" s="239">
        <f t="shared" si="6"/>
        <v>7.0034196523536376E-3</v>
      </c>
      <c r="D39" s="239">
        <f t="shared" si="6"/>
        <v>6.9813918878445132E-3</v>
      </c>
      <c r="E39" s="239">
        <f t="shared" si="6"/>
        <v>6.2480136552783934E-3</v>
      </c>
      <c r="F39" s="241">
        <f t="shared" si="6"/>
        <v>8.6225761817325872E-3</v>
      </c>
      <c r="G39" s="243">
        <f t="shared" si="6"/>
        <v>1.4367162717979397E-2</v>
      </c>
      <c r="H39" s="239">
        <f t="shared" si="6"/>
        <v>1.3125011996826214E-2</v>
      </c>
      <c r="I39" s="243">
        <f t="shared" si="6"/>
        <v>8.8384052473720193E-3</v>
      </c>
      <c r="J39" s="239">
        <f t="shared" si="6"/>
        <v>1.2615274290046967E-2</v>
      </c>
      <c r="K39" s="240">
        <f t="shared" si="6"/>
        <v>1.2203485025456484E-2</v>
      </c>
      <c r="L39" s="239">
        <f t="shared" si="6"/>
        <v>3.9995801152548039E-3</v>
      </c>
      <c r="M39" s="239">
        <f t="shared" si="6"/>
        <v>1.62355523868336E-3</v>
      </c>
      <c r="N39" s="239">
        <f t="shared" si="6"/>
        <v>5.5390329740194347E-3</v>
      </c>
      <c r="O39" s="239">
        <f t="shared" si="6"/>
        <v>2.9674313878764584E-3</v>
      </c>
      <c r="P39" s="241">
        <f t="shared" si="6"/>
        <v>3.5569454765075809E-3</v>
      </c>
      <c r="Q39" s="239">
        <f t="shared" si="6"/>
        <v>2.8077206287243075E-3</v>
      </c>
      <c r="R39" s="239">
        <f t="shared" ref="R39" si="10">R11/R$32</f>
        <v>1.8896728051992376E-3</v>
      </c>
      <c r="S39" s="438">
        <f t="shared" si="7"/>
        <v>2.9858157958158734E-3</v>
      </c>
      <c r="T39" s="438">
        <f t="shared" si="7"/>
        <v>4.843605217314805E-3</v>
      </c>
      <c r="U39" s="440">
        <f t="shared" si="7"/>
        <v>3.1537162707374095E-3</v>
      </c>
    </row>
    <row r="40" spans="2:21" ht="14.1" customHeight="1" x14ac:dyDescent="0.2">
      <c r="B40" s="225" t="s">
        <v>23</v>
      </c>
      <c r="C40" s="239">
        <f t="shared" si="6"/>
        <v>5.5891963749058029E-3</v>
      </c>
      <c r="D40" s="239">
        <f t="shared" si="6"/>
        <v>5.0910466311545393E-3</v>
      </c>
      <c r="E40" s="239">
        <f t="shared" si="6"/>
        <v>3.7541911384141083E-3</v>
      </c>
      <c r="F40" s="241">
        <f t="shared" si="6"/>
        <v>4.2464932139922029E-3</v>
      </c>
      <c r="G40" s="243">
        <f t="shared" si="6"/>
        <v>3.3929202113334544E-3</v>
      </c>
      <c r="H40" s="239">
        <f t="shared" si="6"/>
        <v>2.7954374519879232E-3</v>
      </c>
      <c r="I40" s="243">
        <f t="shared" si="6"/>
        <v>1.839373471329266E-3</v>
      </c>
      <c r="J40" s="239">
        <f t="shared" si="6"/>
        <v>2.506107173866165E-3</v>
      </c>
      <c r="K40" s="240">
        <f t="shared" si="6"/>
        <v>2.6222503060586936E-3</v>
      </c>
      <c r="L40" s="239">
        <f t="shared" si="6"/>
        <v>1.6575958514438282E-3</v>
      </c>
      <c r="M40" s="239">
        <f t="shared" si="6"/>
        <v>1.770979808801192E-3</v>
      </c>
      <c r="N40" s="239">
        <f t="shared" si="6"/>
        <v>1.9550158310351036E-3</v>
      </c>
      <c r="O40" s="239">
        <f t="shared" si="6"/>
        <v>2.0441510231226831E-3</v>
      </c>
      <c r="P40" s="241">
        <f t="shared" si="6"/>
        <v>1.8698356833477196E-3</v>
      </c>
      <c r="Q40" s="239">
        <f t="shared" si="6"/>
        <v>3.3078388214264525E-3</v>
      </c>
      <c r="R40" s="239">
        <f t="shared" ref="R40" si="11">R12/R$32</f>
        <v>1.1296065091340481E-3</v>
      </c>
      <c r="S40" s="438">
        <f t="shared" si="7"/>
        <v>4.3871327616633888E-3</v>
      </c>
      <c r="T40" s="438">
        <f t="shared" si="7"/>
        <v>3.674565507145388E-3</v>
      </c>
      <c r="U40" s="440">
        <f t="shared" si="7"/>
        <v>3.1294401810529645E-3</v>
      </c>
    </row>
    <row r="41" spans="2:21" ht="14.1" customHeight="1" x14ac:dyDescent="0.2">
      <c r="B41" s="225" t="s">
        <v>24</v>
      </c>
      <c r="C41" s="239">
        <f t="shared" si="6"/>
        <v>1.2429968094088917E-2</v>
      </c>
      <c r="D41" s="239">
        <f t="shared" si="6"/>
        <v>1.3471244021856024E-2</v>
      </c>
      <c r="E41" s="239">
        <f t="shared" si="6"/>
        <v>1.1687242716384516E-2</v>
      </c>
      <c r="F41" s="241">
        <f t="shared" si="6"/>
        <v>4.7236864876417971E-3</v>
      </c>
      <c r="G41" s="243">
        <f t="shared" si="6"/>
        <v>2.3929981869041665E-3</v>
      </c>
      <c r="H41" s="239">
        <f t="shared" si="6"/>
        <v>2.0198210501026536E-3</v>
      </c>
      <c r="I41" s="243">
        <f t="shared" si="6"/>
        <v>4.7358628460584208E-3</v>
      </c>
      <c r="J41" s="239">
        <f t="shared" si="6"/>
        <v>4.3545430227712369E-3</v>
      </c>
      <c r="K41" s="240">
        <f t="shared" si="6"/>
        <v>3.3618101806242389E-3</v>
      </c>
      <c r="L41" s="239">
        <f t="shared" si="6"/>
        <v>3.3661946521628514E-3</v>
      </c>
      <c r="M41" s="239">
        <f t="shared" si="6"/>
        <v>1.0486481278641576E-2</v>
      </c>
      <c r="N41" s="239">
        <f t="shared" si="6"/>
        <v>3.6235733289859632E-3</v>
      </c>
      <c r="O41" s="239">
        <f t="shared" si="6"/>
        <v>6.0617125097473402E-3</v>
      </c>
      <c r="P41" s="241">
        <f t="shared" si="6"/>
        <v>5.896110554885696E-3</v>
      </c>
      <c r="Q41" s="239">
        <f t="shared" si="6"/>
        <v>1.1310713740183668E-2</v>
      </c>
      <c r="R41" s="239">
        <f t="shared" ref="R41" si="12">R13/R$32</f>
        <v>4.8636942659617899E-3</v>
      </c>
      <c r="S41" s="438">
        <f t="shared" si="7"/>
        <v>9.8670400920476721E-3</v>
      </c>
      <c r="T41" s="438">
        <f t="shared" si="7"/>
        <v>6.6400257692591684E-3</v>
      </c>
      <c r="U41" s="440">
        <f t="shared" si="7"/>
        <v>8.0907984178910999E-3</v>
      </c>
    </row>
    <row r="42" spans="2:21" ht="14.1" customHeight="1" x14ac:dyDescent="0.2">
      <c r="B42" s="225" t="s">
        <v>25</v>
      </c>
      <c r="C42" s="239">
        <f t="shared" si="6"/>
        <v>1.9920627788214012E-3</v>
      </c>
      <c r="D42" s="239">
        <f t="shared" si="6"/>
        <v>1.9982340670651843E-3</v>
      </c>
      <c r="E42" s="239">
        <f t="shared" si="6"/>
        <v>2.5552077645738399E-3</v>
      </c>
      <c r="F42" s="241">
        <f t="shared" si="6"/>
        <v>1.3036366968543281E-3</v>
      </c>
      <c r="G42" s="243">
        <f t="shared" si="6"/>
        <v>6.1790725362832126E-4</v>
      </c>
      <c r="H42" s="239">
        <f t="shared" si="6"/>
        <v>4.0808857023934371E-3</v>
      </c>
      <c r="I42" s="243">
        <f t="shared" si="6"/>
        <v>5.1728636609796484E-3</v>
      </c>
      <c r="J42" s="239">
        <f t="shared" si="6"/>
        <v>2.6205672794603553E-3</v>
      </c>
      <c r="K42" s="240">
        <f t="shared" si="6"/>
        <v>3.1955141542789945E-3</v>
      </c>
      <c r="L42" s="239">
        <f t="shared" si="6"/>
        <v>5.2829566528306343E-3</v>
      </c>
      <c r="M42" s="239">
        <f t="shared" si="6"/>
        <v>1.7227384103044941E-3</v>
      </c>
      <c r="N42" s="239">
        <f t="shared" si="6"/>
        <v>2.4280640077723151E-3</v>
      </c>
      <c r="O42" s="239">
        <f t="shared" si="6"/>
        <v>6.0376725159117395E-3</v>
      </c>
      <c r="P42" s="241">
        <f t="shared" si="6"/>
        <v>3.8531704019433414E-3</v>
      </c>
      <c r="Q42" s="239">
        <f t="shared" si="6"/>
        <v>2.127841631195837E-3</v>
      </c>
      <c r="R42" s="239">
        <f t="shared" ref="R42" si="13">R14/R$32</f>
        <v>2.1768191281098118E-3</v>
      </c>
      <c r="S42" s="438">
        <f t="shared" si="7"/>
        <v>1.7608781845462531E-3</v>
      </c>
      <c r="T42" s="438">
        <f t="shared" si="7"/>
        <v>1.3335104876418566E-3</v>
      </c>
      <c r="U42" s="440">
        <f t="shared" si="7"/>
        <v>1.838605820775817E-3</v>
      </c>
    </row>
    <row r="43" spans="2:21" ht="14.1" customHeight="1" x14ac:dyDescent="0.2">
      <c r="B43" s="225" t="s">
        <v>26</v>
      </c>
      <c r="C43" s="239">
        <f t="shared" si="6"/>
        <v>6.5119961617936808E-3</v>
      </c>
      <c r="D43" s="239">
        <f t="shared" si="6"/>
        <v>9.7054107835213097E-3</v>
      </c>
      <c r="E43" s="239">
        <f t="shared" si="6"/>
        <v>1.2312261613581033E-2</v>
      </c>
      <c r="F43" s="241">
        <f t="shared" si="6"/>
        <v>1.3698147426375483E-2</v>
      </c>
      <c r="G43" s="243">
        <f t="shared" si="6"/>
        <v>6.9398257934014324E-3</v>
      </c>
      <c r="H43" s="239">
        <f t="shared" si="6"/>
        <v>6.1384058056768399E-3</v>
      </c>
      <c r="I43" s="243">
        <f t="shared" si="6"/>
        <v>8.1626045583828577E-3</v>
      </c>
      <c r="J43" s="239">
        <f t="shared" si="6"/>
        <v>8.7444991168865328E-3</v>
      </c>
      <c r="K43" s="240">
        <f t="shared" si="6"/>
        <v>7.470491970070034E-3</v>
      </c>
      <c r="L43" s="239">
        <f t="shared" si="6"/>
        <v>7.9564600869303764E-3</v>
      </c>
      <c r="M43" s="239">
        <f t="shared" si="6"/>
        <v>1.1074326360838967E-2</v>
      </c>
      <c r="N43" s="239">
        <f t="shared" si="6"/>
        <v>7.1079180656760093E-3</v>
      </c>
      <c r="O43" s="239">
        <f t="shared" si="6"/>
        <v>1.2013580227716774E-2</v>
      </c>
      <c r="P43" s="241">
        <f t="shared" si="6"/>
        <v>9.5840986470324633E-3</v>
      </c>
      <c r="Q43" s="239">
        <f t="shared" si="6"/>
        <v>1.0952375976572302E-2</v>
      </c>
      <c r="R43" s="239">
        <f t="shared" ref="R43" si="14">R15/R$32</f>
        <v>8.7275343212440595E-3</v>
      </c>
      <c r="S43" s="438">
        <f t="shared" si="7"/>
        <v>8.4321964720241935E-3</v>
      </c>
      <c r="T43" s="438">
        <f t="shared" si="7"/>
        <v>9.949899751303606E-3</v>
      </c>
      <c r="U43" s="440">
        <f t="shared" si="7"/>
        <v>9.4832644306041547E-3</v>
      </c>
    </row>
    <row r="44" spans="2:21" ht="14.1" customHeight="1" x14ac:dyDescent="0.2">
      <c r="B44" s="225" t="s">
        <v>27</v>
      </c>
      <c r="C44" s="239">
        <f t="shared" si="6"/>
        <v>0</v>
      </c>
      <c r="D44" s="239">
        <f t="shared" si="6"/>
        <v>0</v>
      </c>
      <c r="E44" s="239">
        <f t="shared" si="6"/>
        <v>0</v>
      </c>
      <c r="F44" s="241">
        <f t="shared" si="6"/>
        <v>0</v>
      </c>
      <c r="G44" s="243">
        <f t="shared" si="6"/>
        <v>0</v>
      </c>
      <c r="H44" s="239">
        <f t="shared" si="6"/>
        <v>0</v>
      </c>
      <c r="I44" s="243">
        <f t="shared" si="6"/>
        <v>0</v>
      </c>
      <c r="J44" s="239">
        <f t="shared" si="6"/>
        <v>0</v>
      </c>
      <c r="K44" s="240">
        <f t="shared" si="6"/>
        <v>0</v>
      </c>
      <c r="L44" s="239">
        <f t="shared" si="6"/>
        <v>0</v>
      </c>
      <c r="M44" s="239">
        <f t="shared" si="6"/>
        <v>0</v>
      </c>
      <c r="N44" s="239">
        <f t="shared" si="6"/>
        <v>0</v>
      </c>
      <c r="O44" s="239">
        <f t="shared" si="6"/>
        <v>0</v>
      </c>
      <c r="P44" s="241">
        <f t="shared" si="6"/>
        <v>0</v>
      </c>
      <c r="Q44" s="239">
        <f t="shared" si="6"/>
        <v>0</v>
      </c>
      <c r="R44" s="239">
        <f t="shared" ref="R44" si="15">R16/R$32</f>
        <v>0</v>
      </c>
      <c r="S44" s="438">
        <f t="shared" si="7"/>
        <v>0</v>
      </c>
      <c r="T44" s="438">
        <f t="shared" si="7"/>
        <v>0</v>
      </c>
      <c r="U44" s="440">
        <f t="shared" si="7"/>
        <v>0</v>
      </c>
    </row>
    <row r="45" spans="2:21" ht="14.1" customHeight="1" x14ac:dyDescent="0.2">
      <c r="B45" s="225" t="s">
        <v>28</v>
      </c>
      <c r="C45" s="239">
        <f t="shared" si="6"/>
        <v>7.8831569450969197E-2</v>
      </c>
      <c r="D45" s="239">
        <f t="shared" si="6"/>
        <v>9.2737583448940064E-2</v>
      </c>
      <c r="E45" s="239">
        <f t="shared" si="6"/>
        <v>8.4475893627649165E-2</v>
      </c>
      <c r="F45" s="241">
        <f t="shared" si="6"/>
        <v>7.3780699557435353E-2</v>
      </c>
      <c r="G45" s="243">
        <f t="shared" si="6"/>
        <v>8.0593977271759279E-2</v>
      </c>
      <c r="H45" s="239">
        <f t="shared" si="6"/>
        <v>8.6385064516171034E-2</v>
      </c>
      <c r="I45" s="243">
        <f t="shared" si="6"/>
        <v>7.4672273809673409E-2</v>
      </c>
      <c r="J45" s="239">
        <f t="shared" si="6"/>
        <v>6.785144469521677E-2</v>
      </c>
      <c r="K45" s="240">
        <f t="shared" si="6"/>
        <v>7.7571410406256758E-2</v>
      </c>
      <c r="L45" s="239">
        <f t="shared" si="6"/>
        <v>6.2447773869528524E-2</v>
      </c>
      <c r="M45" s="239">
        <f t="shared" si="6"/>
        <v>5.8772102381008204E-2</v>
      </c>
      <c r="N45" s="239">
        <f t="shared" si="6"/>
        <v>7.1101075012885775E-2</v>
      </c>
      <c r="O45" s="239">
        <f t="shared" si="6"/>
        <v>7.5064452655218036E-2</v>
      </c>
      <c r="P45" s="241">
        <f t="shared" si="6"/>
        <v>6.7297884980937347E-2</v>
      </c>
      <c r="Q45" s="239">
        <f t="shared" si="6"/>
        <v>5.3307992613298022E-2</v>
      </c>
      <c r="R45" s="239">
        <f t="shared" ref="R45" si="16">R17/R$32</f>
        <v>5.9401562486072132E-2</v>
      </c>
      <c r="S45" s="438">
        <f t="shared" si="7"/>
        <v>6.6227775229536101E-2</v>
      </c>
      <c r="T45" s="438">
        <f t="shared" si="7"/>
        <v>7.2321262721839114E-2</v>
      </c>
      <c r="U45" s="440">
        <f t="shared" si="7"/>
        <v>6.3125386127528063E-2</v>
      </c>
    </row>
    <row r="46" spans="2:21" ht="14.1" customHeight="1" x14ac:dyDescent="0.2">
      <c r="B46" s="225" t="s">
        <v>29</v>
      </c>
      <c r="C46" s="239">
        <f t="shared" si="6"/>
        <v>0.41064577257306734</v>
      </c>
      <c r="D46" s="239">
        <f t="shared" si="6"/>
        <v>0.42728592714742125</v>
      </c>
      <c r="E46" s="239">
        <f t="shared" si="6"/>
        <v>0.4658254757636513</v>
      </c>
      <c r="F46" s="241">
        <f t="shared" si="6"/>
        <v>0.53549054991008582</v>
      </c>
      <c r="G46" s="243">
        <f t="shared" si="6"/>
        <v>0.55846693475410503</v>
      </c>
      <c r="H46" s="239">
        <f t="shared" si="6"/>
        <v>0.52558893729268141</v>
      </c>
      <c r="I46" s="243">
        <f t="shared" si="6"/>
        <v>0.47474193417442251</v>
      </c>
      <c r="J46" s="239">
        <f t="shared" si="6"/>
        <v>0.47002821030558317</v>
      </c>
      <c r="K46" s="240">
        <f t="shared" si="6"/>
        <v>0.50691001600213459</v>
      </c>
      <c r="L46" s="239">
        <f t="shared" si="6"/>
        <v>0.51115808126904827</v>
      </c>
      <c r="M46" s="239">
        <f t="shared" si="6"/>
        <v>0.49690071650151918</v>
      </c>
      <c r="N46" s="239">
        <f t="shared" si="6"/>
        <v>0.49214232219116577</v>
      </c>
      <c r="O46" s="239">
        <f t="shared" si="6"/>
        <v>0.48647120807138378</v>
      </c>
      <c r="P46" s="241">
        <f t="shared" si="6"/>
        <v>0.49589205183185692</v>
      </c>
      <c r="Q46" s="239">
        <f t="shared" si="6"/>
        <v>0.48732044400324165</v>
      </c>
      <c r="R46" s="239">
        <f t="shared" ref="R46" si="17">R18/R$32</f>
        <v>0.50116231514700271</v>
      </c>
      <c r="S46" s="438">
        <f t="shared" si="7"/>
        <v>0.49349874445109576</v>
      </c>
      <c r="T46" s="438">
        <f t="shared" si="7"/>
        <v>0.47659273912544708</v>
      </c>
      <c r="U46" s="440">
        <f t="shared" si="7"/>
        <v>0.48959333111986547</v>
      </c>
    </row>
    <row r="47" spans="2:21" ht="14.1" customHeight="1" x14ac:dyDescent="0.2">
      <c r="B47" s="225" t="s">
        <v>30</v>
      </c>
      <c r="C47" s="176" t="s">
        <v>31</v>
      </c>
      <c r="D47" s="239">
        <f t="shared" si="6"/>
        <v>9.5426194819976343E-2</v>
      </c>
      <c r="E47" s="239">
        <f t="shared" si="6"/>
        <v>0.10625031107336957</v>
      </c>
      <c r="F47" s="241">
        <f t="shared" si="6"/>
        <v>8.5253756332731814E-2</v>
      </c>
      <c r="G47" s="243">
        <f t="shared" si="6"/>
        <v>7.0550854815384645E-2</v>
      </c>
      <c r="H47" s="239">
        <f t="shared" si="6"/>
        <v>5.8497215405697141E-2</v>
      </c>
      <c r="I47" s="243">
        <f t="shared" si="6"/>
        <v>7.7056576256566825E-2</v>
      </c>
      <c r="J47" s="239">
        <f t="shared" si="6"/>
        <v>7.654282420508722E-2</v>
      </c>
      <c r="K47" s="240">
        <f t="shared" si="6"/>
        <v>7.0394193076992184E-2</v>
      </c>
      <c r="L47" s="239">
        <f t="shared" si="6"/>
        <v>7.2502471567338425E-2</v>
      </c>
      <c r="M47" s="239">
        <f t="shared" si="6"/>
        <v>8.0688522884700714E-2</v>
      </c>
      <c r="N47" s="239">
        <f t="shared" si="6"/>
        <v>5.9693685045009839E-2</v>
      </c>
      <c r="O47" s="239">
        <f t="shared" si="6"/>
        <v>5.4515157251788057E-2</v>
      </c>
      <c r="P47" s="241">
        <f t="shared" si="6"/>
        <v>6.617692125393114E-2</v>
      </c>
      <c r="Q47" s="239">
        <f t="shared" si="6"/>
        <v>5.3799672524399947E-2</v>
      </c>
      <c r="R47" s="239">
        <f t="shared" ref="R47" si="18">R19/R$32</f>
        <v>5.5633482145747239E-2</v>
      </c>
      <c r="S47" s="438">
        <f t="shared" si="7"/>
        <v>7.3281005838496768E-2</v>
      </c>
      <c r="T47" s="438">
        <f t="shared" si="7"/>
        <v>5.8987094256020306E-2</v>
      </c>
      <c r="U47" s="440">
        <f t="shared" si="7"/>
        <v>6.0603637543747764E-2</v>
      </c>
    </row>
    <row r="48" spans="2:21" ht="14.1" customHeight="1" x14ac:dyDescent="0.2">
      <c r="B48" s="225" t="s">
        <v>32</v>
      </c>
      <c r="C48" s="176" t="s">
        <v>31</v>
      </c>
      <c r="D48" s="239">
        <f t="shared" si="6"/>
        <v>2.761370362846593E-3</v>
      </c>
      <c r="E48" s="239">
        <f t="shared" si="6"/>
        <v>4.0199929456221943E-3</v>
      </c>
      <c r="F48" s="241">
        <f t="shared" si="6"/>
        <v>2.8944456053183504E-3</v>
      </c>
      <c r="G48" s="243">
        <f t="shared" si="6"/>
        <v>1.0674134847937808E-3</v>
      </c>
      <c r="H48" s="239">
        <f t="shared" si="6"/>
        <v>1.7745393912355987E-3</v>
      </c>
      <c r="I48" s="243">
        <f t="shared" si="6"/>
        <v>1.1274962314083961E-3</v>
      </c>
      <c r="J48" s="239">
        <f t="shared" si="6"/>
        <v>1.8528624828230795E-3</v>
      </c>
      <c r="K48" s="240">
        <f t="shared" si="6"/>
        <v>1.4640094440417223E-3</v>
      </c>
      <c r="L48" s="239">
        <f t="shared" si="6"/>
        <v>2.6450366717135866E-4</v>
      </c>
      <c r="M48" s="239">
        <f t="shared" si="6"/>
        <v>3.4991560323266399E-3</v>
      </c>
      <c r="N48" s="239">
        <f t="shared" si="6"/>
        <v>1.2567350851107465E-3</v>
      </c>
      <c r="O48" s="239">
        <f t="shared" si="6"/>
        <v>3.6069123477613526E-3</v>
      </c>
      <c r="P48" s="241">
        <f t="shared" si="6"/>
        <v>2.2225932131922912E-3</v>
      </c>
      <c r="Q48" s="239">
        <f t="shared" si="6"/>
        <v>2.7185645887291012E-3</v>
      </c>
      <c r="R48" s="239">
        <f t="shared" ref="R48" si="19">R20/R$32</f>
        <v>9.0646069437078276E-4</v>
      </c>
      <c r="S48" s="438">
        <f t="shared" si="7"/>
        <v>2.7540445778168219E-3</v>
      </c>
      <c r="T48" s="438">
        <f t="shared" si="7"/>
        <v>1.5036330021859056E-3</v>
      </c>
      <c r="U48" s="440">
        <f t="shared" si="7"/>
        <v>1.952011917448044E-3</v>
      </c>
    </row>
    <row r="49" spans="2:21" ht="14.1" customHeight="1" x14ac:dyDescent="0.2">
      <c r="B49" s="225" t="s">
        <v>33</v>
      </c>
      <c r="C49" s="176" t="s">
        <v>31</v>
      </c>
      <c r="D49" s="239">
        <f t="shared" si="6"/>
        <v>7.2978379610042351E-3</v>
      </c>
      <c r="E49" s="239">
        <f t="shared" si="6"/>
        <v>4.2496962126308876E-3</v>
      </c>
      <c r="F49" s="241">
        <f t="shared" si="6"/>
        <v>2.970355232355087E-3</v>
      </c>
      <c r="G49" s="243">
        <f t="shared" si="6"/>
        <v>1.6951495918732418E-3</v>
      </c>
      <c r="H49" s="239">
        <f t="shared" si="6"/>
        <v>1.2601664431883251E-3</v>
      </c>
      <c r="I49" s="243">
        <f t="shared" si="6"/>
        <v>4.7872009297342637E-3</v>
      </c>
      <c r="J49" s="239">
        <f t="shared" si="6"/>
        <v>2.7849851107006286E-3</v>
      </c>
      <c r="K49" s="240">
        <f t="shared" si="6"/>
        <v>2.6264297521472421E-3</v>
      </c>
      <c r="L49" s="239">
        <f t="shared" si="6"/>
        <v>4.1514028479809652E-3</v>
      </c>
      <c r="M49" s="239">
        <f t="shared" si="6"/>
        <v>1.7919315390011081E-3</v>
      </c>
      <c r="N49" s="239">
        <f t="shared" si="6"/>
        <v>5.6770276773069573E-3</v>
      </c>
      <c r="O49" s="239">
        <f t="shared" si="6"/>
        <v>7.4970390352467938E-3</v>
      </c>
      <c r="P49" s="241">
        <f t="shared" si="6"/>
        <v>4.8938607915222435E-3</v>
      </c>
      <c r="Q49" s="239">
        <f t="shared" si="6"/>
        <v>1.8103492588537264E-3</v>
      </c>
      <c r="R49" s="239">
        <f t="shared" ref="R49" si="20">R21/R$32</f>
        <v>1.4107266504550409E-3</v>
      </c>
      <c r="S49" s="438">
        <f t="shared" si="7"/>
        <v>1.0402980665324304E-3</v>
      </c>
      <c r="T49" s="438">
        <f t="shared" si="7"/>
        <v>2.2795418744709934E-3</v>
      </c>
      <c r="U49" s="440">
        <f t="shared" si="7"/>
        <v>1.6350640662092216E-3</v>
      </c>
    </row>
    <row r="50" spans="2:21" ht="14.1" customHeight="1" x14ac:dyDescent="0.2">
      <c r="B50" s="225" t="s">
        <v>34</v>
      </c>
      <c r="C50" s="176" t="s">
        <v>31</v>
      </c>
      <c r="D50" s="239">
        <f t="shared" si="6"/>
        <v>1.7184451958862288E-3</v>
      </c>
      <c r="E50" s="239">
        <f t="shared" si="6"/>
        <v>2.6404444116182148E-3</v>
      </c>
      <c r="F50" s="241">
        <f t="shared" si="6"/>
        <v>1.628846053465077E-3</v>
      </c>
      <c r="G50" s="243">
        <f t="shared" si="6"/>
        <v>2.4264162886380421E-3</v>
      </c>
      <c r="H50" s="239">
        <f t="shared" si="6"/>
        <v>1.3317538762559439E-3</v>
      </c>
      <c r="I50" s="243">
        <f t="shared" si="6"/>
        <v>1.7436979517515595E-3</v>
      </c>
      <c r="J50" s="239">
        <f t="shared" si="6"/>
        <v>2.6136111404463439E-3</v>
      </c>
      <c r="K50" s="240">
        <f t="shared" si="6"/>
        <v>2.0024262036658527E-3</v>
      </c>
      <c r="L50" s="239">
        <f t="shared" si="6"/>
        <v>3.20666217129044E-3</v>
      </c>
      <c r="M50" s="239">
        <f t="shared" si="6"/>
        <v>2.5500272991990309E-3</v>
      </c>
      <c r="N50" s="239">
        <f t="shared" si="6"/>
        <v>1.7939454902844109E-3</v>
      </c>
      <c r="O50" s="239">
        <f t="shared" si="6"/>
        <v>3.0399984923394452E-3</v>
      </c>
      <c r="P50" s="241">
        <f t="shared" si="6"/>
        <v>2.6216478757923778E-3</v>
      </c>
      <c r="Q50" s="239">
        <f t="shared" si="6"/>
        <v>5.818743840858529E-3</v>
      </c>
      <c r="R50" s="239">
        <f t="shared" ref="R50" si="21">R22/R$32</f>
        <v>3.340049270847769E-3</v>
      </c>
      <c r="S50" s="438">
        <f t="shared" si="7"/>
        <v>4.7607848929868074E-3</v>
      </c>
      <c r="T50" s="438">
        <f t="shared" si="7"/>
        <v>2.8187147390904815E-3</v>
      </c>
      <c r="U50" s="440">
        <f t="shared" si="7"/>
        <v>4.1371782172707049E-3</v>
      </c>
    </row>
    <row r="51" spans="2:21" ht="14.1" customHeight="1" x14ac:dyDescent="0.2">
      <c r="B51" s="225" t="s">
        <v>35</v>
      </c>
      <c r="C51" s="226" t="s">
        <v>31</v>
      </c>
      <c r="D51" s="226" t="s">
        <v>31</v>
      </c>
      <c r="E51" s="227" t="s">
        <v>31</v>
      </c>
      <c r="F51" s="229" t="s">
        <v>31</v>
      </c>
      <c r="G51" s="227" t="s">
        <v>31</v>
      </c>
      <c r="H51" s="226" t="s">
        <v>31</v>
      </c>
      <c r="I51" s="227" t="s">
        <v>31</v>
      </c>
      <c r="J51" s="226" t="s">
        <v>31</v>
      </c>
      <c r="K51" s="228" t="s">
        <v>31</v>
      </c>
      <c r="L51" s="239">
        <f t="shared" si="6"/>
        <v>1.4796785865303582E-3</v>
      </c>
      <c r="M51" s="239">
        <f t="shared" si="6"/>
        <v>6.0323192272328393E-4</v>
      </c>
      <c r="N51" s="239">
        <f t="shared" si="6"/>
        <v>2.0540617277941178E-3</v>
      </c>
      <c r="O51" s="239">
        <f t="shared" si="6"/>
        <v>4.3668215949295387E-4</v>
      </c>
      <c r="P51" s="241">
        <f t="shared" si="6"/>
        <v>1.1389256860023641E-3</v>
      </c>
      <c r="Q51" s="239">
        <f t="shared" si="6"/>
        <v>1.0919006654139124E-3</v>
      </c>
      <c r="R51" s="239">
        <f t="shared" ref="R51" si="22">R23/R$32</f>
        <v>7.7295986500093875E-4</v>
      </c>
      <c r="S51" s="438">
        <f t="shared" si="7"/>
        <v>1.4105489430843744E-3</v>
      </c>
      <c r="T51" s="438">
        <f t="shared" si="7"/>
        <v>6.0667048145451169E-4</v>
      </c>
      <c r="U51" s="440">
        <f t="shared" si="7"/>
        <v>9.6593204655223946E-4</v>
      </c>
    </row>
    <row r="52" spans="2:21" ht="14.1" customHeight="1" x14ac:dyDescent="0.2">
      <c r="B52" s="225" t="s">
        <v>36</v>
      </c>
      <c r="C52" s="226" t="s">
        <v>31</v>
      </c>
      <c r="D52" s="226" t="s">
        <v>31</v>
      </c>
      <c r="E52" s="227" t="s">
        <v>31</v>
      </c>
      <c r="F52" s="229" t="s">
        <v>31</v>
      </c>
      <c r="G52" s="227" t="s">
        <v>31</v>
      </c>
      <c r="H52" s="226" t="s">
        <v>31</v>
      </c>
      <c r="I52" s="227" t="s">
        <v>31</v>
      </c>
      <c r="J52" s="226" t="s">
        <v>31</v>
      </c>
      <c r="K52" s="228" t="s">
        <v>31</v>
      </c>
      <c r="L52" s="239">
        <f t="shared" ref="L52:Q59" si="23">L24/L$32</f>
        <v>3.6235816287376712E-4</v>
      </c>
      <c r="M52" s="239">
        <f t="shared" si="23"/>
        <v>2.9151973716523057E-3</v>
      </c>
      <c r="N52" s="239">
        <f t="shared" si="23"/>
        <v>0</v>
      </c>
      <c r="O52" s="239">
        <f t="shared" si="23"/>
        <v>1.5099913025547432E-4</v>
      </c>
      <c r="P52" s="241">
        <f t="shared" si="23"/>
        <v>8.282827901833935E-4</v>
      </c>
      <c r="Q52" s="239">
        <f t="shared" si="23"/>
        <v>1.069245419938868E-4</v>
      </c>
      <c r="R52" s="239">
        <f t="shared" ref="R52:U59" si="24">R24/R$32</f>
        <v>1.8633937341367533E-4</v>
      </c>
      <c r="S52" s="438">
        <f t="shared" si="24"/>
        <v>3.6782140885803358E-4</v>
      </c>
      <c r="T52" s="438">
        <f t="shared" si="24"/>
        <v>5.6412796943525374E-4</v>
      </c>
      <c r="U52" s="440">
        <f t="shared" si="24"/>
        <v>3.133043867058147E-4</v>
      </c>
    </row>
    <row r="53" spans="2:21" ht="14.1" customHeight="1" x14ac:dyDescent="0.2">
      <c r="B53" s="225" t="s">
        <v>37</v>
      </c>
      <c r="C53" s="226" t="s">
        <v>31</v>
      </c>
      <c r="D53" s="226" t="s">
        <v>31</v>
      </c>
      <c r="E53" s="227" t="s">
        <v>31</v>
      </c>
      <c r="F53" s="229" t="s">
        <v>31</v>
      </c>
      <c r="G53" s="227" t="s">
        <v>31</v>
      </c>
      <c r="H53" s="226" t="s">
        <v>31</v>
      </c>
      <c r="I53" s="227" t="s">
        <v>31</v>
      </c>
      <c r="J53" s="226" t="s">
        <v>31</v>
      </c>
      <c r="K53" s="228" t="s">
        <v>31</v>
      </c>
      <c r="L53" s="239">
        <f t="shared" si="23"/>
        <v>0</v>
      </c>
      <c r="M53" s="239">
        <f t="shared" si="23"/>
        <v>0</v>
      </c>
      <c r="N53" s="239">
        <f t="shared" si="23"/>
        <v>0</v>
      </c>
      <c r="O53" s="239">
        <f t="shared" si="23"/>
        <v>0</v>
      </c>
      <c r="P53" s="241">
        <f t="shared" si="23"/>
        <v>0</v>
      </c>
      <c r="Q53" s="239">
        <f t="shared" si="23"/>
        <v>0</v>
      </c>
      <c r="R53" s="239">
        <f t="shared" ref="R53" si="25">R25/R$32</f>
        <v>0</v>
      </c>
      <c r="S53" s="438">
        <f t="shared" si="24"/>
        <v>0</v>
      </c>
      <c r="T53" s="438">
        <f t="shared" si="24"/>
        <v>0</v>
      </c>
      <c r="U53" s="440">
        <f t="shared" si="24"/>
        <v>0</v>
      </c>
    </row>
    <row r="54" spans="2:21" ht="14.1" customHeight="1" x14ac:dyDescent="0.2">
      <c r="B54" s="225" t="s">
        <v>38</v>
      </c>
      <c r="C54" s="226" t="s">
        <v>31</v>
      </c>
      <c r="D54" s="226" t="s">
        <v>31</v>
      </c>
      <c r="E54" s="227" t="s">
        <v>31</v>
      </c>
      <c r="F54" s="229" t="s">
        <v>31</v>
      </c>
      <c r="G54" s="227" t="s">
        <v>31</v>
      </c>
      <c r="H54" s="226" t="s">
        <v>31</v>
      </c>
      <c r="I54" s="227" t="s">
        <v>31</v>
      </c>
      <c r="J54" s="226" t="s">
        <v>31</v>
      </c>
      <c r="K54" s="228" t="s">
        <v>31</v>
      </c>
      <c r="L54" s="239">
        <f t="shared" si="23"/>
        <v>3.712540261194406E-4</v>
      </c>
      <c r="M54" s="239">
        <f t="shared" si="23"/>
        <v>1.8000326628843208E-3</v>
      </c>
      <c r="N54" s="239">
        <f t="shared" si="23"/>
        <v>4.8403839743987736E-5</v>
      </c>
      <c r="O54" s="239">
        <f t="shared" si="23"/>
        <v>1.9132058331147151E-3</v>
      </c>
      <c r="P54" s="241">
        <f t="shared" si="23"/>
        <v>1.0490347899381851E-3</v>
      </c>
      <c r="Q54" s="239">
        <f t="shared" si="23"/>
        <v>1.9657466202641543E-3</v>
      </c>
      <c r="R54" s="239">
        <f t="shared" ref="R54" si="26">R26/R$32</f>
        <v>7.3789978647934997E-5</v>
      </c>
      <c r="S54" s="438">
        <f t="shared" si="24"/>
        <v>5.4177129574201771E-4</v>
      </c>
      <c r="T54" s="438">
        <f t="shared" si="24"/>
        <v>5.5385597295775485E-4</v>
      </c>
      <c r="U54" s="440">
        <f t="shared" si="24"/>
        <v>7.541300320669011E-4</v>
      </c>
    </row>
    <row r="55" spans="2:21" ht="14.1" customHeight="1" x14ac:dyDescent="0.2">
      <c r="B55" s="225" t="s">
        <v>39</v>
      </c>
      <c r="C55" s="226" t="s">
        <v>31</v>
      </c>
      <c r="D55" s="226" t="s">
        <v>31</v>
      </c>
      <c r="E55" s="227" t="s">
        <v>31</v>
      </c>
      <c r="F55" s="229" t="s">
        <v>31</v>
      </c>
      <c r="G55" s="227" t="s">
        <v>31</v>
      </c>
      <c r="H55" s="226" t="s">
        <v>31</v>
      </c>
      <c r="I55" s="227" t="s">
        <v>31</v>
      </c>
      <c r="J55" s="226" t="s">
        <v>31</v>
      </c>
      <c r="K55" s="228" t="s">
        <v>31</v>
      </c>
      <c r="L55" s="239">
        <f t="shared" si="23"/>
        <v>3.3217153359344836E-3</v>
      </c>
      <c r="M55" s="239">
        <f t="shared" si="23"/>
        <v>2.143938608857216E-4</v>
      </c>
      <c r="N55" s="239">
        <f t="shared" si="23"/>
        <v>0</v>
      </c>
      <c r="O55" s="239">
        <f t="shared" si="23"/>
        <v>1.146822816336269E-3</v>
      </c>
      <c r="P55" s="241">
        <f t="shared" si="23"/>
        <v>1.0835246348048788E-3</v>
      </c>
      <c r="Q55" s="239">
        <f t="shared" si="23"/>
        <v>1.8373128390087065E-3</v>
      </c>
      <c r="R55" s="239">
        <f t="shared" ref="R55" si="27">R27/R$32</f>
        <v>0</v>
      </c>
      <c r="S55" s="438">
        <f t="shared" si="24"/>
        <v>1.2249376112696204E-3</v>
      </c>
      <c r="T55" s="438">
        <f t="shared" si="24"/>
        <v>0</v>
      </c>
      <c r="U55" s="440">
        <f t="shared" si="24"/>
        <v>7.3588411858498766E-4</v>
      </c>
    </row>
    <row r="56" spans="2:21" ht="14.1" customHeight="1" x14ac:dyDescent="0.2">
      <c r="B56" s="225" t="s">
        <v>40</v>
      </c>
      <c r="C56" s="226" t="s">
        <v>31</v>
      </c>
      <c r="D56" s="226" t="s">
        <v>31</v>
      </c>
      <c r="E56" s="227" t="s">
        <v>31</v>
      </c>
      <c r="F56" s="229" t="s">
        <v>31</v>
      </c>
      <c r="G56" s="227" t="s">
        <v>31</v>
      </c>
      <c r="H56" s="226" t="s">
        <v>31</v>
      </c>
      <c r="I56" s="227" t="s">
        <v>31</v>
      </c>
      <c r="J56" s="226" t="s">
        <v>31</v>
      </c>
      <c r="K56" s="228" t="s">
        <v>31</v>
      </c>
      <c r="L56" s="239">
        <f t="shared" si="23"/>
        <v>0</v>
      </c>
      <c r="M56" s="239">
        <f t="shared" si="23"/>
        <v>0</v>
      </c>
      <c r="N56" s="239">
        <f t="shared" si="23"/>
        <v>0</v>
      </c>
      <c r="O56" s="239">
        <f t="shared" si="23"/>
        <v>0</v>
      </c>
      <c r="P56" s="241">
        <f t="shared" si="23"/>
        <v>0</v>
      </c>
      <c r="Q56" s="239">
        <f t="shared" si="23"/>
        <v>0</v>
      </c>
      <c r="R56" s="239">
        <f t="shared" ref="R56" si="28">R28/R$32</f>
        <v>0</v>
      </c>
      <c r="S56" s="438">
        <f t="shared" si="24"/>
        <v>0</v>
      </c>
      <c r="T56" s="438">
        <f t="shared" si="24"/>
        <v>0</v>
      </c>
      <c r="U56" s="440">
        <f t="shared" si="24"/>
        <v>0</v>
      </c>
    </row>
    <row r="57" spans="2:21" ht="14.1" customHeight="1" x14ac:dyDescent="0.2">
      <c r="B57" s="225" t="s">
        <v>41</v>
      </c>
      <c r="C57" s="226" t="s">
        <v>31</v>
      </c>
      <c r="D57" s="226" t="s">
        <v>31</v>
      </c>
      <c r="E57" s="227" t="s">
        <v>31</v>
      </c>
      <c r="F57" s="229" t="s">
        <v>31</v>
      </c>
      <c r="G57" s="227" t="s">
        <v>31</v>
      </c>
      <c r="H57" s="226" t="s">
        <v>31</v>
      </c>
      <c r="I57" s="227" t="s">
        <v>31</v>
      </c>
      <c r="J57" s="226" t="s">
        <v>31</v>
      </c>
      <c r="K57" s="228" t="s">
        <v>31</v>
      </c>
      <c r="L57" s="239">
        <f t="shared" si="23"/>
        <v>1.37055599738343E-3</v>
      </c>
      <c r="M57" s="239">
        <f t="shared" si="23"/>
        <v>1.5115902938242685E-3</v>
      </c>
      <c r="N57" s="239">
        <f t="shared" si="23"/>
        <v>0</v>
      </c>
      <c r="O57" s="239">
        <f t="shared" si="23"/>
        <v>2.3783135967156139E-4</v>
      </c>
      <c r="P57" s="241">
        <f t="shared" si="23"/>
        <v>7.2937293871700262E-4</v>
      </c>
      <c r="Q57" s="239">
        <f t="shared" si="23"/>
        <v>3.7454672413556279E-3</v>
      </c>
      <c r="R57" s="239">
        <f t="shared" ref="R57" si="29">R29/R$32</f>
        <v>1.3728822300724699E-3</v>
      </c>
      <c r="S57" s="438">
        <f t="shared" si="24"/>
        <v>4.8589353878207868E-4</v>
      </c>
      <c r="T57" s="438">
        <f t="shared" si="24"/>
        <v>2.1557883213512864E-3</v>
      </c>
      <c r="U57" s="440">
        <f t="shared" si="24"/>
        <v>1.8962971169125928E-3</v>
      </c>
    </row>
    <row r="58" spans="2:21" ht="14.1" customHeight="1" x14ac:dyDescent="0.2">
      <c r="B58" s="225" t="s">
        <v>134</v>
      </c>
      <c r="C58" s="226" t="s">
        <v>31</v>
      </c>
      <c r="D58" s="226" t="s">
        <v>31</v>
      </c>
      <c r="E58" s="227" t="s">
        <v>31</v>
      </c>
      <c r="F58" s="229" t="s">
        <v>31</v>
      </c>
      <c r="G58" s="227" t="s">
        <v>31</v>
      </c>
      <c r="H58" s="226" t="s">
        <v>31</v>
      </c>
      <c r="I58" s="227" t="s">
        <v>31</v>
      </c>
      <c r="J58" s="226" t="s">
        <v>31</v>
      </c>
      <c r="K58" s="228" t="s">
        <v>31</v>
      </c>
      <c r="L58" s="239">
        <f t="shared" si="23"/>
        <v>4.6021265857617557E-4</v>
      </c>
      <c r="M58" s="239">
        <f t="shared" si="23"/>
        <v>3.2870442527439667E-4</v>
      </c>
      <c r="N58" s="239">
        <f t="shared" si="23"/>
        <v>0</v>
      </c>
      <c r="O58" s="239">
        <f t="shared" si="23"/>
        <v>0</v>
      </c>
      <c r="P58" s="241">
        <f t="shared" si="23"/>
        <v>1.7981268777917962E-4</v>
      </c>
      <c r="Q58" s="239">
        <f t="shared" si="23"/>
        <v>0</v>
      </c>
      <c r="R58" s="239">
        <f t="shared" ref="R58" si="30">R30/R$32</f>
        <v>5.2442045891896408E-4</v>
      </c>
      <c r="S58" s="438">
        <f t="shared" si="24"/>
        <v>0</v>
      </c>
      <c r="T58" s="438">
        <f t="shared" si="24"/>
        <v>0</v>
      </c>
      <c r="U58" s="440">
        <f t="shared" si="24"/>
        <v>1.3251719313434296E-4</v>
      </c>
    </row>
    <row r="59" spans="2:21" ht="14.1" customHeight="1" thickBot="1" x14ac:dyDescent="0.25">
      <c r="B59" s="225" t="s">
        <v>42</v>
      </c>
      <c r="C59" s="267">
        <f t="shared" ref="C59:K59" si="31">C31/C$32</f>
        <v>0.22910646240894944</v>
      </c>
      <c r="D59" s="239">
        <f t="shared" si="31"/>
        <v>0.14017589069711028</v>
      </c>
      <c r="E59" s="239">
        <f t="shared" si="31"/>
        <v>0.12063899802798213</v>
      </c>
      <c r="F59" s="241">
        <f t="shared" si="31"/>
        <v>0.10013023193931314</v>
      </c>
      <c r="G59" s="243">
        <f t="shared" si="31"/>
        <v>9.3554958689328949E-2</v>
      </c>
      <c r="H59" s="239">
        <f t="shared" si="31"/>
        <v>0.1542981478712237</v>
      </c>
      <c r="I59" s="243">
        <f t="shared" si="31"/>
        <v>0.19340425498045136</v>
      </c>
      <c r="J59" s="239">
        <f t="shared" si="31"/>
        <v>0.18460770854030481</v>
      </c>
      <c r="K59" s="240">
        <f t="shared" si="31"/>
        <v>0.15737265328044278</v>
      </c>
      <c r="L59" s="239">
        <f t="shared" si="23"/>
        <v>0.14141931718912071</v>
      </c>
      <c r="M59" s="239">
        <f t="shared" si="23"/>
        <v>0.18160320648625325</v>
      </c>
      <c r="N59" s="239">
        <f t="shared" si="23"/>
        <v>0.20879308810959415</v>
      </c>
      <c r="O59" s="239">
        <f t="shared" si="23"/>
        <v>0.18612329741821362</v>
      </c>
      <c r="P59" s="241">
        <f t="shared" si="23"/>
        <v>0.18142275669237931</v>
      </c>
      <c r="Q59" s="239">
        <f t="shared" si="23"/>
        <v>0.18808456689054748</v>
      </c>
      <c r="R59" s="239">
        <f t="shared" ref="R59" si="32">R31/R$32</f>
        <v>0.1889441055472964</v>
      </c>
      <c r="S59" s="438">
        <f t="shared" si="24"/>
        <v>0.18117075076382463</v>
      </c>
      <c r="T59" s="438">
        <f t="shared" si="24"/>
        <v>0.18682513731795974</v>
      </c>
      <c r="U59" s="440">
        <f t="shared" si="24"/>
        <v>0.18620361816663242</v>
      </c>
    </row>
    <row r="60" spans="2:21" ht="14.1" customHeight="1" thickBot="1" x14ac:dyDescent="0.25">
      <c r="B60" s="179" t="s">
        <v>43</v>
      </c>
      <c r="C60" s="244">
        <f>SUM(C36:C59)</f>
        <v>1</v>
      </c>
      <c r="D60" s="244">
        <f>SUM(D36:D59)</f>
        <v>1</v>
      </c>
      <c r="E60" s="244">
        <f>SUM(E36:E59)</f>
        <v>1</v>
      </c>
      <c r="F60" s="244">
        <f>SUM(F36:F59)</f>
        <v>1</v>
      </c>
      <c r="G60" s="244">
        <f t="shared" ref="G60:L60" si="33">SUM(G36:G59)</f>
        <v>1</v>
      </c>
      <c r="H60" s="244">
        <f t="shared" si="33"/>
        <v>1</v>
      </c>
      <c r="I60" s="244">
        <f t="shared" si="33"/>
        <v>1</v>
      </c>
      <c r="J60" s="244">
        <f t="shared" si="33"/>
        <v>1</v>
      </c>
      <c r="K60" s="244">
        <f t="shared" si="33"/>
        <v>1</v>
      </c>
      <c r="L60" s="244">
        <f t="shared" si="33"/>
        <v>1</v>
      </c>
      <c r="M60" s="244">
        <f t="shared" ref="M60:R60" si="34">SUM(M36:M59)</f>
        <v>1.0000000000000002</v>
      </c>
      <c r="N60" s="244">
        <f t="shared" si="34"/>
        <v>1</v>
      </c>
      <c r="O60" s="244">
        <f t="shared" si="34"/>
        <v>1.0000000000000002</v>
      </c>
      <c r="P60" s="244">
        <f t="shared" si="34"/>
        <v>1</v>
      </c>
      <c r="Q60" s="244">
        <f t="shared" si="34"/>
        <v>1</v>
      </c>
      <c r="R60" s="244">
        <f t="shared" si="34"/>
        <v>1</v>
      </c>
      <c r="S60" s="439">
        <f t="shared" ref="S60:U60" si="35">SUM(S36:S59)</f>
        <v>0.99999999999999978</v>
      </c>
      <c r="T60" s="439">
        <f t="shared" si="35"/>
        <v>1</v>
      </c>
      <c r="U60" s="439">
        <f t="shared" si="35"/>
        <v>1</v>
      </c>
    </row>
    <row r="61" spans="2:21" ht="15.95" customHeight="1" x14ac:dyDescent="0.2">
      <c r="B61" s="370" t="s">
        <v>45</v>
      </c>
    </row>
    <row r="62" spans="2:21" s="7" customFormat="1" ht="15.95" customHeight="1" x14ac:dyDescent="0.15">
      <c r="B62" s="204" t="s">
        <v>46</v>
      </c>
      <c r="D62" s="371"/>
      <c r="G62" s="371"/>
      <c r="H62" s="371"/>
      <c r="I62" s="371"/>
      <c r="J62" s="371"/>
      <c r="L62" s="371"/>
    </row>
    <row r="63" spans="2:21" ht="15.95" customHeight="1" x14ac:dyDescent="0.2">
      <c r="B63" s="204" t="s">
        <v>47</v>
      </c>
    </row>
    <row r="64" spans="2:21" ht="15.95" customHeight="1" x14ac:dyDescent="0.2">
      <c r="B64" s="7" t="s">
        <v>163</v>
      </c>
    </row>
    <row r="65" spans="4:12" ht="15.95" customHeight="1" x14ac:dyDescent="0.2">
      <c r="D65" s="151"/>
      <c r="G65" s="151"/>
      <c r="H65" s="151"/>
      <c r="I65" s="151"/>
      <c r="J65" s="151"/>
      <c r="L65" s="151"/>
    </row>
    <row r="66" spans="4:12" ht="15.95" customHeight="1" x14ac:dyDescent="0.2">
      <c r="D66" s="151"/>
      <c r="G66" s="151"/>
      <c r="H66" s="151"/>
      <c r="I66" s="151"/>
      <c r="J66" s="151"/>
      <c r="L66" s="151"/>
    </row>
    <row r="67" spans="4:12" ht="15.95" customHeight="1" x14ac:dyDescent="0.2">
      <c r="D67" s="151"/>
      <c r="G67" s="151"/>
      <c r="H67" s="151"/>
      <c r="I67" s="151"/>
      <c r="J67" s="151"/>
      <c r="L67" s="151"/>
    </row>
  </sheetData>
  <sheetProtection algorithmName="SHA-512" hashValue="qoWTchnMXfVQE8chyH42MYP+mlITnqmAU/RBkbzFoCY9Rab/8EDWqVadpAIsym5ThuqoQx0/ng3EQwYgVuvnwg==" saltValue="TG/p5atsxrEJ+cm4FzpPYQ==" spinCount="100000" sheet="1" objects="1" scenarios="1"/>
  <pageMargins left="0.7" right="0.7" top="0.75" bottom="0.75" header="0.3" footer="0.3"/>
  <pageSetup orientation="portrait" r:id="rId1"/>
  <ignoredErrors>
    <ignoredError sqref="K8:K3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2"/>
  <sheetViews>
    <sheetView workbookViewId="0">
      <selection activeCell="L2" sqref="L2"/>
    </sheetView>
  </sheetViews>
  <sheetFormatPr defaultRowHeight="15.95" customHeight="1" x14ac:dyDescent="0.2"/>
  <cols>
    <col min="1" max="1" width="4.7109375" style="151" customWidth="1"/>
    <col min="2" max="2" width="30.7109375" style="151" customWidth="1"/>
    <col min="3" max="3" width="15.85546875" style="151" customWidth="1"/>
    <col min="4" max="4" width="16.5703125" style="151" customWidth="1"/>
    <col min="5" max="6" width="15.7109375" style="151" customWidth="1"/>
    <col min="7" max="10" width="14.7109375" style="151" customWidth="1"/>
    <col min="11" max="11" width="15.7109375" style="151" customWidth="1"/>
    <col min="12" max="12" width="14.7109375" style="151" customWidth="1"/>
    <col min="13" max="13" width="14.28515625" style="151" customWidth="1"/>
    <col min="14" max="15" width="14.7109375" style="151" customWidth="1"/>
    <col min="16" max="16" width="15.7109375" style="151" customWidth="1"/>
    <col min="17" max="19" width="14.7109375" style="151" customWidth="1"/>
    <col min="20" max="20" width="16.85546875" style="151" customWidth="1"/>
    <col min="21" max="21" width="15.7109375" style="151" customWidth="1"/>
    <col min="22" max="256" width="9.140625" style="151"/>
    <col min="257" max="257" width="4.7109375" style="151" customWidth="1"/>
    <col min="258" max="258" width="30.7109375" style="151" customWidth="1"/>
    <col min="259" max="259" width="15.85546875" style="151" customWidth="1"/>
    <col min="260" max="260" width="16.5703125" style="151" customWidth="1"/>
    <col min="261" max="262" width="15.7109375" style="151" customWidth="1"/>
    <col min="263" max="266" width="14.7109375" style="151" customWidth="1"/>
    <col min="267" max="267" width="15.7109375" style="151" customWidth="1"/>
    <col min="268" max="268" width="14.7109375" style="151" customWidth="1"/>
    <col min="269" max="269" width="14.28515625" style="151" customWidth="1"/>
    <col min="270" max="271" width="14.7109375" style="151" customWidth="1"/>
    <col min="272" max="272" width="15.7109375" style="151" customWidth="1"/>
    <col min="273" max="512" width="9.140625" style="151"/>
    <col min="513" max="513" width="4.7109375" style="151" customWidth="1"/>
    <col min="514" max="514" width="30.7109375" style="151" customWidth="1"/>
    <col min="515" max="515" width="15.85546875" style="151" customWidth="1"/>
    <col min="516" max="516" width="16.5703125" style="151" customWidth="1"/>
    <col min="517" max="518" width="15.7109375" style="151" customWidth="1"/>
    <col min="519" max="522" width="14.7109375" style="151" customWidth="1"/>
    <col min="523" max="523" width="15.7109375" style="151" customWidth="1"/>
    <col min="524" max="524" width="14.7109375" style="151" customWidth="1"/>
    <col min="525" max="525" width="14.28515625" style="151" customWidth="1"/>
    <col min="526" max="527" width="14.7109375" style="151" customWidth="1"/>
    <col min="528" max="528" width="15.7109375" style="151" customWidth="1"/>
    <col min="529" max="768" width="9.140625" style="151"/>
    <col min="769" max="769" width="4.7109375" style="151" customWidth="1"/>
    <col min="770" max="770" width="30.7109375" style="151" customWidth="1"/>
    <col min="771" max="771" width="15.85546875" style="151" customWidth="1"/>
    <col min="772" max="772" width="16.5703125" style="151" customWidth="1"/>
    <col min="773" max="774" width="15.7109375" style="151" customWidth="1"/>
    <col min="775" max="778" width="14.7109375" style="151" customWidth="1"/>
    <col min="779" max="779" width="15.7109375" style="151" customWidth="1"/>
    <col min="780" max="780" width="14.7109375" style="151" customWidth="1"/>
    <col min="781" max="781" width="14.28515625" style="151" customWidth="1"/>
    <col min="782" max="783" width="14.7109375" style="151" customWidth="1"/>
    <col min="784" max="784" width="15.7109375" style="151" customWidth="1"/>
    <col min="785" max="1024" width="9.140625" style="151"/>
    <col min="1025" max="1025" width="4.7109375" style="151" customWidth="1"/>
    <col min="1026" max="1026" width="30.7109375" style="151" customWidth="1"/>
    <col min="1027" max="1027" width="15.85546875" style="151" customWidth="1"/>
    <col min="1028" max="1028" width="16.5703125" style="151" customWidth="1"/>
    <col min="1029" max="1030" width="15.7109375" style="151" customWidth="1"/>
    <col min="1031" max="1034" width="14.7109375" style="151" customWidth="1"/>
    <col min="1035" max="1035" width="15.7109375" style="151" customWidth="1"/>
    <col min="1036" max="1036" width="14.7109375" style="151" customWidth="1"/>
    <col min="1037" max="1037" width="14.28515625" style="151" customWidth="1"/>
    <col min="1038" max="1039" width="14.7109375" style="151" customWidth="1"/>
    <col min="1040" max="1040" width="15.7109375" style="151" customWidth="1"/>
    <col min="1041" max="1280" width="9.140625" style="151"/>
    <col min="1281" max="1281" width="4.7109375" style="151" customWidth="1"/>
    <col min="1282" max="1282" width="30.7109375" style="151" customWidth="1"/>
    <col min="1283" max="1283" width="15.85546875" style="151" customWidth="1"/>
    <col min="1284" max="1284" width="16.5703125" style="151" customWidth="1"/>
    <col min="1285" max="1286" width="15.7109375" style="151" customWidth="1"/>
    <col min="1287" max="1290" width="14.7109375" style="151" customWidth="1"/>
    <col min="1291" max="1291" width="15.7109375" style="151" customWidth="1"/>
    <col min="1292" max="1292" width="14.7109375" style="151" customWidth="1"/>
    <col min="1293" max="1293" width="14.28515625" style="151" customWidth="1"/>
    <col min="1294" max="1295" width="14.7109375" style="151" customWidth="1"/>
    <col min="1296" max="1296" width="15.7109375" style="151" customWidth="1"/>
    <col min="1297" max="1536" width="9.140625" style="151"/>
    <col min="1537" max="1537" width="4.7109375" style="151" customWidth="1"/>
    <col min="1538" max="1538" width="30.7109375" style="151" customWidth="1"/>
    <col min="1539" max="1539" width="15.85546875" style="151" customWidth="1"/>
    <col min="1540" max="1540" width="16.5703125" style="151" customWidth="1"/>
    <col min="1541" max="1542" width="15.7109375" style="151" customWidth="1"/>
    <col min="1543" max="1546" width="14.7109375" style="151" customWidth="1"/>
    <col min="1547" max="1547" width="15.7109375" style="151" customWidth="1"/>
    <col min="1548" max="1548" width="14.7109375" style="151" customWidth="1"/>
    <col min="1549" max="1549" width="14.28515625" style="151" customWidth="1"/>
    <col min="1550" max="1551" width="14.7109375" style="151" customWidth="1"/>
    <col min="1552" max="1552" width="15.7109375" style="151" customWidth="1"/>
    <col min="1553" max="1792" width="9.140625" style="151"/>
    <col min="1793" max="1793" width="4.7109375" style="151" customWidth="1"/>
    <col min="1794" max="1794" width="30.7109375" style="151" customWidth="1"/>
    <col min="1795" max="1795" width="15.85546875" style="151" customWidth="1"/>
    <col min="1796" max="1796" width="16.5703125" style="151" customWidth="1"/>
    <col min="1797" max="1798" width="15.7109375" style="151" customWidth="1"/>
    <col min="1799" max="1802" width="14.7109375" style="151" customWidth="1"/>
    <col min="1803" max="1803" width="15.7109375" style="151" customWidth="1"/>
    <col min="1804" max="1804" width="14.7109375" style="151" customWidth="1"/>
    <col min="1805" max="1805" width="14.28515625" style="151" customWidth="1"/>
    <col min="1806" max="1807" width="14.7109375" style="151" customWidth="1"/>
    <col min="1808" max="1808" width="15.7109375" style="151" customWidth="1"/>
    <col min="1809" max="2048" width="9.140625" style="151"/>
    <col min="2049" max="2049" width="4.7109375" style="151" customWidth="1"/>
    <col min="2050" max="2050" width="30.7109375" style="151" customWidth="1"/>
    <col min="2051" max="2051" width="15.85546875" style="151" customWidth="1"/>
    <col min="2052" max="2052" width="16.5703125" style="151" customWidth="1"/>
    <col min="2053" max="2054" width="15.7109375" style="151" customWidth="1"/>
    <col min="2055" max="2058" width="14.7109375" style="151" customWidth="1"/>
    <col min="2059" max="2059" width="15.7109375" style="151" customWidth="1"/>
    <col min="2060" max="2060" width="14.7109375" style="151" customWidth="1"/>
    <col min="2061" max="2061" width="14.28515625" style="151" customWidth="1"/>
    <col min="2062" max="2063" width="14.7109375" style="151" customWidth="1"/>
    <col min="2064" max="2064" width="15.7109375" style="151" customWidth="1"/>
    <col min="2065" max="2304" width="9.140625" style="151"/>
    <col min="2305" max="2305" width="4.7109375" style="151" customWidth="1"/>
    <col min="2306" max="2306" width="30.7109375" style="151" customWidth="1"/>
    <col min="2307" max="2307" width="15.85546875" style="151" customWidth="1"/>
    <col min="2308" max="2308" width="16.5703125" style="151" customWidth="1"/>
    <col min="2309" max="2310" width="15.7109375" style="151" customWidth="1"/>
    <col min="2311" max="2314" width="14.7109375" style="151" customWidth="1"/>
    <col min="2315" max="2315" width="15.7109375" style="151" customWidth="1"/>
    <col min="2316" max="2316" width="14.7109375" style="151" customWidth="1"/>
    <col min="2317" max="2317" width="14.28515625" style="151" customWidth="1"/>
    <col min="2318" max="2319" width="14.7109375" style="151" customWidth="1"/>
    <col min="2320" max="2320" width="15.7109375" style="151" customWidth="1"/>
    <col min="2321" max="2560" width="9.140625" style="151"/>
    <col min="2561" max="2561" width="4.7109375" style="151" customWidth="1"/>
    <col min="2562" max="2562" width="30.7109375" style="151" customWidth="1"/>
    <col min="2563" max="2563" width="15.85546875" style="151" customWidth="1"/>
    <col min="2564" max="2564" width="16.5703125" style="151" customWidth="1"/>
    <col min="2565" max="2566" width="15.7109375" style="151" customWidth="1"/>
    <col min="2567" max="2570" width="14.7109375" style="151" customWidth="1"/>
    <col min="2571" max="2571" width="15.7109375" style="151" customWidth="1"/>
    <col min="2572" max="2572" width="14.7109375" style="151" customWidth="1"/>
    <col min="2573" max="2573" width="14.28515625" style="151" customWidth="1"/>
    <col min="2574" max="2575" width="14.7109375" style="151" customWidth="1"/>
    <col min="2576" max="2576" width="15.7109375" style="151" customWidth="1"/>
    <col min="2577" max="2816" width="9.140625" style="151"/>
    <col min="2817" max="2817" width="4.7109375" style="151" customWidth="1"/>
    <col min="2818" max="2818" width="30.7109375" style="151" customWidth="1"/>
    <col min="2819" max="2819" width="15.85546875" style="151" customWidth="1"/>
    <col min="2820" max="2820" width="16.5703125" style="151" customWidth="1"/>
    <col min="2821" max="2822" width="15.7109375" style="151" customWidth="1"/>
    <col min="2823" max="2826" width="14.7109375" style="151" customWidth="1"/>
    <col min="2827" max="2827" width="15.7109375" style="151" customWidth="1"/>
    <col min="2828" max="2828" width="14.7109375" style="151" customWidth="1"/>
    <col min="2829" max="2829" width="14.28515625" style="151" customWidth="1"/>
    <col min="2830" max="2831" width="14.7109375" style="151" customWidth="1"/>
    <col min="2832" max="2832" width="15.7109375" style="151" customWidth="1"/>
    <col min="2833" max="3072" width="9.140625" style="151"/>
    <col min="3073" max="3073" width="4.7109375" style="151" customWidth="1"/>
    <col min="3074" max="3074" width="30.7109375" style="151" customWidth="1"/>
    <col min="3075" max="3075" width="15.85546875" style="151" customWidth="1"/>
    <col min="3076" max="3076" width="16.5703125" style="151" customWidth="1"/>
    <col min="3077" max="3078" width="15.7109375" style="151" customWidth="1"/>
    <col min="3079" max="3082" width="14.7109375" style="151" customWidth="1"/>
    <col min="3083" max="3083" width="15.7109375" style="151" customWidth="1"/>
    <col min="3084" max="3084" width="14.7109375" style="151" customWidth="1"/>
    <col min="3085" max="3085" width="14.28515625" style="151" customWidth="1"/>
    <col min="3086" max="3087" width="14.7109375" style="151" customWidth="1"/>
    <col min="3088" max="3088" width="15.7109375" style="151" customWidth="1"/>
    <col min="3089" max="3328" width="9.140625" style="151"/>
    <col min="3329" max="3329" width="4.7109375" style="151" customWidth="1"/>
    <col min="3330" max="3330" width="30.7109375" style="151" customWidth="1"/>
    <col min="3331" max="3331" width="15.85546875" style="151" customWidth="1"/>
    <col min="3332" max="3332" width="16.5703125" style="151" customWidth="1"/>
    <col min="3333" max="3334" width="15.7109375" style="151" customWidth="1"/>
    <col min="3335" max="3338" width="14.7109375" style="151" customWidth="1"/>
    <col min="3339" max="3339" width="15.7109375" style="151" customWidth="1"/>
    <col min="3340" max="3340" width="14.7109375" style="151" customWidth="1"/>
    <col min="3341" max="3341" width="14.28515625" style="151" customWidth="1"/>
    <col min="3342" max="3343" width="14.7109375" style="151" customWidth="1"/>
    <col min="3344" max="3344" width="15.7109375" style="151" customWidth="1"/>
    <col min="3345" max="3584" width="9.140625" style="151"/>
    <col min="3585" max="3585" width="4.7109375" style="151" customWidth="1"/>
    <col min="3586" max="3586" width="30.7109375" style="151" customWidth="1"/>
    <col min="3587" max="3587" width="15.85546875" style="151" customWidth="1"/>
    <col min="3588" max="3588" width="16.5703125" style="151" customWidth="1"/>
    <col min="3589" max="3590" width="15.7109375" style="151" customWidth="1"/>
    <col min="3591" max="3594" width="14.7109375" style="151" customWidth="1"/>
    <col min="3595" max="3595" width="15.7109375" style="151" customWidth="1"/>
    <col min="3596" max="3596" width="14.7109375" style="151" customWidth="1"/>
    <col min="3597" max="3597" width="14.28515625" style="151" customWidth="1"/>
    <col min="3598" max="3599" width="14.7109375" style="151" customWidth="1"/>
    <col min="3600" max="3600" width="15.7109375" style="151" customWidth="1"/>
    <col min="3601" max="3840" width="9.140625" style="151"/>
    <col min="3841" max="3841" width="4.7109375" style="151" customWidth="1"/>
    <col min="3842" max="3842" width="30.7109375" style="151" customWidth="1"/>
    <col min="3843" max="3843" width="15.85546875" style="151" customWidth="1"/>
    <col min="3844" max="3844" width="16.5703125" style="151" customWidth="1"/>
    <col min="3845" max="3846" width="15.7109375" style="151" customWidth="1"/>
    <col min="3847" max="3850" width="14.7109375" style="151" customWidth="1"/>
    <col min="3851" max="3851" width="15.7109375" style="151" customWidth="1"/>
    <col min="3852" max="3852" width="14.7109375" style="151" customWidth="1"/>
    <col min="3853" max="3853" width="14.28515625" style="151" customWidth="1"/>
    <col min="3854" max="3855" width="14.7109375" style="151" customWidth="1"/>
    <col min="3856" max="3856" width="15.7109375" style="151" customWidth="1"/>
    <col min="3857" max="4096" width="9.140625" style="151"/>
    <col min="4097" max="4097" width="4.7109375" style="151" customWidth="1"/>
    <col min="4098" max="4098" width="30.7109375" style="151" customWidth="1"/>
    <col min="4099" max="4099" width="15.85546875" style="151" customWidth="1"/>
    <col min="4100" max="4100" width="16.5703125" style="151" customWidth="1"/>
    <col min="4101" max="4102" width="15.7109375" style="151" customWidth="1"/>
    <col min="4103" max="4106" width="14.7109375" style="151" customWidth="1"/>
    <col min="4107" max="4107" width="15.7109375" style="151" customWidth="1"/>
    <col min="4108" max="4108" width="14.7109375" style="151" customWidth="1"/>
    <col min="4109" max="4109" width="14.28515625" style="151" customWidth="1"/>
    <col min="4110" max="4111" width="14.7109375" style="151" customWidth="1"/>
    <col min="4112" max="4112" width="15.7109375" style="151" customWidth="1"/>
    <col min="4113" max="4352" width="9.140625" style="151"/>
    <col min="4353" max="4353" width="4.7109375" style="151" customWidth="1"/>
    <col min="4354" max="4354" width="30.7109375" style="151" customWidth="1"/>
    <col min="4355" max="4355" width="15.85546875" style="151" customWidth="1"/>
    <col min="4356" max="4356" width="16.5703125" style="151" customWidth="1"/>
    <col min="4357" max="4358" width="15.7109375" style="151" customWidth="1"/>
    <col min="4359" max="4362" width="14.7109375" style="151" customWidth="1"/>
    <col min="4363" max="4363" width="15.7109375" style="151" customWidth="1"/>
    <col min="4364" max="4364" width="14.7109375" style="151" customWidth="1"/>
    <col min="4365" max="4365" width="14.28515625" style="151" customWidth="1"/>
    <col min="4366" max="4367" width="14.7109375" style="151" customWidth="1"/>
    <col min="4368" max="4368" width="15.7109375" style="151" customWidth="1"/>
    <col min="4369" max="4608" width="9.140625" style="151"/>
    <col min="4609" max="4609" width="4.7109375" style="151" customWidth="1"/>
    <col min="4610" max="4610" width="30.7109375" style="151" customWidth="1"/>
    <col min="4611" max="4611" width="15.85546875" style="151" customWidth="1"/>
    <col min="4612" max="4612" width="16.5703125" style="151" customWidth="1"/>
    <col min="4613" max="4614" width="15.7109375" style="151" customWidth="1"/>
    <col min="4615" max="4618" width="14.7109375" style="151" customWidth="1"/>
    <col min="4619" max="4619" width="15.7109375" style="151" customWidth="1"/>
    <col min="4620" max="4620" width="14.7109375" style="151" customWidth="1"/>
    <col min="4621" max="4621" width="14.28515625" style="151" customWidth="1"/>
    <col min="4622" max="4623" width="14.7109375" style="151" customWidth="1"/>
    <col min="4624" max="4624" width="15.7109375" style="151" customWidth="1"/>
    <col min="4625" max="4864" width="9.140625" style="151"/>
    <col min="4865" max="4865" width="4.7109375" style="151" customWidth="1"/>
    <col min="4866" max="4866" width="30.7109375" style="151" customWidth="1"/>
    <col min="4867" max="4867" width="15.85546875" style="151" customWidth="1"/>
    <col min="4868" max="4868" width="16.5703125" style="151" customWidth="1"/>
    <col min="4869" max="4870" width="15.7109375" style="151" customWidth="1"/>
    <col min="4871" max="4874" width="14.7109375" style="151" customWidth="1"/>
    <col min="4875" max="4875" width="15.7109375" style="151" customWidth="1"/>
    <col min="4876" max="4876" width="14.7109375" style="151" customWidth="1"/>
    <col min="4877" max="4877" width="14.28515625" style="151" customWidth="1"/>
    <col min="4878" max="4879" width="14.7109375" style="151" customWidth="1"/>
    <col min="4880" max="4880" width="15.7109375" style="151" customWidth="1"/>
    <col min="4881" max="5120" width="9.140625" style="151"/>
    <col min="5121" max="5121" width="4.7109375" style="151" customWidth="1"/>
    <col min="5122" max="5122" width="30.7109375" style="151" customWidth="1"/>
    <col min="5123" max="5123" width="15.85546875" style="151" customWidth="1"/>
    <col min="5124" max="5124" width="16.5703125" style="151" customWidth="1"/>
    <col min="5125" max="5126" width="15.7109375" style="151" customWidth="1"/>
    <col min="5127" max="5130" width="14.7109375" style="151" customWidth="1"/>
    <col min="5131" max="5131" width="15.7109375" style="151" customWidth="1"/>
    <col min="5132" max="5132" width="14.7109375" style="151" customWidth="1"/>
    <col min="5133" max="5133" width="14.28515625" style="151" customWidth="1"/>
    <col min="5134" max="5135" width="14.7109375" style="151" customWidth="1"/>
    <col min="5136" max="5136" width="15.7109375" style="151" customWidth="1"/>
    <col min="5137" max="5376" width="9.140625" style="151"/>
    <col min="5377" max="5377" width="4.7109375" style="151" customWidth="1"/>
    <col min="5378" max="5378" width="30.7109375" style="151" customWidth="1"/>
    <col min="5379" max="5379" width="15.85546875" style="151" customWidth="1"/>
    <col min="5380" max="5380" width="16.5703125" style="151" customWidth="1"/>
    <col min="5381" max="5382" width="15.7109375" style="151" customWidth="1"/>
    <col min="5383" max="5386" width="14.7109375" style="151" customWidth="1"/>
    <col min="5387" max="5387" width="15.7109375" style="151" customWidth="1"/>
    <col min="5388" max="5388" width="14.7109375" style="151" customWidth="1"/>
    <col min="5389" max="5389" width="14.28515625" style="151" customWidth="1"/>
    <col min="5390" max="5391" width="14.7109375" style="151" customWidth="1"/>
    <col min="5392" max="5392" width="15.7109375" style="151" customWidth="1"/>
    <col min="5393" max="5632" width="9.140625" style="151"/>
    <col min="5633" max="5633" width="4.7109375" style="151" customWidth="1"/>
    <col min="5634" max="5634" width="30.7109375" style="151" customWidth="1"/>
    <col min="5635" max="5635" width="15.85546875" style="151" customWidth="1"/>
    <col min="5636" max="5636" width="16.5703125" style="151" customWidth="1"/>
    <col min="5637" max="5638" width="15.7109375" style="151" customWidth="1"/>
    <col min="5639" max="5642" width="14.7109375" style="151" customWidth="1"/>
    <col min="5643" max="5643" width="15.7109375" style="151" customWidth="1"/>
    <col min="5644" max="5644" width="14.7109375" style="151" customWidth="1"/>
    <col min="5645" max="5645" width="14.28515625" style="151" customWidth="1"/>
    <col min="5646" max="5647" width="14.7109375" style="151" customWidth="1"/>
    <col min="5648" max="5648" width="15.7109375" style="151" customWidth="1"/>
    <col min="5649" max="5888" width="9.140625" style="151"/>
    <col min="5889" max="5889" width="4.7109375" style="151" customWidth="1"/>
    <col min="5890" max="5890" width="30.7109375" style="151" customWidth="1"/>
    <col min="5891" max="5891" width="15.85546875" style="151" customWidth="1"/>
    <col min="5892" max="5892" width="16.5703125" style="151" customWidth="1"/>
    <col min="5893" max="5894" width="15.7109375" style="151" customWidth="1"/>
    <col min="5895" max="5898" width="14.7109375" style="151" customWidth="1"/>
    <col min="5899" max="5899" width="15.7109375" style="151" customWidth="1"/>
    <col min="5900" max="5900" width="14.7109375" style="151" customWidth="1"/>
    <col min="5901" max="5901" width="14.28515625" style="151" customWidth="1"/>
    <col min="5902" max="5903" width="14.7109375" style="151" customWidth="1"/>
    <col min="5904" max="5904" width="15.7109375" style="151" customWidth="1"/>
    <col min="5905" max="6144" width="9.140625" style="151"/>
    <col min="6145" max="6145" width="4.7109375" style="151" customWidth="1"/>
    <col min="6146" max="6146" width="30.7109375" style="151" customWidth="1"/>
    <col min="6147" max="6147" width="15.85546875" style="151" customWidth="1"/>
    <col min="6148" max="6148" width="16.5703125" style="151" customWidth="1"/>
    <col min="6149" max="6150" width="15.7109375" style="151" customWidth="1"/>
    <col min="6151" max="6154" width="14.7109375" style="151" customWidth="1"/>
    <col min="6155" max="6155" width="15.7109375" style="151" customWidth="1"/>
    <col min="6156" max="6156" width="14.7109375" style="151" customWidth="1"/>
    <col min="6157" max="6157" width="14.28515625" style="151" customWidth="1"/>
    <col min="6158" max="6159" width="14.7109375" style="151" customWidth="1"/>
    <col min="6160" max="6160" width="15.7109375" style="151" customWidth="1"/>
    <col min="6161" max="6400" width="9.140625" style="151"/>
    <col min="6401" max="6401" width="4.7109375" style="151" customWidth="1"/>
    <col min="6402" max="6402" width="30.7109375" style="151" customWidth="1"/>
    <col min="6403" max="6403" width="15.85546875" style="151" customWidth="1"/>
    <col min="6404" max="6404" width="16.5703125" style="151" customWidth="1"/>
    <col min="6405" max="6406" width="15.7109375" style="151" customWidth="1"/>
    <col min="6407" max="6410" width="14.7109375" style="151" customWidth="1"/>
    <col min="6411" max="6411" width="15.7109375" style="151" customWidth="1"/>
    <col min="6412" max="6412" width="14.7109375" style="151" customWidth="1"/>
    <col min="6413" max="6413" width="14.28515625" style="151" customWidth="1"/>
    <col min="6414" max="6415" width="14.7109375" style="151" customWidth="1"/>
    <col min="6416" max="6416" width="15.7109375" style="151" customWidth="1"/>
    <col min="6417" max="6656" width="9.140625" style="151"/>
    <col min="6657" max="6657" width="4.7109375" style="151" customWidth="1"/>
    <col min="6658" max="6658" width="30.7109375" style="151" customWidth="1"/>
    <col min="6659" max="6659" width="15.85546875" style="151" customWidth="1"/>
    <col min="6660" max="6660" width="16.5703125" style="151" customWidth="1"/>
    <col min="6661" max="6662" width="15.7109375" style="151" customWidth="1"/>
    <col min="6663" max="6666" width="14.7109375" style="151" customWidth="1"/>
    <col min="6667" max="6667" width="15.7109375" style="151" customWidth="1"/>
    <col min="6668" max="6668" width="14.7109375" style="151" customWidth="1"/>
    <col min="6669" max="6669" width="14.28515625" style="151" customWidth="1"/>
    <col min="6670" max="6671" width="14.7109375" style="151" customWidth="1"/>
    <col min="6672" max="6672" width="15.7109375" style="151" customWidth="1"/>
    <col min="6673" max="6912" width="9.140625" style="151"/>
    <col min="6913" max="6913" width="4.7109375" style="151" customWidth="1"/>
    <col min="6914" max="6914" width="30.7109375" style="151" customWidth="1"/>
    <col min="6915" max="6915" width="15.85546875" style="151" customWidth="1"/>
    <col min="6916" max="6916" width="16.5703125" style="151" customWidth="1"/>
    <col min="6917" max="6918" width="15.7109375" style="151" customWidth="1"/>
    <col min="6919" max="6922" width="14.7109375" style="151" customWidth="1"/>
    <col min="6923" max="6923" width="15.7109375" style="151" customWidth="1"/>
    <col min="6924" max="6924" width="14.7109375" style="151" customWidth="1"/>
    <col min="6925" max="6925" width="14.28515625" style="151" customWidth="1"/>
    <col min="6926" max="6927" width="14.7109375" style="151" customWidth="1"/>
    <col min="6928" max="6928" width="15.7109375" style="151" customWidth="1"/>
    <col min="6929" max="7168" width="9.140625" style="151"/>
    <col min="7169" max="7169" width="4.7109375" style="151" customWidth="1"/>
    <col min="7170" max="7170" width="30.7109375" style="151" customWidth="1"/>
    <col min="7171" max="7171" width="15.85546875" style="151" customWidth="1"/>
    <col min="7172" max="7172" width="16.5703125" style="151" customWidth="1"/>
    <col min="7173" max="7174" width="15.7109375" style="151" customWidth="1"/>
    <col min="7175" max="7178" width="14.7109375" style="151" customWidth="1"/>
    <col min="7179" max="7179" width="15.7109375" style="151" customWidth="1"/>
    <col min="7180" max="7180" width="14.7109375" style="151" customWidth="1"/>
    <col min="7181" max="7181" width="14.28515625" style="151" customWidth="1"/>
    <col min="7182" max="7183" width="14.7109375" style="151" customWidth="1"/>
    <col min="7184" max="7184" width="15.7109375" style="151" customWidth="1"/>
    <col min="7185" max="7424" width="9.140625" style="151"/>
    <col min="7425" max="7425" width="4.7109375" style="151" customWidth="1"/>
    <col min="7426" max="7426" width="30.7109375" style="151" customWidth="1"/>
    <col min="7427" max="7427" width="15.85546875" style="151" customWidth="1"/>
    <col min="7428" max="7428" width="16.5703125" style="151" customWidth="1"/>
    <col min="7429" max="7430" width="15.7109375" style="151" customWidth="1"/>
    <col min="7431" max="7434" width="14.7109375" style="151" customWidth="1"/>
    <col min="7435" max="7435" width="15.7109375" style="151" customWidth="1"/>
    <col min="7436" max="7436" width="14.7109375" style="151" customWidth="1"/>
    <col min="7437" max="7437" width="14.28515625" style="151" customWidth="1"/>
    <col min="7438" max="7439" width="14.7109375" style="151" customWidth="1"/>
    <col min="7440" max="7440" width="15.7109375" style="151" customWidth="1"/>
    <col min="7441" max="7680" width="9.140625" style="151"/>
    <col min="7681" max="7681" width="4.7109375" style="151" customWidth="1"/>
    <col min="7682" max="7682" width="30.7109375" style="151" customWidth="1"/>
    <col min="7683" max="7683" width="15.85546875" style="151" customWidth="1"/>
    <col min="7684" max="7684" width="16.5703125" style="151" customWidth="1"/>
    <col min="7685" max="7686" width="15.7109375" style="151" customWidth="1"/>
    <col min="7687" max="7690" width="14.7109375" style="151" customWidth="1"/>
    <col min="7691" max="7691" width="15.7109375" style="151" customWidth="1"/>
    <col min="7692" max="7692" width="14.7109375" style="151" customWidth="1"/>
    <col min="7693" max="7693" width="14.28515625" style="151" customWidth="1"/>
    <col min="7694" max="7695" width="14.7109375" style="151" customWidth="1"/>
    <col min="7696" max="7696" width="15.7109375" style="151" customWidth="1"/>
    <col min="7697" max="7936" width="9.140625" style="151"/>
    <col min="7937" max="7937" width="4.7109375" style="151" customWidth="1"/>
    <col min="7938" max="7938" width="30.7109375" style="151" customWidth="1"/>
    <col min="7939" max="7939" width="15.85546875" style="151" customWidth="1"/>
    <col min="7940" max="7940" width="16.5703125" style="151" customWidth="1"/>
    <col min="7941" max="7942" width="15.7109375" style="151" customWidth="1"/>
    <col min="7943" max="7946" width="14.7109375" style="151" customWidth="1"/>
    <col min="7947" max="7947" width="15.7109375" style="151" customWidth="1"/>
    <col min="7948" max="7948" width="14.7109375" style="151" customWidth="1"/>
    <col min="7949" max="7949" width="14.28515625" style="151" customWidth="1"/>
    <col min="7950" max="7951" width="14.7109375" style="151" customWidth="1"/>
    <col min="7952" max="7952" width="15.7109375" style="151" customWidth="1"/>
    <col min="7953" max="8192" width="9.140625" style="151"/>
    <col min="8193" max="8193" width="4.7109375" style="151" customWidth="1"/>
    <col min="8194" max="8194" width="30.7109375" style="151" customWidth="1"/>
    <col min="8195" max="8195" width="15.85546875" style="151" customWidth="1"/>
    <col min="8196" max="8196" width="16.5703125" style="151" customWidth="1"/>
    <col min="8197" max="8198" width="15.7109375" style="151" customWidth="1"/>
    <col min="8199" max="8202" width="14.7109375" style="151" customWidth="1"/>
    <col min="8203" max="8203" width="15.7109375" style="151" customWidth="1"/>
    <col min="8204" max="8204" width="14.7109375" style="151" customWidth="1"/>
    <col min="8205" max="8205" width="14.28515625" style="151" customWidth="1"/>
    <col min="8206" max="8207" width="14.7109375" style="151" customWidth="1"/>
    <col min="8208" max="8208" width="15.7109375" style="151" customWidth="1"/>
    <col min="8209" max="8448" width="9.140625" style="151"/>
    <col min="8449" max="8449" width="4.7109375" style="151" customWidth="1"/>
    <col min="8450" max="8450" width="30.7109375" style="151" customWidth="1"/>
    <col min="8451" max="8451" width="15.85546875" style="151" customWidth="1"/>
    <col min="8452" max="8452" width="16.5703125" style="151" customWidth="1"/>
    <col min="8453" max="8454" width="15.7109375" style="151" customWidth="1"/>
    <col min="8455" max="8458" width="14.7109375" style="151" customWidth="1"/>
    <col min="8459" max="8459" width="15.7109375" style="151" customWidth="1"/>
    <col min="8460" max="8460" width="14.7109375" style="151" customWidth="1"/>
    <col min="8461" max="8461" width="14.28515625" style="151" customWidth="1"/>
    <col min="8462" max="8463" width="14.7109375" style="151" customWidth="1"/>
    <col min="8464" max="8464" width="15.7109375" style="151" customWidth="1"/>
    <col min="8465" max="8704" width="9.140625" style="151"/>
    <col min="8705" max="8705" width="4.7109375" style="151" customWidth="1"/>
    <col min="8706" max="8706" width="30.7109375" style="151" customWidth="1"/>
    <col min="8707" max="8707" width="15.85546875" style="151" customWidth="1"/>
    <col min="8708" max="8708" width="16.5703125" style="151" customWidth="1"/>
    <col min="8709" max="8710" width="15.7109375" style="151" customWidth="1"/>
    <col min="8711" max="8714" width="14.7109375" style="151" customWidth="1"/>
    <col min="8715" max="8715" width="15.7109375" style="151" customWidth="1"/>
    <col min="8716" max="8716" width="14.7109375" style="151" customWidth="1"/>
    <col min="8717" max="8717" width="14.28515625" style="151" customWidth="1"/>
    <col min="8718" max="8719" width="14.7109375" style="151" customWidth="1"/>
    <col min="8720" max="8720" width="15.7109375" style="151" customWidth="1"/>
    <col min="8721" max="8960" width="9.140625" style="151"/>
    <col min="8961" max="8961" width="4.7109375" style="151" customWidth="1"/>
    <col min="8962" max="8962" width="30.7109375" style="151" customWidth="1"/>
    <col min="8963" max="8963" width="15.85546875" style="151" customWidth="1"/>
    <col min="8964" max="8964" width="16.5703125" style="151" customWidth="1"/>
    <col min="8965" max="8966" width="15.7109375" style="151" customWidth="1"/>
    <col min="8967" max="8970" width="14.7109375" style="151" customWidth="1"/>
    <col min="8971" max="8971" width="15.7109375" style="151" customWidth="1"/>
    <col min="8972" max="8972" width="14.7109375" style="151" customWidth="1"/>
    <col min="8973" max="8973" width="14.28515625" style="151" customWidth="1"/>
    <col min="8974" max="8975" width="14.7109375" style="151" customWidth="1"/>
    <col min="8976" max="8976" width="15.7109375" style="151" customWidth="1"/>
    <col min="8977" max="9216" width="9.140625" style="151"/>
    <col min="9217" max="9217" width="4.7109375" style="151" customWidth="1"/>
    <col min="9218" max="9218" width="30.7109375" style="151" customWidth="1"/>
    <col min="9219" max="9219" width="15.85546875" style="151" customWidth="1"/>
    <col min="9220" max="9220" width="16.5703125" style="151" customWidth="1"/>
    <col min="9221" max="9222" width="15.7109375" style="151" customWidth="1"/>
    <col min="9223" max="9226" width="14.7109375" style="151" customWidth="1"/>
    <col min="9227" max="9227" width="15.7109375" style="151" customWidth="1"/>
    <col min="9228" max="9228" width="14.7109375" style="151" customWidth="1"/>
    <col min="9229" max="9229" width="14.28515625" style="151" customWidth="1"/>
    <col min="9230" max="9231" width="14.7109375" style="151" customWidth="1"/>
    <col min="9232" max="9232" width="15.7109375" style="151" customWidth="1"/>
    <col min="9233" max="9472" width="9.140625" style="151"/>
    <col min="9473" max="9473" width="4.7109375" style="151" customWidth="1"/>
    <col min="9474" max="9474" width="30.7109375" style="151" customWidth="1"/>
    <col min="9475" max="9475" width="15.85546875" style="151" customWidth="1"/>
    <col min="9476" max="9476" width="16.5703125" style="151" customWidth="1"/>
    <col min="9477" max="9478" width="15.7109375" style="151" customWidth="1"/>
    <col min="9479" max="9482" width="14.7109375" style="151" customWidth="1"/>
    <col min="9483" max="9483" width="15.7109375" style="151" customWidth="1"/>
    <col min="9484" max="9484" width="14.7109375" style="151" customWidth="1"/>
    <col min="9485" max="9485" width="14.28515625" style="151" customWidth="1"/>
    <col min="9486" max="9487" width="14.7109375" style="151" customWidth="1"/>
    <col min="9488" max="9488" width="15.7109375" style="151" customWidth="1"/>
    <col min="9489" max="9728" width="9.140625" style="151"/>
    <col min="9729" max="9729" width="4.7109375" style="151" customWidth="1"/>
    <col min="9730" max="9730" width="30.7109375" style="151" customWidth="1"/>
    <col min="9731" max="9731" width="15.85546875" style="151" customWidth="1"/>
    <col min="9732" max="9732" width="16.5703125" style="151" customWidth="1"/>
    <col min="9733" max="9734" width="15.7109375" style="151" customWidth="1"/>
    <col min="9735" max="9738" width="14.7109375" style="151" customWidth="1"/>
    <col min="9739" max="9739" width="15.7109375" style="151" customWidth="1"/>
    <col min="9740" max="9740" width="14.7109375" style="151" customWidth="1"/>
    <col min="9741" max="9741" width="14.28515625" style="151" customWidth="1"/>
    <col min="9742" max="9743" width="14.7109375" style="151" customWidth="1"/>
    <col min="9744" max="9744" width="15.7109375" style="151" customWidth="1"/>
    <col min="9745" max="9984" width="9.140625" style="151"/>
    <col min="9985" max="9985" width="4.7109375" style="151" customWidth="1"/>
    <col min="9986" max="9986" width="30.7109375" style="151" customWidth="1"/>
    <col min="9987" max="9987" width="15.85546875" style="151" customWidth="1"/>
    <col min="9988" max="9988" width="16.5703125" style="151" customWidth="1"/>
    <col min="9989" max="9990" width="15.7109375" style="151" customWidth="1"/>
    <col min="9991" max="9994" width="14.7109375" style="151" customWidth="1"/>
    <col min="9995" max="9995" width="15.7109375" style="151" customWidth="1"/>
    <col min="9996" max="9996" width="14.7109375" style="151" customWidth="1"/>
    <col min="9997" max="9997" width="14.28515625" style="151" customWidth="1"/>
    <col min="9998" max="9999" width="14.7109375" style="151" customWidth="1"/>
    <col min="10000" max="10000" width="15.7109375" style="151" customWidth="1"/>
    <col min="10001" max="10240" width="9.140625" style="151"/>
    <col min="10241" max="10241" width="4.7109375" style="151" customWidth="1"/>
    <col min="10242" max="10242" width="30.7109375" style="151" customWidth="1"/>
    <col min="10243" max="10243" width="15.85546875" style="151" customWidth="1"/>
    <col min="10244" max="10244" width="16.5703125" style="151" customWidth="1"/>
    <col min="10245" max="10246" width="15.7109375" style="151" customWidth="1"/>
    <col min="10247" max="10250" width="14.7109375" style="151" customWidth="1"/>
    <col min="10251" max="10251" width="15.7109375" style="151" customWidth="1"/>
    <col min="10252" max="10252" width="14.7109375" style="151" customWidth="1"/>
    <col min="10253" max="10253" width="14.28515625" style="151" customWidth="1"/>
    <col min="10254" max="10255" width="14.7109375" style="151" customWidth="1"/>
    <col min="10256" max="10256" width="15.7109375" style="151" customWidth="1"/>
    <col min="10257" max="10496" width="9.140625" style="151"/>
    <col min="10497" max="10497" width="4.7109375" style="151" customWidth="1"/>
    <col min="10498" max="10498" width="30.7109375" style="151" customWidth="1"/>
    <col min="10499" max="10499" width="15.85546875" style="151" customWidth="1"/>
    <col min="10500" max="10500" width="16.5703125" style="151" customWidth="1"/>
    <col min="10501" max="10502" width="15.7109375" style="151" customWidth="1"/>
    <col min="10503" max="10506" width="14.7109375" style="151" customWidth="1"/>
    <col min="10507" max="10507" width="15.7109375" style="151" customWidth="1"/>
    <col min="10508" max="10508" width="14.7109375" style="151" customWidth="1"/>
    <col min="10509" max="10509" width="14.28515625" style="151" customWidth="1"/>
    <col min="10510" max="10511" width="14.7109375" style="151" customWidth="1"/>
    <col min="10512" max="10512" width="15.7109375" style="151" customWidth="1"/>
    <col min="10513" max="10752" width="9.140625" style="151"/>
    <col min="10753" max="10753" width="4.7109375" style="151" customWidth="1"/>
    <col min="10754" max="10754" width="30.7109375" style="151" customWidth="1"/>
    <col min="10755" max="10755" width="15.85546875" style="151" customWidth="1"/>
    <col min="10756" max="10756" width="16.5703125" style="151" customWidth="1"/>
    <col min="10757" max="10758" width="15.7109375" style="151" customWidth="1"/>
    <col min="10759" max="10762" width="14.7109375" style="151" customWidth="1"/>
    <col min="10763" max="10763" width="15.7109375" style="151" customWidth="1"/>
    <col min="10764" max="10764" width="14.7109375" style="151" customWidth="1"/>
    <col min="10765" max="10765" width="14.28515625" style="151" customWidth="1"/>
    <col min="10766" max="10767" width="14.7109375" style="151" customWidth="1"/>
    <col min="10768" max="10768" width="15.7109375" style="151" customWidth="1"/>
    <col min="10769" max="11008" width="9.140625" style="151"/>
    <col min="11009" max="11009" width="4.7109375" style="151" customWidth="1"/>
    <col min="11010" max="11010" width="30.7109375" style="151" customWidth="1"/>
    <col min="11011" max="11011" width="15.85546875" style="151" customWidth="1"/>
    <col min="11012" max="11012" width="16.5703125" style="151" customWidth="1"/>
    <col min="11013" max="11014" width="15.7109375" style="151" customWidth="1"/>
    <col min="11015" max="11018" width="14.7109375" style="151" customWidth="1"/>
    <col min="11019" max="11019" width="15.7109375" style="151" customWidth="1"/>
    <col min="11020" max="11020" width="14.7109375" style="151" customWidth="1"/>
    <col min="11021" max="11021" width="14.28515625" style="151" customWidth="1"/>
    <col min="11022" max="11023" width="14.7109375" style="151" customWidth="1"/>
    <col min="11024" max="11024" width="15.7109375" style="151" customWidth="1"/>
    <col min="11025" max="11264" width="9.140625" style="151"/>
    <col min="11265" max="11265" width="4.7109375" style="151" customWidth="1"/>
    <col min="11266" max="11266" width="30.7109375" style="151" customWidth="1"/>
    <col min="11267" max="11267" width="15.85546875" style="151" customWidth="1"/>
    <col min="11268" max="11268" width="16.5703125" style="151" customWidth="1"/>
    <col min="11269" max="11270" width="15.7109375" style="151" customWidth="1"/>
    <col min="11271" max="11274" width="14.7109375" style="151" customWidth="1"/>
    <col min="11275" max="11275" width="15.7109375" style="151" customWidth="1"/>
    <col min="11276" max="11276" width="14.7109375" style="151" customWidth="1"/>
    <col min="11277" max="11277" width="14.28515625" style="151" customWidth="1"/>
    <col min="11278" max="11279" width="14.7109375" style="151" customWidth="1"/>
    <col min="11280" max="11280" width="15.7109375" style="151" customWidth="1"/>
    <col min="11281" max="11520" width="9.140625" style="151"/>
    <col min="11521" max="11521" width="4.7109375" style="151" customWidth="1"/>
    <col min="11522" max="11522" width="30.7109375" style="151" customWidth="1"/>
    <col min="11523" max="11523" width="15.85546875" style="151" customWidth="1"/>
    <col min="11524" max="11524" width="16.5703125" style="151" customWidth="1"/>
    <col min="11525" max="11526" width="15.7109375" style="151" customWidth="1"/>
    <col min="11527" max="11530" width="14.7109375" style="151" customWidth="1"/>
    <col min="11531" max="11531" width="15.7109375" style="151" customWidth="1"/>
    <col min="11532" max="11532" width="14.7109375" style="151" customWidth="1"/>
    <col min="11533" max="11533" width="14.28515625" style="151" customWidth="1"/>
    <col min="11534" max="11535" width="14.7109375" style="151" customWidth="1"/>
    <col min="11536" max="11536" width="15.7109375" style="151" customWidth="1"/>
    <col min="11537" max="11776" width="9.140625" style="151"/>
    <col min="11777" max="11777" width="4.7109375" style="151" customWidth="1"/>
    <col min="11778" max="11778" width="30.7109375" style="151" customWidth="1"/>
    <col min="11779" max="11779" width="15.85546875" style="151" customWidth="1"/>
    <col min="11780" max="11780" width="16.5703125" style="151" customWidth="1"/>
    <col min="11781" max="11782" width="15.7109375" style="151" customWidth="1"/>
    <col min="11783" max="11786" width="14.7109375" style="151" customWidth="1"/>
    <col min="11787" max="11787" width="15.7109375" style="151" customWidth="1"/>
    <col min="11788" max="11788" width="14.7109375" style="151" customWidth="1"/>
    <col min="11789" max="11789" width="14.28515625" style="151" customWidth="1"/>
    <col min="11790" max="11791" width="14.7109375" style="151" customWidth="1"/>
    <col min="11792" max="11792" width="15.7109375" style="151" customWidth="1"/>
    <col min="11793" max="12032" width="9.140625" style="151"/>
    <col min="12033" max="12033" width="4.7109375" style="151" customWidth="1"/>
    <col min="12034" max="12034" width="30.7109375" style="151" customWidth="1"/>
    <col min="12035" max="12035" width="15.85546875" style="151" customWidth="1"/>
    <col min="12036" max="12036" width="16.5703125" style="151" customWidth="1"/>
    <col min="12037" max="12038" width="15.7109375" style="151" customWidth="1"/>
    <col min="12039" max="12042" width="14.7109375" style="151" customWidth="1"/>
    <col min="12043" max="12043" width="15.7109375" style="151" customWidth="1"/>
    <col min="12044" max="12044" width="14.7109375" style="151" customWidth="1"/>
    <col min="12045" max="12045" width="14.28515625" style="151" customWidth="1"/>
    <col min="12046" max="12047" width="14.7109375" style="151" customWidth="1"/>
    <col min="12048" max="12048" width="15.7109375" style="151" customWidth="1"/>
    <col min="12049" max="12288" width="9.140625" style="151"/>
    <col min="12289" max="12289" width="4.7109375" style="151" customWidth="1"/>
    <col min="12290" max="12290" width="30.7109375" style="151" customWidth="1"/>
    <col min="12291" max="12291" width="15.85546875" style="151" customWidth="1"/>
    <col min="12292" max="12292" width="16.5703125" style="151" customWidth="1"/>
    <col min="12293" max="12294" width="15.7109375" style="151" customWidth="1"/>
    <col min="12295" max="12298" width="14.7109375" style="151" customWidth="1"/>
    <col min="12299" max="12299" width="15.7109375" style="151" customWidth="1"/>
    <col min="12300" max="12300" width="14.7109375" style="151" customWidth="1"/>
    <col min="12301" max="12301" width="14.28515625" style="151" customWidth="1"/>
    <col min="12302" max="12303" width="14.7109375" style="151" customWidth="1"/>
    <col min="12304" max="12304" width="15.7109375" style="151" customWidth="1"/>
    <col min="12305" max="12544" width="9.140625" style="151"/>
    <col min="12545" max="12545" width="4.7109375" style="151" customWidth="1"/>
    <col min="12546" max="12546" width="30.7109375" style="151" customWidth="1"/>
    <col min="12547" max="12547" width="15.85546875" style="151" customWidth="1"/>
    <col min="12548" max="12548" width="16.5703125" style="151" customWidth="1"/>
    <col min="12549" max="12550" width="15.7109375" style="151" customWidth="1"/>
    <col min="12551" max="12554" width="14.7109375" style="151" customWidth="1"/>
    <col min="12555" max="12555" width="15.7109375" style="151" customWidth="1"/>
    <col min="12556" max="12556" width="14.7109375" style="151" customWidth="1"/>
    <col min="12557" max="12557" width="14.28515625" style="151" customWidth="1"/>
    <col min="12558" max="12559" width="14.7109375" style="151" customWidth="1"/>
    <col min="12560" max="12560" width="15.7109375" style="151" customWidth="1"/>
    <col min="12561" max="12800" width="9.140625" style="151"/>
    <col min="12801" max="12801" width="4.7109375" style="151" customWidth="1"/>
    <col min="12802" max="12802" width="30.7109375" style="151" customWidth="1"/>
    <col min="12803" max="12803" width="15.85546875" style="151" customWidth="1"/>
    <col min="12804" max="12804" width="16.5703125" style="151" customWidth="1"/>
    <col min="12805" max="12806" width="15.7109375" style="151" customWidth="1"/>
    <col min="12807" max="12810" width="14.7109375" style="151" customWidth="1"/>
    <col min="12811" max="12811" width="15.7109375" style="151" customWidth="1"/>
    <col min="12812" max="12812" width="14.7109375" style="151" customWidth="1"/>
    <col min="12813" max="12813" width="14.28515625" style="151" customWidth="1"/>
    <col min="12814" max="12815" width="14.7109375" style="151" customWidth="1"/>
    <col min="12816" max="12816" width="15.7109375" style="151" customWidth="1"/>
    <col min="12817" max="13056" width="9.140625" style="151"/>
    <col min="13057" max="13057" width="4.7109375" style="151" customWidth="1"/>
    <col min="13058" max="13058" width="30.7109375" style="151" customWidth="1"/>
    <col min="13059" max="13059" width="15.85546875" style="151" customWidth="1"/>
    <col min="13060" max="13060" width="16.5703125" style="151" customWidth="1"/>
    <col min="13061" max="13062" width="15.7109375" style="151" customWidth="1"/>
    <col min="13063" max="13066" width="14.7109375" style="151" customWidth="1"/>
    <col min="13067" max="13067" width="15.7109375" style="151" customWidth="1"/>
    <col min="13068" max="13068" width="14.7109375" style="151" customWidth="1"/>
    <col min="13069" max="13069" width="14.28515625" style="151" customWidth="1"/>
    <col min="13070" max="13071" width="14.7109375" style="151" customWidth="1"/>
    <col min="13072" max="13072" width="15.7109375" style="151" customWidth="1"/>
    <col min="13073" max="13312" width="9.140625" style="151"/>
    <col min="13313" max="13313" width="4.7109375" style="151" customWidth="1"/>
    <col min="13314" max="13314" width="30.7109375" style="151" customWidth="1"/>
    <col min="13315" max="13315" width="15.85546875" style="151" customWidth="1"/>
    <col min="13316" max="13316" width="16.5703125" style="151" customWidth="1"/>
    <col min="13317" max="13318" width="15.7109375" style="151" customWidth="1"/>
    <col min="13319" max="13322" width="14.7109375" style="151" customWidth="1"/>
    <col min="13323" max="13323" width="15.7109375" style="151" customWidth="1"/>
    <col min="13324" max="13324" width="14.7109375" style="151" customWidth="1"/>
    <col min="13325" max="13325" width="14.28515625" style="151" customWidth="1"/>
    <col min="13326" max="13327" width="14.7109375" style="151" customWidth="1"/>
    <col min="13328" max="13328" width="15.7109375" style="151" customWidth="1"/>
    <col min="13329" max="13568" width="9.140625" style="151"/>
    <col min="13569" max="13569" width="4.7109375" style="151" customWidth="1"/>
    <col min="13570" max="13570" width="30.7109375" style="151" customWidth="1"/>
    <col min="13571" max="13571" width="15.85546875" style="151" customWidth="1"/>
    <col min="13572" max="13572" width="16.5703125" style="151" customWidth="1"/>
    <col min="13573" max="13574" width="15.7109375" style="151" customWidth="1"/>
    <col min="13575" max="13578" width="14.7109375" style="151" customWidth="1"/>
    <col min="13579" max="13579" width="15.7109375" style="151" customWidth="1"/>
    <col min="13580" max="13580" width="14.7109375" style="151" customWidth="1"/>
    <col min="13581" max="13581" width="14.28515625" style="151" customWidth="1"/>
    <col min="13582" max="13583" width="14.7109375" style="151" customWidth="1"/>
    <col min="13584" max="13584" width="15.7109375" style="151" customWidth="1"/>
    <col min="13585" max="13824" width="9.140625" style="151"/>
    <col min="13825" max="13825" width="4.7109375" style="151" customWidth="1"/>
    <col min="13826" max="13826" width="30.7109375" style="151" customWidth="1"/>
    <col min="13827" max="13827" width="15.85546875" style="151" customWidth="1"/>
    <col min="13828" max="13828" width="16.5703125" style="151" customWidth="1"/>
    <col min="13829" max="13830" width="15.7109375" style="151" customWidth="1"/>
    <col min="13831" max="13834" width="14.7109375" style="151" customWidth="1"/>
    <col min="13835" max="13835" width="15.7109375" style="151" customWidth="1"/>
    <col min="13836" max="13836" width="14.7109375" style="151" customWidth="1"/>
    <col min="13837" max="13837" width="14.28515625" style="151" customWidth="1"/>
    <col min="13838" max="13839" width="14.7109375" style="151" customWidth="1"/>
    <col min="13840" max="13840" width="15.7109375" style="151" customWidth="1"/>
    <col min="13841" max="14080" width="9.140625" style="151"/>
    <col min="14081" max="14081" width="4.7109375" style="151" customWidth="1"/>
    <col min="14082" max="14082" width="30.7109375" style="151" customWidth="1"/>
    <col min="14083" max="14083" width="15.85546875" style="151" customWidth="1"/>
    <col min="14084" max="14084" width="16.5703125" style="151" customWidth="1"/>
    <col min="14085" max="14086" width="15.7109375" style="151" customWidth="1"/>
    <col min="14087" max="14090" width="14.7109375" style="151" customWidth="1"/>
    <col min="14091" max="14091" width="15.7109375" style="151" customWidth="1"/>
    <col min="14092" max="14092" width="14.7109375" style="151" customWidth="1"/>
    <col min="14093" max="14093" width="14.28515625" style="151" customWidth="1"/>
    <col min="14094" max="14095" width="14.7109375" style="151" customWidth="1"/>
    <col min="14096" max="14096" width="15.7109375" style="151" customWidth="1"/>
    <col min="14097" max="14336" width="9.140625" style="151"/>
    <col min="14337" max="14337" width="4.7109375" style="151" customWidth="1"/>
    <col min="14338" max="14338" width="30.7109375" style="151" customWidth="1"/>
    <col min="14339" max="14339" width="15.85546875" style="151" customWidth="1"/>
    <col min="14340" max="14340" width="16.5703125" style="151" customWidth="1"/>
    <col min="14341" max="14342" width="15.7109375" style="151" customWidth="1"/>
    <col min="14343" max="14346" width="14.7109375" style="151" customWidth="1"/>
    <col min="14347" max="14347" width="15.7109375" style="151" customWidth="1"/>
    <col min="14348" max="14348" width="14.7109375" style="151" customWidth="1"/>
    <col min="14349" max="14349" width="14.28515625" style="151" customWidth="1"/>
    <col min="14350" max="14351" width="14.7109375" style="151" customWidth="1"/>
    <col min="14352" max="14352" width="15.7109375" style="151" customWidth="1"/>
    <col min="14353" max="14592" width="9.140625" style="151"/>
    <col min="14593" max="14593" width="4.7109375" style="151" customWidth="1"/>
    <col min="14594" max="14594" width="30.7109375" style="151" customWidth="1"/>
    <col min="14595" max="14595" width="15.85546875" style="151" customWidth="1"/>
    <col min="14596" max="14596" width="16.5703125" style="151" customWidth="1"/>
    <col min="14597" max="14598" width="15.7109375" style="151" customWidth="1"/>
    <col min="14599" max="14602" width="14.7109375" style="151" customWidth="1"/>
    <col min="14603" max="14603" width="15.7109375" style="151" customWidth="1"/>
    <col min="14604" max="14604" width="14.7109375" style="151" customWidth="1"/>
    <col min="14605" max="14605" width="14.28515625" style="151" customWidth="1"/>
    <col min="14606" max="14607" width="14.7109375" style="151" customWidth="1"/>
    <col min="14608" max="14608" width="15.7109375" style="151" customWidth="1"/>
    <col min="14609" max="14848" width="9.140625" style="151"/>
    <col min="14849" max="14849" width="4.7109375" style="151" customWidth="1"/>
    <col min="14850" max="14850" width="30.7109375" style="151" customWidth="1"/>
    <col min="14851" max="14851" width="15.85546875" style="151" customWidth="1"/>
    <col min="14852" max="14852" width="16.5703125" style="151" customWidth="1"/>
    <col min="14853" max="14854" width="15.7109375" style="151" customWidth="1"/>
    <col min="14855" max="14858" width="14.7109375" style="151" customWidth="1"/>
    <col min="14859" max="14859" width="15.7109375" style="151" customWidth="1"/>
    <col min="14860" max="14860" width="14.7109375" style="151" customWidth="1"/>
    <col min="14861" max="14861" width="14.28515625" style="151" customWidth="1"/>
    <col min="14862" max="14863" width="14.7109375" style="151" customWidth="1"/>
    <col min="14864" max="14864" width="15.7109375" style="151" customWidth="1"/>
    <col min="14865" max="15104" width="9.140625" style="151"/>
    <col min="15105" max="15105" width="4.7109375" style="151" customWidth="1"/>
    <col min="15106" max="15106" width="30.7109375" style="151" customWidth="1"/>
    <col min="15107" max="15107" width="15.85546875" style="151" customWidth="1"/>
    <col min="15108" max="15108" width="16.5703125" style="151" customWidth="1"/>
    <col min="15109" max="15110" width="15.7109375" style="151" customWidth="1"/>
    <col min="15111" max="15114" width="14.7109375" style="151" customWidth="1"/>
    <col min="15115" max="15115" width="15.7109375" style="151" customWidth="1"/>
    <col min="15116" max="15116" width="14.7109375" style="151" customWidth="1"/>
    <col min="15117" max="15117" width="14.28515625" style="151" customWidth="1"/>
    <col min="15118" max="15119" width="14.7109375" style="151" customWidth="1"/>
    <col min="15120" max="15120" width="15.7109375" style="151" customWidth="1"/>
    <col min="15121" max="15360" width="9.140625" style="151"/>
    <col min="15361" max="15361" width="4.7109375" style="151" customWidth="1"/>
    <col min="15362" max="15362" width="30.7109375" style="151" customWidth="1"/>
    <col min="15363" max="15363" width="15.85546875" style="151" customWidth="1"/>
    <col min="15364" max="15364" width="16.5703125" style="151" customWidth="1"/>
    <col min="15365" max="15366" width="15.7109375" style="151" customWidth="1"/>
    <col min="15367" max="15370" width="14.7109375" style="151" customWidth="1"/>
    <col min="15371" max="15371" width="15.7109375" style="151" customWidth="1"/>
    <col min="15372" max="15372" width="14.7109375" style="151" customWidth="1"/>
    <col min="15373" max="15373" width="14.28515625" style="151" customWidth="1"/>
    <col min="15374" max="15375" width="14.7109375" style="151" customWidth="1"/>
    <col min="15376" max="15376" width="15.7109375" style="151" customWidth="1"/>
    <col min="15377" max="15616" width="9.140625" style="151"/>
    <col min="15617" max="15617" width="4.7109375" style="151" customWidth="1"/>
    <col min="15618" max="15618" width="30.7109375" style="151" customWidth="1"/>
    <col min="15619" max="15619" width="15.85546875" style="151" customWidth="1"/>
    <col min="15620" max="15620" width="16.5703125" style="151" customWidth="1"/>
    <col min="15621" max="15622" width="15.7109375" style="151" customWidth="1"/>
    <col min="15623" max="15626" width="14.7109375" style="151" customWidth="1"/>
    <col min="15627" max="15627" width="15.7109375" style="151" customWidth="1"/>
    <col min="15628" max="15628" width="14.7109375" style="151" customWidth="1"/>
    <col min="15629" max="15629" width="14.28515625" style="151" customWidth="1"/>
    <col min="15630" max="15631" width="14.7109375" style="151" customWidth="1"/>
    <col min="15632" max="15632" width="15.7109375" style="151" customWidth="1"/>
    <col min="15633" max="15872" width="9.140625" style="151"/>
    <col min="15873" max="15873" width="4.7109375" style="151" customWidth="1"/>
    <col min="15874" max="15874" width="30.7109375" style="151" customWidth="1"/>
    <col min="15875" max="15875" width="15.85546875" style="151" customWidth="1"/>
    <col min="15876" max="15876" width="16.5703125" style="151" customWidth="1"/>
    <col min="15877" max="15878" width="15.7109375" style="151" customWidth="1"/>
    <col min="15879" max="15882" width="14.7109375" style="151" customWidth="1"/>
    <col min="15883" max="15883" width="15.7109375" style="151" customWidth="1"/>
    <col min="15884" max="15884" width="14.7109375" style="151" customWidth="1"/>
    <col min="15885" max="15885" width="14.28515625" style="151" customWidth="1"/>
    <col min="15886" max="15887" width="14.7109375" style="151" customWidth="1"/>
    <col min="15888" max="15888" width="15.7109375" style="151" customWidth="1"/>
    <col min="15889" max="16128" width="9.140625" style="151"/>
    <col min="16129" max="16129" width="4.7109375" style="151" customWidth="1"/>
    <col min="16130" max="16130" width="30.7109375" style="151" customWidth="1"/>
    <col min="16131" max="16131" width="15.85546875" style="151" customWidth="1"/>
    <col min="16132" max="16132" width="16.5703125" style="151" customWidth="1"/>
    <col min="16133" max="16134" width="15.7109375" style="151" customWidth="1"/>
    <col min="16135" max="16138" width="14.7109375" style="151" customWidth="1"/>
    <col min="16139" max="16139" width="15.7109375" style="151" customWidth="1"/>
    <col min="16140" max="16140" width="14.7109375" style="151" customWidth="1"/>
    <col min="16141" max="16141" width="14.28515625" style="151" customWidth="1"/>
    <col min="16142" max="16143" width="14.7109375" style="151" customWidth="1"/>
    <col min="16144" max="16144" width="15.7109375" style="151" customWidth="1"/>
    <col min="16145" max="16384" width="9.140625" style="151"/>
  </cols>
  <sheetData>
    <row r="1" spans="2:21" ht="16.5" customHeight="1" x14ac:dyDescent="0.2"/>
    <row r="2" spans="2:21" ht="17.25" customHeight="1" x14ac:dyDescent="0.2">
      <c r="B2" s="29" t="s">
        <v>94</v>
      </c>
    </row>
    <row r="3" spans="2:21" ht="30" customHeight="1" thickBot="1" x14ac:dyDescent="0.25">
      <c r="B3" s="30" t="s">
        <v>5</v>
      </c>
      <c r="C3" s="30"/>
      <c r="D3" s="30"/>
    </row>
    <row r="4" spans="2:21" ht="15.95" customHeight="1" thickBot="1" x14ac:dyDescent="0.25">
      <c r="B4" s="164" t="s">
        <v>95</v>
      </c>
      <c r="C4" s="166"/>
      <c r="D4" s="166"/>
      <c r="E4" s="166"/>
      <c r="F4" s="166"/>
      <c r="G4" s="165"/>
      <c r="H4" s="165"/>
      <c r="I4" s="165"/>
      <c r="J4" s="165"/>
      <c r="K4" s="166"/>
      <c r="L4" s="165"/>
      <c r="M4" s="165"/>
      <c r="N4" s="165"/>
      <c r="O4" s="165"/>
      <c r="P4" s="165"/>
      <c r="Q4" s="165"/>
      <c r="R4" s="165"/>
      <c r="S4" s="165"/>
      <c r="T4" s="381"/>
      <c r="U4" s="381"/>
    </row>
    <row r="5" spans="2:21" ht="15.95" customHeight="1" thickBot="1" x14ac:dyDescent="0.25">
      <c r="B5" s="377" t="s">
        <v>96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83"/>
      <c r="U5" s="383"/>
    </row>
    <row r="6" spans="2:21" ht="15.95" customHeight="1" thickBot="1" x14ac:dyDescent="0.25">
      <c r="B6" s="268" t="s">
        <v>97</v>
      </c>
      <c r="C6" s="181" t="s">
        <v>8</v>
      </c>
      <c r="D6" s="181" t="s">
        <v>9</v>
      </c>
      <c r="E6" s="182" t="s">
        <v>10</v>
      </c>
      <c r="F6" s="183" t="s">
        <v>11</v>
      </c>
      <c r="G6" s="184" t="s">
        <v>12</v>
      </c>
      <c r="H6" s="185" t="s">
        <v>13</v>
      </c>
      <c r="I6" s="184" t="s">
        <v>14</v>
      </c>
      <c r="J6" s="185" t="s">
        <v>15</v>
      </c>
      <c r="K6" s="183" t="s">
        <v>16</v>
      </c>
      <c r="L6" s="185" t="s">
        <v>17</v>
      </c>
      <c r="M6" s="185" t="s">
        <v>18</v>
      </c>
      <c r="N6" s="185" t="s">
        <v>130</v>
      </c>
      <c r="O6" s="185" t="s">
        <v>136</v>
      </c>
      <c r="P6" s="186" t="s">
        <v>139</v>
      </c>
      <c r="Q6" s="185" t="s">
        <v>141</v>
      </c>
      <c r="R6" s="379" t="s">
        <v>147</v>
      </c>
      <c r="S6" s="185" t="s">
        <v>148</v>
      </c>
      <c r="T6" s="185" t="s">
        <v>151</v>
      </c>
      <c r="U6" s="186" t="s">
        <v>158</v>
      </c>
    </row>
    <row r="7" spans="2:21" s="152" customFormat="1" ht="14.1" customHeight="1" x14ac:dyDescent="0.15">
      <c r="B7" s="269" t="s">
        <v>19</v>
      </c>
      <c r="C7" s="342">
        <v>39235</v>
      </c>
      <c r="D7" s="270">
        <v>35978</v>
      </c>
      <c r="E7" s="271">
        <v>33756</v>
      </c>
      <c r="F7" s="272">
        <v>33069</v>
      </c>
      <c r="G7" s="273">
        <v>9087</v>
      </c>
      <c r="H7" s="274">
        <v>9524</v>
      </c>
      <c r="I7" s="273">
        <v>10121</v>
      </c>
      <c r="J7" s="270">
        <v>11833</v>
      </c>
      <c r="K7" s="272">
        <f>J7+I7+H7+G7</f>
        <v>40565</v>
      </c>
      <c r="L7" s="270">
        <v>10156</v>
      </c>
      <c r="M7" s="270">
        <v>10830</v>
      </c>
      <c r="N7" s="270">
        <v>11424</v>
      </c>
      <c r="O7" s="270">
        <v>12447</v>
      </c>
      <c r="P7" s="275">
        <f>SUM(L7:O7)</f>
        <v>44857</v>
      </c>
      <c r="Q7" s="270">
        <v>11296</v>
      </c>
      <c r="R7" s="391">
        <v>12035</v>
      </c>
      <c r="S7" s="270">
        <v>12647</v>
      </c>
      <c r="T7" s="270">
        <v>10825</v>
      </c>
      <c r="U7" s="275">
        <f>SUM(Q7:T7)</f>
        <v>46803</v>
      </c>
    </row>
    <row r="8" spans="2:21" s="152" customFormat="1" ht="14.1" customHeight="1" x14ac:dyDescent="0.15">
      <c r="B8" s="276" t="s">
        <v>20</v>
      </c>
      <c r="C8" s="343">
        <v>3444</v>
      </c>
      <c r="D8" s="270">
        <v>3293</v>
      </c>
      <c r="E8" s="271">
        <v>3712</v>
      </c>
      <c r="F8" s="272">
        <v>5374</v>
      </c>
      <c r="G8" s="277">
        <v>959</v>
      </c>
      <c r="H8" s="278">
        <v>1164</v>
      </c>
      <c r="I8" s="277">
        <v>1083</v>
      </c>
      <c r="J8" s="270">
        <v>1115</v>
      </c>
      <c r="K8" s="272">
        <f t="shared" ref="K8:K30" si="0">J8+I8+H8+G8</f>
        <v>4321</v>
      </c>
      <c r="L8" s="270">
        <v>1149</v>
      </c>
      <c r="M8" s="270">
        <v>1161</v>
      </c>
      <c r="N8" s="270">
        <v>1154</v>
      </c>
      <c r="O8" s="270">
        <v>1244</v>
      </c>
      <c r="P8" s="275">
        <f t="shared" ref="P8:P30" si="1">SUM(L8:O8)</f>
        <v>4708</v>
      </c>
      <c r="Q8" s="270">
        <v>1245</v>
      </c>
      <c r="R8" s="391">
        <v>1346</v>
      </c>
      <c r="S8" s="270">
        <v>1421</v>
      </c>
      <c r="T8" s="270">
        <v>1414</v>
      </c>
      <c r="U8" s="275">
        <f t="shared" ref="U8:U30" si="2">SUM(Q8:T8)</f>
        <v>5426</v>
      </c>
    </row>
    <row r="9" spans="2:21" s="152" customFormat="1" ht="14.1" customHeight="1" x14ac:dyDescent="0.15">
      <c r="B9" s="276" t="s">
        <v>21</v>
      </c>
      <c r="C9" s="343">
        <v>7916</v>
      </c>
      <c r="D9" s="270">
        <v>8121</v>
      </c>
      <c r="E9" s="271">
        <v>9527</v>
      </c>
      <c r="F9" s="272">
        <v>11827</v>
      </c>
      <c r="G9" s="277">
        <v>3107</v>
      </c>
      <c r="H9" s="278">
        <v>3430</v>
      </c>
      <c r="I9" s="277">
        <v>3243</v>
      </c>
      <c r="J9" s="270">
        <v>3420</v>
      </c>
      <c r="K9" s="272">
        <f t="shared" si="0"/>
        <v>13200</v>
      </c>
      <c r="L9" s="270">
        <v>3565</v>
      </c>
      <c r="M9" s="270">
        <v>3810</v>
      </c>
      <c r="N9" s="270">
        <v>3719</v>
      </c>
      <c r="O9" s="270">
        <v>4191</v>
      </c>
      <c r="P9" s="275">
        <f t="shared" si="1"/>
        <v>15285</v>
      </c>
      <c r="Q9" s="270">
        <v>4552</v>
      </c>
      <c r="R9" s="391">
        <v>4687</v>
      </c>
      <c r="S9" s="270">
        <v>4330</v>
      </c>
      <c r="T9" s="270">
        <v>4933</v>
      </c>
      <c r="U9" s="275">
        <f t="shared" si="2"/>
        <v>18502</v>
      </c>
    </row>
    <row r="10" spans="2:21" s="152" customFormat="1" ht="14.1" customHeight="1" x14ac:dyDescent="0.15">
      <c r="B10" s="276" t="s">
        <v>22</v>
      </c>
      <c r="C10" s="343">
        <v>8993</v>
      </c>
      <c r="D10" s="270">
        <v>1011</v>
      </c>
      <c r="E10" s="271">
        <v>1218</v>
      </c>
      <c r="F10" s="272">
        <v>1098</v>
      </c>
      <c r="G10" s="277">
        <v>311</v>
      </c>
      <c r="H10" s="278">
        <v>361</v>
      </c>
      <c r="I10" s="277">
        <v>454</v>
      </c>
      <c r="J10" s="270">
        <v>484</v>
      </c>
      <c r="K10" s="272">
        <f t="shared" si="0"/>
        <v>1610</v>
      </c>
      <c r="L10" s="270">
        <v>483</v>
      </c>
      <c r="M10" s="270">
        <v>528</v>
      </c>
      <c r="N10" s="270">
        <v>506</v>
      </c>
      <c r="O10" s="270">
        <v>517</v>
      </c>
      <c r="P10" s="275">
        <f t="shared" si="1"/>
        <v>2034</v>
      </c>
      <c r="Q10" s="270">
        <v>567</v>
      </c>
      <c r="R10" s="391">
        <v>627</v>
      </c>
      <c r="S10" s="270">
        <v>536</v>
      </c>
      <c r="T10" s="270">
        <v>609</v>
      </c>
      <c r="U10" s="275">
        <f t="shared" si="2"/>
        <v>2339</v>
      </c>
    </row>
    <row r="11" spans="2:21" s="152" customFormat="1" ht="14.1" customHeight="1" x14ac:dyDescent="0.15">
      <c r="B11" s="279" t="s">
        <v>23</v>
      </c>
      <c r="C11" s="343">
        <v>954</v>
      </c>
      <c r="D11" s="270">
        <v>983</v>
      </c>
      <c r="E11" s="271">
        <v>952</v>
      </c>
      <c r="F11" s="272">
        <v>2661</v>
      </c>
      <c r="G11" s="277">
        <v>327</v>
      </c>
      <c r="H11" s="278">
        <v>381</v>
      </c>
      <c r="I11" s="277">
        <v>276</v>
      </c>
      <c r="J11" s="270">
        <v>295</v>
      </c>
      <c r="K11" s="272">
        <f t="shared" si="0"/>
        <v>1279</v>
      </c>
      <c r="L11" s="270">
        <v>303</v>
      </c>
      <c r="M11" s="270">
        <v>331</v>
      </c>
      <c r="N11" s="270">
        <v>321</v>
      </c>
      <c r="O11" s="270">
        <v>328</v>
      </c>
      <c r="P11" s="275">
        <f t="shared" si="1"/>
        <v>1283</v>
      </c>
      <c r="Q11" s="270">
        <v>357</v>
      </c>
      <c r="R11" s="391">
        <v>386</v>
      </c>
      <c r="S11" s="270">
        <v>351</v>
      </c>
      <c r="T11" s="270">
        <v>381</v>
      </c>
      <c r="U11" s="275">
        <f t="shared" si="2"/>
        <v>1475</v>
      </c>
    </row>
    <row r="12" spans="2:21" s="152" customFormat="1" ht="14.1" customHeight="1" x14ac:dyDescent="0.15">
      <c r="B12" s="279" t="s">
        <v>98</v>
      </c>
      <c r="C12" s="343">
        <v>1268</v>
      </c>
      <c r="D12" s="270">
        <v>1178</v>
      </c>
      <c r="E12" s="271">
        <v>913</v>
      </c>
      <c r="F12" s="272">
        <v>1546</v>
      </c>
      <c r="G12" s="277">
        <v>273</v>
      </c>
      <c r="H12" s="278">
        <v>254</v>
      </c>
      <c r="I12" s="277">
        <v>246</v>
      </c>
      <c r="J12" s="270">
        <v>217</v>
      </c>
      <c r="K12" s="272">
        <f t="shared" si="0"/>
        <v>990</v>
      </c>
      <c r="L12" s="270">
        <v>236</v>
      </c>
      <c r="M12" s="270">
        <v>350</v>
      </c>
      <c r="N12" s="270">
        <v>233</v>
      </c>
      <c r="O12" s="270">
        <v>323</v>
      </c>
      <c r="P12" s="275">
        <f t="shared" si="1"/>
        <v>1142</v>
      </c>
      <c r="Q12" s="270">
        <v>341</v>
      </c>
      <c r="R12" s="391">
        <v>300</v>
      </c>
      <c r="S12" s="270">
        <v>280</v>
      </c>
      <c r="T12" s="270">
        <v>428</v>
      </c>
      <c r="U12" s="275">
        <f t="shared" si="2"/>
        <v>1349</v>
      </c>
    </row>
    <row r="13" spans="2:21" s="152" customFormat="1" ht="14.1" customHeight="1" x14ac:dyDescent="0.15">
      <c r="B13" s="279" t="s">
        <v>25</v>
      </c>
      <c r="C13" s="343">
        <v>503</v>
      </c>
      <c r="D13" s="270">
        <v>517</v>
      </c>
      <c r="E13" s="271">
        <v>555</v>
      </c>
      <c r="F13" s="272">
        <v>1068</v>
      </c>
      <c r="G13" s="277">
        <v>100</v>
      </c>
      <c r="H13" s="278">
        <v>134</v>
      </c>
      <c r="I13" s="277">
        <v>101</v>
      </c>
      <c r="J13" s="270">
        <v>100</v>
      </c>
      <c r="K13" s="272">
        <f t="shared" si="0"/>
        <v>435</v>
      </c>
      <c r="L13" s="270">
        <v>97</v>
      </c>
      <c r="M13" s="270">
        <v>73</v>
      </c>
      <c r="N13" s="270">
        <v>84</v>
      </c>
      <c r="O13" s="270">
        <v>110</v>
      </c>
      <c r="P13" s="275">
        <f t="shared" si="1"/>
        <v>364</v>
      </c>
      <c r="Q13" s="270">
        <v>98</v>
      </c>
      <c r="R13" s="391">
        <v>110</v>
      </c>
      <c r="S13" s="270">
        <v>101</v>
      </c>
      <c r="T13" s="270">
        <v>131</v>
      </c>
      <c r="U13" s="275">
        <f t="shared" si="2"/>
        <v>440</v>
      </c>
    </row>
    <row r="14" spans="2:21" s="152" customFormat="1" ht="14.1" customHeight="1" x14ac:dyDescent="0.15">
      <c r="B14" s="279" t="s">
        <v>26</v>
      </c>
      <c r="C14" s="343">
        <v>172</v>
      </c>
      <c r="D14" s="270">
        <v>133</v>
      </c>
      <c r="E14" s="271">
        <v>155</v>
      </c>
      <c r="F14" s="272">
        <v>189</v>
      </c>
      <c r="G14" s="277">
        <v>29</v>
      </c>
      <c r="H14" s="278">
        <v>35</v>
      </c>
      <c r="I14" s="277">
        <v>33</v>
      </c>
      <c r="J14" s="270">
        <v>31</v>
      </c>
      <c r="K14" s="272">
        <f t="shared" si="0"/>
        <v>128</v>
      </c>
      <c r="L14" s="270">
        <v>41</v>
      </c>
      <c r="M14" s="270">
        <v>42</v>
      </c>
      <c r="N14" s="270">
        <v>36</v>
      </c>
      <c r="O14" s="270">
        <v>46</v>
      </c>
      <c r="P14" s="275">
        <f t="shared" si="1"/>
        <v>165</v>
      </c>
      <c r="Q14" s="270">
        <v>29</v>
      </c>
      <c r="R14" s="391">
        <v>29</v>
      </c>
      <c r="S14" s="270">
        <v>32</v>
      </c>
      <c r="T14" s="270">
        <v>25</v>
      </c>
      <c r="U14" s="275">
        <f t="shared" si="2"/>
        <v>115</v>
      </c>
    </row>
    <row r="15" spans="2:21" s="152" customFormat="1" ht="14.1" customHeight="1" x14ac:dyDescent="0.15">
      <c r="B15" s="279" t="s">
        <v>27</v>
      </c>
      <c r="C15" s="343">
        <v>393</v>
      </c>
      <c r="D15" s="270">
        <v>362</v>
      </c>
      <c r="E15" s="271">
        <v>422</v>
      </c>
      <c r="F15" s="272">
        <v>541</v>
      </c>
      <c r="G15" s="277">
        <v>137</v>
      </c>
      <c r="H15" s="278">
        <v>119</v>
      </c>
      <c r="I15" s="277">
        <v>98</v>
      </c>
      <c r="J15" s="270">
        <v>94</v>
      </c>
      <c r="K15" s="272">
        <f t="shared" si="0"/>
        <v>448</v>
      </c>
      <c r="L15" s="270">
        <v>143</v>
      </c>
      <c r="M15" s="270">
        <v>167</v>
      </c>
      <c r="N15" s="270">
        <v>141</v>
      </c>
      <c r="O15" s="270">
        <v>169</v>
      </c>
      <c r="P15" s="275">
        <f t="shared" si="1"/>
        <v>620</v>
      </c>
      <c r="Q15" s="270">
        <v>230</v>
      </c>
      <c r="R15" s="391">
        <v>252</v>
      </c>
      <c r="S15" s="270">
        <v>222</v>
      </c>
      <c r="T15" s="270">
        <v>305</v>
      </c>
      <c r="U15" s="275">
        <f t="shared" si="2"/>
        <v>1009</v>
      </c>
    </row>
    <row r="16" spans="2:21" s="152" customFormat="1" ht="14.1" customHeight="1" x14ac:dyDescent="0.15">
      <c r="B16" s="279" t="s">
        <v>28</v>
      </c>
      <c r="C16" s="343">
        <v>261</v>
      </c>
      <c r="D16" s="270">
        <v>256</v>
      </c>
      <c r="E16" s="271">
        <v>358</v>
      </c>
      <c r="F16" s="272">
        <v>533</v>
      </c>
      <c r="G16" s="277">
        <v>74</v>
      </c>
      <c r="H16" s="278">
        <v>93</v>
      </c>
      <c r="I16" s="277">
        <v>90</v>
      </c>
      <c r="J16" s="270">
        <v>91</v>
      </c>
      <c r="K16" s="272">
        <f t="shared" si="0"/>
        <v>348</v>
      </c>
      <c r="L16" s="270">
        <v>115</v>
      </c>
      <c r="M16" s="270">
        <v>114</v>
      </c>
      <c r="N16" s="270">
        <v>103</v>
      </c>
      <c r="O16" s="270">
        <v>98</v>
      </c>
      <c r="P16" s="275">
        <f t="shared" si="1"/>
        <v>430</v>
      </c>
      <c r="Q16" s="270">
        <v>74</v>
      </c>
      <c r="R16" s="391">
        <v>97</v>
      </c>
      <c r="S16" s="270">
        <v>110</v>
      </c>
      <c r="T16" s="270">
        <v>112</v>
      </c>
      <c r="U16" s="275">
        <f t="shared" si="2"/>
        <v>393</v>
      </c>
    </row>
    <row r="17" spans="2:21" s="152" customFormat="1" ht="14.1" customHeight="1" x14ac:dyDescent="0.15">
      <c r="B17" s="279" t="s">
        <v>29</v>
      </c>
      <c r="C17" s="343">
        <v>3641</v>
      </c>
      <c r="D17" s="270">
        <v>3280</v>
      </c>
      <c r="E17" s="271">
        <v>4529</v>
      </c>
      <c r="F17" s="272">
        <v>4228</v>
      </c>
      <c r="G17" s="277">
        <v>888</v>
      </c>
      <c r="H17" s="278">
        <v>1046</v>
      </c>
      <c r="I17" s="277">
        <v>1135</v>
      </c>
      <c r="J17" s="270">
        <v>1206</v>
      </c>
      <c r="K17" s="272">
        <f t="shared" si="0"/>
        <v>4275</v>
      </c>
      <c r="L17" s="270">
        <v>1153</v>
      </c>
      <c r="M17" s="270">
        <v>1201</v>
      </c>
      <c r="N17" s="270">
        <v>1244</v>
      </c>
      <c r="O17" s="270">
        <v>1291</v>
      </c>
      <c r="P17" s="275">
        <f t="shared" si="1"/>
        <v>4889</v>
      </c>
      <c r="Q17" s="270">
        <v>1162</v>
      </c>
      <c r="R17" s="391">
        <v>1264</v>
      </c>
      <c r="S17" s="270">
        <v>1245</v>
      </c>
      <c r="T17" s="270">
        <v>1359</v>
      </c>
      <c r="U17" s="275">
        <f t="shared" si="2"/>
        <v>5030</v>
      </c>
    </row>
    <row r="18" spans="2:21" s="152" customFormat="1" ht="14.1" customHeight="1" x14ac:dyDescent="0.15">
      <c r="B18" s="279" t="s">
        <v>30</v>
      </c>
      <c r="C18" s="344" t="s">
        <v>31</v>
      </c>
      <c r="D18" s="270">
        <v>304</v>
      </c>
      <c r="E18" s="271">
        <v>404</v>
      </c>
      <c r="F18" s="272">
        <v>503</v>
      </c>
      <c r="G18" s="277">
        <v>143</v>
      </c>
      <c r="H18" s="278">
        <v>139</v>
      </c>
      <c r="I18" s="277">
        <v>144</v>
      </c>
      <c r="J18" s="270">
        <v>142</v>
      </c>
      <c r="K18" s="272">
        <f t="shared" si="0"/>
        <v>568</v>
      </c>
      <c r="L18" s="270">
        <v>159</v>
      </c>
      <c r="M18" s="270">
        <v>178</v>
      </c>
      <c r="N18" s="270">
        <v>185</v>
      </c>
      <c r="O18" s="270">
        <v>180</v>
      </c>
      <c r="P18" s="275">
        <f t="shared" si="1"/>
        <v>702</v>
      </c>
      <c r="Q18" s="270">
        <v>179</v>
      </c>
      <c r="R18" s="391">
        <v>152</v>
      </c>
      <c r="S18" s="270">
        <v>159</v>
      </c>
      <c r="T18" s="270">
        <v>165</v>
      </c>
      <c r="U18" s="275">
        <f t="shared" si="2"/>
        <v>655</v>
      </c>
    </row>
    <row r="19" spans="2:21" s="152" customFormat="1" ht="14.1" customHeight="1" x14ac:dyDescent="0.15">
      <c r="B19" s="279" t="s">
        <v>32</v>
      </c>
      <c r="C19" s="344" t="s">
        <v>31</v>
      </c>
      <c r="D19" s="270">
        <v>349</v>
      </c>
      <c r="E19" s="271">
        <v>242</v>
      </c>
      <c r="F19" s="272">
        <v>190</v>
      </c>
      <c r="G19" s="277">
        <v>57</v>
      </c>
      <c r="H19" s="278">
        <v>54</v>
      </c>
      <c r="I19" s="277">
        <v>134</v>
      </c>
      <c r="J19" s="270">
        <v>125</v>
      </c>
      <c r="K19" s="272">
        <f t="shared" si="0"/>
        <v>370</v>
      </c>
      <c r="L19" s="270">
        <v>112</v>
      </c>
      <c r="M19" s="270">
        <v>114</v>
      </c>
      <c r="N19" s="270">
        <v>91</v>
      </c>
      <c r="O19" s="270">
        <v>97</v>
      </c>
      <c r="P19" s="275">
        <f t="shared" si="1"/>
        <v>414</v>
      </c>
      <c r="Q19" s="270">
        <v>95</v>
      </c>
      <c r="R19" s="391">
        <v>107</v>
      </c>
      <c r="S19" s="270">
        <v>132</v>
      </c>
      <c r="T19" s="270">
        <v>140</v>
      </c>
      <c r="U19" s="275">
        <f t="shared" si="2"/>
        <v>474</v>
      </c>
    </row>
    <row r="20" spans="2:21" s="152" customFormat="1" ht="14.1" customHeight="1" x14ac:dyDescent="0.15">
      <c r="B20" s="279" t="s">
        <v>33</v>
      </c>
      <c r="C20" s="344" t="s">
        <v>31</v>
      </c>
      <c r="D20" s="270">
        <v>110</v>
      </c>
      <c r="E20" s="271">
        <v>102</v>
      </c>
      <c r="F20" s="272">
        <v>126</v>
      </c>
      <c r="G20" s="277">
        <v>20</v>
      </c>
      <c r="H20" s="278">
        <v>17</v>
      </c>
      <c r="I20" s="277">
        <v>28</v>
      </c>
      <c r="J20" s="270">
        <v>28</v>
      </c>
      <c r="K20" s="272">
        <f t="shared" si="0"/>
        <v>93</v>
      </c>
      <c r="L20" s="270">
        <v>28</v>
      </c>
      <c r="M20" s="270">
        <v>38</v>
      </c>
      <c r="N20" s="270">
        <v>18</v>
      </c>
      <c r="O20" s="270">
        <v>25</v>
      </c>
      <c r="P20" s="275">
        <f t="shared" si="1"/>
        <v>109</v>
      </c>
      <c r="Q20" s="270">
        <v>29</v>
      </c>
      <c r="R20" s="391">
        <v>27</v>
      </c>
      <c r="S20" s="270">
        <v>19</v>
      </c>
      <c r="T20" s="270">
        <v>33</v>
      </c>
      <c r="U20" s="275">
        <f t="shared" si="2"/>
        <v>108</v>
      </c>
    </row>
    <row r="21" spans="2:21" s="152" customFormat="1" ht="14.1" customHeight="1" x14ac:dyDescent="0.15">
      <c r="B21" s="276" t="s">
        <v>34</v>
      </c>
      <c r="C21" s="344" t="s">
        <v>31</v>
      </c>
      <c r="D21" s="270">
        <v>97</v>
      </c>
      <c r="E21" s="271">
        <v>101</v>
      </c>
      <c r="F21" s="272">
        <v>84</v>
      </c>
      <c r="G21" s="277">
        <v>42</v>
      </c>
      <c r="H21" s="278">
        <v>27</v>
      </c>
      <c r="I21" s="277">
        <v>23</v>
      </c>
      <c r="J21" s="270">
        <v>32</v>
      </c>
      <c r="K21" s="272">
        <f t="shared" si="0"/>
        <v>124</v>
      </c>
      <c r="L21" s="270">
        <v>54</v>
      </c>
      <c r="M21" s="270">
        <v>42</v>
      </c>
      <c r="N21" s="270">
        <v>25</v>
      </c>
      <c r="O21" s="270">
        <v>51</v>
      </c>
      <c r="P21" s="275">
        <f t="shared" si="1"/>
        <v>172</v>
      </c>
      <c r="Q21" s="270">
        <v>34</v>
      </c>
      <c r="R21" s="391">
        <v>32</v>
      </c>
      <c r="S21" s="270">
        <v>24</v>
      </c>
      <c r="T21" s="270">
        <v>49</v>
      </c>
      <c r="U21" s="275">
        <f t="shared" si="2"/>
        <v>139</v>
      </c>
    </row>
    <row r="22" spans="2:21" s="152" customFormat="1" ht="14.1" customHeight="1" x14ac:dyDescent="0.15">
      <c r="B22" s="279" t="s">
        <v>35</v>
      </c>
      <c r="C22" s="344" t="s">
        <v>31</v>
      </c>
      <c r="D22" s="344" t="s">
        <v>31</v>
      </c>
      <c r="E22" s="345" t="s">
        <v>31</v>
      </c>
      <c r="F22" s="332" t="s">
        <v>31</v>
      </c>
      <c r="G22" s="345" t="s">
        <v>31</v>
      </c>
      <c r="H22" s="344" t="s">
        <v>31</v>
      </c>
      <c r="I22" s="345" t="s">
        <v>31</v>
      </c>
      <c r="J22" s="344" t="s">
        <v>31</v>
      </c>
      <c r="K22" s="332" t="s">
        <v>31</v>
      </c>
      <c r="L22" s="343">
        <v>119</v>
      </c>
      <c r="M22" s="343">
        <v>39</v>
      </c>
      <c r="N22" s="343">
        <v>44</v>
      </c>
      <c r="O22" s="343">
        <v>57</v>
      </c>
      <c r="P22" s="275">
        <f t="shared" si="1"/>
        <v>259</v>
      </c>
      <c r="Q22" s="270">
        <v>59</v>
      </c>
      <c r="R22" s="391">
        <v>47</v>
      </c>
      <c r="S22" s="270">
        <v>39</v>
      </c>
      <c r="T22" s="270">
        <v>40</v>
      </c>
      <c r="U22" s="275">
        <f t="shared" si="2"/>
        <v>185</v>
      </c>
    </row>
    <row r="23" spans="2:21" s="152" customFormat="1" ht="14.1" customHeight="1" x14ac:dyDescent="0.15">
      <c r="B23" s="279" t="s">
        <v>36</v>
      </c>
      <c r="C23" s="344" t="s">
        <v>31</v>
      </c>
      <c r="D23" s="344" t="s">
        <v>31</v>
      </c>
      <c r="E23" s="345" t="s">
        <v>31</v>
      </c>
      <c r="F23" s="332" t="s">
        <v>31</v>
      </c>
      <c r="G23" s="345" t="s">
        <v>31</v>
      </c>
      <c r="H23" s="344" t="s">
        <v>31</v>
      </c>
      <c r="I23" s="345" t="s">
        <v>31</v>
      </c>
      <c r="J23" s="344" t="s">
        <v>31</v>
      </c>
      <c r="K23" s="332" t="s">
        <v>31</v>
      </c>
      <c r="L23" s="343">
        <v>46</v>
      </c>
      <c r="M23" s="343">
        <v>26</v>
      </c>
      <c r="N23" s="343">
        <v>46</v>
      </c>
      <c r="O23" s="343">
        <v>63</v>
      </c>
      <c r="P23" s="275">
        <f t="shared" si="1"/>
        <v>181</v>
      </c>
      <c r="Q23" s="270">
        <v>33</v>
      </c>
      <c r="R23" s="391">
        <v>55</v>
      </c>
      <c r="S23" s="270">
        <v>32</v>
      </c>
      <c r="T23" s="270">
        <v>39</v>
      </c>
      <c r="U23" s="275">
        <f t="shared" si="2"/>
        <v>159</v>
      </c>
    </row>
    <row r="24" spans="2:21" s="152" customFormat="1" ht="14.1" customHeight="1" x14ac:dyDescent="0.15">
      <c r="B24" s="279" t="s">
        <v>37</v>
      </c>
      <c r="C24" s="344" t="s">
        <v>31</v>
      </c>
      <c r="D24" s="344" t="s">
        <v>31</v>
      </c>
      <c r="E24" s="345" t="s">
        <v>31</v>
      </c>
      <c r="F24" s="332" t="s">
        <v>31</v>
      </c>
      <c r="G24" s="345" t="s">
        <v>31</v>
      </c>
      <c r="H24" s="344" t="s">
        <v>31</v>
      </c>
      <c r="I24" s="345" t="s">
        <v>31</v>
      </c>
      <c r="J24" s="344" t="s">
        <v>31</v>
      </c>
      <c r="K24" s="332" t="s">
        <v>31</v>
      </c>
      <c r="L24" s="343">
        <v>115</v>
      </c>
      <c r="M24" s="343">
        <v>82</v>
      </c>
      <c r="N24" s="343">
        <v>77</v>
      </c>
      <c r="O24" s="343">
        <v>63</v>
      </c>
      <c r="P24" s="275">
        <f t="shared" si="1"/>
        <v>337</v>
      </c>
      <c r="Q24" s="270">
        <v>109</v>
      </c>
      <c r="R24" s="391">
        <v>94</v>
      </c>
      <c r="S24" s="270">
        <v>115</v>
      </c>
      <c r="T24" s="270">
        <v>122</v>
      </c>
      <c r="U24" s="275">
        <f t="shared" si="2"/>
        <v>440</v>
      </c>
    </row>
    <row r="25" spans="2:21" s="152" customFormat="1" ht="14.1" customHeight="1" x14ac:dyDescent="0.15">
      <c r="B25" s="279" t="s">
        <v>38</v>
      </c>
      <c r="C25" s="344" t="s">
        <v>31</v>
      </c>
      <c r="D25" s="344" t="s">
        <v>31</v>
      </c>
      <c r="E25" s="345" t="s">
        <v>31</v>
      </c>
      <c r="F25" s="332" t="s">
        <v>31</v>
      </c>
      <c r="G25" s="345" t="s">
        <v>31</v>
      </c>
      <c r="H25" s="344" t="s">
        <v>31</v>
      </c>
      <c r="I25" s="345" t="s">
        <v>31</v>
      </c>
      <c r="J25" s="344" t="s">
        <v>31</v>
      </c>
      <c r="K25" s="332" t="s">
        <v>31</v>
      </c>
      <c r="L25" s="343">
        <v>110</v>
      </c>
      <c r="M25" s="343">
        <v>57</v>
      </c>
      <c r="N25" s="343">
        <v>58</v>
      </c>
      <c r="O25" s="343">
        <v>39</v>
      </c>
      <c r="P25" s="275">
        <f t="shared" si="1"/>
        <v>264</v>
      </c>
      <c r="Q25" s="270">
        <v>58</v>
      </c>
      <c r="R25" s="391">
        <v>70</v>
      </c>
      <c r="S25" s="270">
        <v>62</v>
      </c>
      <c r="T25" s="270">
        <v>54</v>
      </c>
      <c r="U25" s="275">
        <f t="shared" si="2"/>
        <v>244</v>
      </c>
    </row>
    <row r="26" spans="2:21" s="152" customFormat="1" ht="14.1" customHeight="1" x14ac:dyDescent="0.15">
      <c r="B26" s="279" t="s">
        <v>39</v>
      </c>
      <c r="C26" s="344" t="s">
        <v>31</v>
      </c>
      <c r="D26" s="344" t="s">
        <v>31</v>
      </c>
      <c r="E26" s="345" t="s">
        <v>31</v>
      </c>
      <c r="F26" s="332" t="s">
        <v>31</v>
      </c>
      <c r="G26" s="345" t="s">
        <v>31</v>
      </c>
      <c r="H26" s="344" t="s">
        <v>31</v>
      </c>
      <c r="I26" s="345" t="s">
        <v>31</v>
      </c>
      <c r="J26" s="344" t="s">
        <v>31</v>
      </c>
      <c r="K26" s="332" t="s">
        <v>31</v>
      </c>
      <c r="L26" s="343">
        <v>160</v>
      </c>
      <c r="M26" s="343">
        <v>98</v>
      </c>
      <c r="N26" s="343">
        <v>95</v>
      </c>
      <c r="O26" s="343">
        <v>108</v>
      </c>
      <c r="P26" s="275">
        <f t="shared" si="1"/>
        <v>461</v>
      </c>
      <c r="Q26" s="270">
        <v>103</v>
      </c>
      <c r="R26" s="391">
        <v>131</v>
      </c>
      <c r="S26" s="270">
        <v>87</v>
      </c>
      <c r="T26" s="270">
        <v>115</v>
      </c>
      <c r="U26" s="275">
        <f t="shared" si="2"/>
        <v>436</v>
      </c>
    </row>
    <row r="27" spans="2:21" s="152" customFormat="1" ht="14.1" customHeight="1" x14ac:dyDescent="0.15">
      <c r="B27" s="279" t="s">
        <v>40</v>
      </c>
      <c r="C27" s="344" t="s">
        <v>31</v>
      </c>
      <c r="D27" s="344" t="s">
        <v>31</v>
      </c>
      <c r="E27" s="345" t="s">
        <v>31</v>
      </c>
      <c r="F27" s="332" t="s">
        <v>31</v>
      </c>
      <c r="G27" s="345" t="s">
        <v>31</v>
      </c>
      <c r="H27" s="344" t="s">
        <v>31</v>
      </c>
      <c r="I27" s="345" t="s">
        <v>31</v>
      </c>
      <c r="J27" s="344" t="s">
        <v>31</v>
      </c>
      <c r="K27" s="332" t="s">
        <v>31</v>
      </c>
      <c r="L27" s="343">
        <v>58</v>
      </c>
      <c r="M27" s="343">
        <v>83</v>
      </c>
      <c r="N27" s="343">
        <v>93</v>
      </c>
      <c r="O27" s="343">
        <v>113</v>
      </c>
      <c r="P27" s="275">
        <f t="shared" si="1"/>
        <v>347</v>
      </c>
      <c r="Q27" s="270">
        <v>229</v>
      </c>
      <c r="R27" s="391">
        <v>256</v>
      </c>
      <c r="S27" s="270">
        <v>259</v>
      </c>
      <c r="T27" s="270">
        <v>292</v>
      </c>
      <c r="U27" s="275">
        <f t="shared" si="2"/>
        <v>1036</v>
      </c>
    </row>
    <row r="28" spans="2:21" s="152" customFormat="1" ht="14.1" customHeight="1" x14ac:dyDescent="0.15">
      <c r="B28" s="279" t="s">
        <v>41</v>
      </c>
      <c r="C28" s="344" t="s">
        <v>31</v>
      </c>
      <c r="D28" s="344" t="s">
        <v>31</v>
      </c>
      <c r="E28" s="345" t="s">
        <v>31</v>
      </c>
      <c r="F28" s="332" t="s">
        <v>31</v>
      </c>
      <c r="G28" s="345" t="s">
        <v>31</v>
      </c>
      <c r="H28" s="344" t="s">
        <v>31</v>
      </c>
      <c r="I28" s="345" t="s">
        <v>31</v>
      </c>
      <c r="J28" s="344" t="s">
        <v>31</v>
      </c>
      <c r="K28" s="332" t="s">
        <v>31</v>
      </c>
      <c r="L28" s="343">
        <v>62</v>
      </c>
      <c r="M28" s="343">
        <v>54</v>
      </c>
      <c r="N28" s="343">
        <v>42</v>
      </c>
      <c r="O28" s="343">
        <v>50</v>
      </c>
      <c r="P28" s="275">
        <f t="shared" si="1"/>
        <v>208</v>
      </c>
      <c r="Q28" s="270">
        <v>66</v>
      </c>
      <c r="R28" s="391">
        <v>65</v>
      </c>
      <c r="S28" s="270">
        <v>65</v>
      </c>
      <c r="T28" s="270">
        <v>59</v>
      </c>
      <c r="U28" s="275">
        <f t="shared" si="2"/>
        <v>255</v>
      </c>
    </row>
    <row r="29" spans="2:21" s="152" customFormat="1" ht="14.1" customHeight="1" x14ac:dyDescent="0.15">
      <c r="B29" s="279" t="s">
        <v>134</v>
      </c>
      <c r="C29" s="344" t="s">
        <v>31</v>
      </c>
      <c r="D29" s="344" t="s">
        <v>31</v>
      </c>
      <c r="E29" s="345" t="s">
        <v>31</v>
      </c>
      <c r="F29" s="332" t="s">
        <v>31</v>
      </c>
      <c r="G29" s="345" t="s">
        <v>31</v>
      </c>
      <c r="H29" s="344" t="s">
        <v>31</v>
      </c>
      <c r="I29" s="345" t="s">
        <v>31</v>
      </c>
      <c r="J29" s="344" t="s">
        <v>31</v>
      </c>
      <c r="K29" s="332" t="s">
        <v>31</v>
      </c>
      <c r="L29" s="343">
        <v>51</v>
      </c>
      <c r="M29" s="343">
        <v>22</v>
      </c>
      <c r="N29" s="343">
        <v>16</v>
      </c>
      <c r="O29" s="343">
        <v>20</v>
      </c>
      <c r="P29" s="275">
        <f t="shared" si="1"/>
        <v>109</v>
      </c>
      <c r="Q29" s="270">
        <v>22</v>
      </c>
      <c r="R29" s="391">
        <v>16</v>
      </c>
      <c r="S29" s="270">
        <v>16</v>
      </c>
      <c r="T29" s="270">
        <v>25</v>
      </c>
      <c r="U29" s="275">
        <f t="shared" si="2"/>
        <v>79</v>
      </c>
    </row>
    <row r="30" spans="2:21" s="152" customFormat="1" ht="14.1" customHeight="1" thickBot="1" x14ac:dyDescent="0.2">
      <c r="B30" s="280" t="s">
        <v>42</v>
      </c>
      <c r="C30" s="346">
        <v>4524</v>
      </c>
      <c r="D30" s="281">
        <v>3476</v>
      </c>
      <c r="E30" s="346">
        <v>3351</v>
      </c>
      <c r="F30" s="282">
        <v>9782</v>
      </c>
      <c r="G30" s="346">
        <v>1140</v>
      </c>
      <c r="H30" s="281">
        <v>1009</v>
      </c>
      <c r="I30" s="346">
        <v>985</v>
      </c>
      <c r="J30" s="281">
        <v>1075</v>
      </c>
      <c r="K30" s="282">
        <f t="shared" si="0"/>
        <v>4209</v>
      </c>
      <c r="L30" s="346">
        <v>814</v>
      </c>
      <c r="M30" s="281">
        <v>755</v>
      </c>
      <c r="N30" s="346">
        <v>799</v>
      </c>
      <c r="O30" s="281">
        <v>738</v>
      </c>
      <c r="P30" s="282">
        <f t="shared" si="1"/>
        <v>3106</v>
      </c>
      <c r="Q30" s="281">
        <v>904</v>
      </c>
      <c r="R30" s="392">
        <v>848</v>
      </c>
      <c r="S30" s="281">
        <v>778</v>
      </c>
      <c r="T30" s="281">
        <v>849</v>
      </c>
      <c r="U30" s="282">
        <f t="shared" si="2"/>
        <v>3379</v>
      </c>
    </row>
    <row r="31" spans="2:21" s="153" customFormat="1" ht="15.95" customHeight="1" thickBot="1" x14ac:dyDescent="0.2">
      <c r="B31" s="283" t="s">
        <v>99</v>
      </c>
      <c r="C31" s="347">
        <f t="shared" ref="C31:J31" si="3">SUM(C7:C30)</f>
        <v>71304</v>
      </c>
      <c r="D31" s="347">
        <f t="shared" si="3"/>
        <v>59448</v>
      </c>
      <c r="E31" s="347">
        <f t="shared" si="3"/>
        <v>60297</v>
      </c>
      <c r="F31" s="347">
        <f t="shared" si="3"/>
        <v>72819</v>
      </c>
      <c r="G31" s="347">
        <f t="shared" si="3"/>
        <v>16694</v>
      </c>
      <c r="H31" s="347">
        <f t="shared" si="3"/>
        <v>17787</v>
      </c>
      <c r="I31" s="348">
        <f t="shared" si="3"/>
        <v>18194</v>
      </c>
      <c r="J31" s="347">
        <f t="shared" si="3"/>
        <v>20288</v>
      </c>
      <c r="K31" s="349">
        <f>J31+I31+H31+G31</f>
        <v>72963</v>
      </c>
      <c r="L31" s="347">
        <f t="shared" ref="L31:Q31" si="4">SUM(L7:L30)</f>
        <v>19329</v>
      </c>
      <c r="M31" s="347">
        <f t="shared" si="4"/>
        <v>20195</v>
      </c>
      <c r="N31" s="347">
        <f t="shared" si="4"/>
        <v>20554</v>
      </c>
      <c r="O31" s="347">
        <f t="shared" si="4"/>
        <v>22368</v>
      </c>
      <c r="P31" s="347">
        <f t="shared" si="4"/>
        <v>82446</v>
      </c>
      <c r="Q31" s="347">
        <f t="shared" si="4"/>
        <v>21871</v>
      </c>
      <c r="R31" s="347">
        <f t="shared" ref="R31" si="5">SUM(R7:R30)</f>
        <v>23033</v>
      </c>
      <c r="S31" s="419">
        <f>SUM(S7:S30)</f>
        <v>23062</v>
      </c>
      <c r="T31" s="419">
        <f>SUM(T7:T30)</f>
        <v>22504</v>
      </c>
      <c r="U31" s="419">
        <f>SUM(U7:U30)</f>
        <v>90470</v>
      </c>
    </row>
    <row r="32" spans="2:21" s="153" customFormat="1" ht="15.95" customHeight="1" thickBot="1" x14ac:dyDescent="0.2">
      <c r="B32" s="284" t="s">
        <v>100</v>
      </c>
      <c r="C32" s="350">
        <v>72868981</v>
      </c>
      <c r="D32" s="350">
        <v>68247853.915609747</v>
      </c>
      <c r="E32" s="351">
        <v>72605019.799999997</v>
      </c>
      <c r="F32" s="352">
        <v>66255359</v>
      </c>
      <c r="G32" s="350">
        <v>18383971</v>
      </c>
      <c r="H32" s="350">
        <v>20064115</v>
      </c>
      <c r="I32" s="350">
        <v>20287312</v>
      </c>
      <c r="J32" s="350">
        <v>23177840</v>
      </c>
      <c r="K32" s="353">
        <f>SUM(G32:J32)</f>
        <v>81913238</v>
      </c>
      <c r="L32" s="350">
        <v>21306641</v>
      </c>
      <c r="M32" s="350">
        <v>22683574.859999999</v>
      </c>
      <c r="N32" s="350">
        <v>23146791.210000001</v>
      </c>
      <c r="O32" s="350">
        <v>25258105.510000002</v>
      </c>
      <c r="P32" s="352">
        <f>SUM(L32:O32)</f>
        <v>92395112.579999998</v>
      </c>
      <c r="Q32" s="350">
        <v>24703417.359999999</v>
      </c>
      <c r="R32" s="393">
        <v>26202087.740000002</v>
      </c>
      <c r="S32" s="393">
        <v>26438637.829999998</v>
      </c>
      <c r="T32" s="418">
        <v>25391993.190000001</v>
      </c>
      <c r="U32" s="424">
        <f>SUM(Q32:T32)</f>
        <v>102736136.12</v>
      </c>
    </row>
    <row r="33" spans="1:21" s="154" customFormat="1" ht="15.95" customHeight="1" thickBot="1" x14ac:dyDescent="0.25">
      <c r="B33" s="30"/>
    </row>
    <row r="34" spans="1:21" s="156" customFormat="1" ht="15.95" customHeight="1" thickBot="1" x14ac:dyDescent="0.25">
      <c r="B34" s="164" t="s">
        <v>95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5"/>
      <c r="R34" s="165"/>
      <c r="S34" s="165"/>
      <c r="T34" s="380"/>
      <c r="U34" s="380"/>
    </row>
    <row r="35" spans="1:21" s="156" customFormat="1" ht="15.95" customHeight="1" thickBot="1" x14ac:dyDescent="0.25">
      <c r="B35" s="377" t="s">
        <v>101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83"/>
      <c r="U35" s="383"/>
    </row>
    <row r="36" spans="1:21" ht="15.95" customHeight="1" thickBot="1" x14ac:dyDescent="0.25">
      <c r="B36" s="285" t="s">
        <v>97</v>
      </c>
      <c r="C36" s="188" t="s">
        <v>8</v>
      </c>
      <c r="D36" s="189" t="s">
        <v>9</v>
      </c>
      <c r="E36" s="188" t="s">
        <v>10</v>
      </c>
      <c r="F36" s="183" t="s">
        <v>11</v>
      </c>
      <c r="G36" s="190" t="s">
        <v>12</v>
      </c>
      <c r="H36" s="185" t="s">
        <v>13</v>
      </c>
      <c r="I36" s="185" t="s">
        <v>14</v>
      </c>
      <c r="J36" s="191" t="s">
        <v>15</v>
      </c>
      <c r="K36" s="183" t="s">
        <v>16</v>
      </c>
      <c r="L36" s="185" t="s">
        <v>17</v>
      </c>
      <c r="M36" s="185" t="s">
        <v>18</v>
      </c>
      <c r="N36" s="185" t="s">
        <v>130</v>
      </c>
      <c r="O36" s="185" t="s">
        <v>136</v>
      </c>
      <c r="P36" s="186" t="s">
        <v>139</v>
      </c>
      <c r="Q36" s="185" t="s">
        <v>141</v>
      </c>
      <c r="R36" s="379" t="s">
        <v>147</v>
      </c>
      <c r="S36" s="185" t="s">
        <v>148</v>
      </c>
      <c r="T36" s="185" t="s">
        <v>151</v>
      </c>
      <c r="U36" s="186" t="s">
        <v>158</v>
      </c>
    </row>
    <row r="37" spans="1:21" s="153" customFormat="1" ht="14.1" customHeight="1" x14ac:dyDescent="0.15">
      <c r="A37" s="152"/>
      <c r="B37" s="269" t="s">
        <v>19</v>
      </c>
      <c r="C37" s="354">
        <v>447533</v>
      </c>
      <c r="D37" s="286">
        <v>454785</v>
      </c>
      <c r="E37" s="287">
        <v>426955</v>
      </c>
      <c r="F37" s="288">
        <v>426390</v>
      </c>
      <c r="G37" s="289">
        <v>103603</v>
      </c>
      <c r="H37" s="289">
        <v>117416</v>
      </c>
      <c r="I37" s="289">
        <v>113839</v>
      </c>
      <c r="J37" s="286">
        <v>124449</v>
      </c>
      <c r="K37" s="288">
        <f t="shared" ref="K37:K50" si="6">SUM(G37:J37)</f>
        <v>459307</v>
      </c>
      <c r="L37" s="290">
        <v>116389</v>
      </c>
      <c r="M37" s="290">
        <v>128105</v>
      </c>
      <c r="N37" s="290">
        <v>117713</v>
      </c>
      <c r="O37" s="290">
        <v>123267</v>
      </c>
      <c r="P37" s="291">
        <f>SUM(L37:O37)</f>
        <v>485474</v>
      </c>
      <c r="Q37" s="290">
        <v>119014</v>
      </c>
      <c r="R37" s="395">
        <v>120448</v>
      </c>
      <c r="S37" s="290">
        <v>116951</v>
      </c>
      <c r="T37" s="290">
        <v>127568</v>
      </c>
      <c r="U37" s="291">
        <f>SUM(Q37:T37)</f>
        <v>483981</v>
      </c>
    </row>
    <row r="38" spans="1:21" s="152" customFormat="1" ht="14.1" customHeight="1" x14ac:dyDescent="0.15">
      <c r="B38" s="276" t="s">
        <v>20</v>
      </c>
      <c r="C38" s="355">
        <v>43267</v>
      </c>
      <c r="D38" s="286">
        <v>45477</v>
      </c>
      <c r="E38" s="287">
        <v>48961</v>
      </c>
      <c r="F38" s="288">
        <v>47031</v>
      </c>
      <c r="G38" s="292">
        <v>12136</v>
      </c>
      <c r="H38" s="292">
        <v>13011</v>
      </c>
      <c r="I38" s="292">
        <v>13426</v>
      </c>
      <c r="J38" s="286">
        <v>12924</v>
      </c>
      <c r="K38" s="288">
        <f t="shared" si="6"/>
        <v>51497</v>
      </c>
      <c r="L38" s="290">
        <v>13857</v>
      </c>
      <c r="M38" s="290">
        <v>14184</v>
      </c>
      <c r="N38" s="290">
        <v>14607</v>
      </c>
      <c r="O38" s="290">
        <v>14577</v>
      </c>
      <c r="P38" s="291">
        <f t="shared" ref="P38:P60" si="7">SUM(L38:O38)</f>
        <v>57225</v>
      </c>
      <c r="Q38" s="290">
        <v>14555</v>
      </c>
      <c r="R38" s="395">
        <v>15235</v>
      </c>
      <c r="S38" s="290">
        <v>14965</v>
      </c>
      <c r="T38" s="290">
        <v>15798</v>
      </c>
      <c r="U38" s="291">
        <f t="shared" ref="U38:U60" si="8">SUM(Q38:T38)</f>
        <v>60553</v>
      </c>
    </row>
    <row r="39" spans="1:21" s="152" customFormat="1" ht="14.1" customHeight="1" x14ac:dyDescent="0.15">
      <c r="B39" s="276" t="s">
        <v>21</v>
      </c>
      <c r="C39" s="355">
        <v>55824</v>
      </c>
      <c r="D39" s="286">
        <v>55080</v>
      </c>
      <c r="E39" s="287">
        <v>59114</v>
      </c>
      <c r="F39" s="288">
        <v>56504</v>
      </c>
      <c r="G39" s="292">
        <v>14894</v>
      </c>
      <c r="H39" s="292">
        <v>18135</v>
      </c>
      <c r="I39" s="292">
        <v>16567</v>
      </c>
      <c r="J39" s="286">
        <v>17275</v>
      </c>
      <c r="K39" s="288">
        <f t="shared" si="6"/>
        <v>66871</v>
      </c>
      <c r="L39" s="290">
        <v>17218</v>
      </c>
      <c r="M39" s="290">
        <v>17462</v>
      </c>
      <c r="N39" s="290">
        <v>18478</v>
      </c>
      <c r="O39" s="290">
        <v>19193</v>
      </c>
      <c r="P39" s="291">
        <f t="shared" si="7"/>
        <v>72351</v>
      </c>
      <c r="Q39" s="290">
        <v>19011</v>
      </c>
      <c r="R39" s="395">
        <v>19602</v>
      </c>
      <c r="S39" s="290">
        <v>20041</v>
      </c>
      <c r="T39" s="290">
        <v>21157</v>
      </c>
      <c r="U39" s="291">
        <f t="shared" si="8"/>
        <v>79811</v>
      </c>
    </row>
    <row r="40" spans="1:21" s="152" customFormat="1" ht="14.1" customHeight="1" x14ac:dyDescent="0.15">
      <c r="B40" s="276" t="s">
        <v>22</v>
      </c>
      <c r="C40" s="355">
        <v>9922</v>
      </c>
      <c r="D40" s="286">
        <v>9856</v>
      </c>
      <c r="E40" s="287">
        <v>9582</v>
      </c>
      <c r="F40" s="288">
        <v>8291</v>
      </c>
      <c r="G40" s="292">
        <v>2323</v>
      </c>
      <c r="H40" s="292">
        <v>2402</v>
      </c>
      <c r="I40" s="292">
        <v>3167</v>
      </c>
      <c r="J40" s="286">
        <v>3138</v>
      </c>
      <c r="K40" s="288">
        <f t="shared" si="6"/>
        <v>11030</v>
      </c>
      <c r="L40" s="290">
        <v>3075</v>
      </c>
      <c r="M40" s="290">
        <v>3150</v>
      </c>
      <c r="N40" s="290">
        <v>3071</v>
      </c>
      <c r="O40" s="290">
        <v>3126</v>
      </c>
      <c r="P40" s="291">
        <f t="shared" si="7"/>
        <v>12422</v>
      </c>
      <c r="Q40" s="290">
        <v>3014</v>
      </c>
      <c r="R40" s="395">
        <v>3061</v>
      </c>
      <c r="S40" s="290">
        <v>2853</v>
      </c>
      <c r="T40" s="290">
        <v>3154</v>
      </c>
      <c r="U40" s="291">
        <f t="shared" si="8"/>
        <v>12082</v>
      </c>
    </row>
    <row r="41" spans="1:21" s="152" customFormat="1" ht="14.1" customHeight="1" x14ac:dyDescent="0.15">
      <c r="B41" s="279" t="s">
        <v>23</v>
      </c>
      <c r="C41" s="355">
        <v>10616</v>
      </c>
      <c r="D41" s="286">
        <v>10755</v>
      </c>
      <c r="E41" s="287">
        <v>9455</v>
      </c>
      <c r="F41" s="288">
        <v>10472</v>
      </c>
      <c r="G41" s="292">
        <v>2999</v>
      </c>
      <c r="H41" s="292">
        <v>3325</v>
      </c>
      <c r="I41" s="292">
        <v>2884</v>
      </c>
      <c r="J41" s="286">
        <v>2904</v>
      </c>
      <c r="K41" s="288">
        <f t="shared" si="6"/>
        <v>12112</v>
      </c>
      <c r="L41" s="290">
        <v>3234</v>
      </c>
      <c r="M41" s="290">
        <v>3303</v>
      </c>
      <c r="N41" s="290">
        <v>3552</v>
      </c>
      <c r="O41" s="290">
        <v>3519</v>
      </c>
      <c r="P41" s="291">
        <f t="shared" si="7"/>
        <v>13608</v>
      </c>
      <c r="Q41" s="290">
        <v>3600</v>
      </c>
      <c r="R41" s="395">
        <v>3744</v>
      </c>
      <c r="S41" s="290">
        <v>3802</v>
      </c>
      <c r="T41" s="290">
        <v>4079</v>
      </c>
      <c r="U41" s="291">
        <f t="shared" si="8"/>
        <v>15225</v>
      </c>
    </row>
    <row r="42" spans="1:21" s="152" customFormat="1" ht="14.1" customHeight="1" x14ac:dyDescent="0.15">
      <c r="B42" s="279" t="s">
        <v>98</v>
      </c>
      <c r="C42" s="355">
        <v>8293</v>
      </c>
      <c r="D42" s="286">
        <v>7403</v>
      </c>
      <c r="E42" s="287">
        <v>6874</v>
      </c>
      <c r="F42" s="288">
        <v>5393</v>
      </c>
      <c r="G42" s="292">
        <v>1561</v>
      </c>
      <c r="H42" s="292">
        <v>1700</v>
      </c>
      <c r="I42" s="292">
        <v>1603</v>
      </c>
      <c r="J42" s="286">
        <v>1794</v>
      </c>
      <c r="K42" s="288">
        <f t="shared" si="6"/>
        <v>6658</v>
      </c>
      <c r="L42" s="290">
        <v>1735</v>
      </c>
      <c r="M42" s="290">
        <v>1785</v>
      </c>
      <c r="N42" s="290">
        <v>1747</v>
      </c>
      <c r="O42" s="290">
        <v>1786</v>
      </c>
      <c r="P42" s="291">
        <f t="shared" si="7"/>
        <v>7053</v>
      </c>
      <c r="Q42" s="290">
        <v>1611</v>
      </c>
      <c r="R42" s="395">
        <v>1738</v>
      </c>
      <c r="S42" s="290">
        <v>1668</v>
      </c>
      <c r="T42" s="290">
        <v>1995</v>
      </c>
      <c r="U42" s="291">
        <f t="shared" si="8"/>
        <v>7012</v>
      </c>
    </row>
    <row r="43" spans="1:21" s="152" customFormat="1" ht="14.1" customHeight="1" x14ac:dyDescent="0.15">
      <c r="B43" s="279" t="s">
        <v>25</v>
      </c>
      <c r="C43" s="355">
        <v>4461</v>
      </c>
      <c r="D43" s="286">
        <v>4241</v>
      </c>
      <c r="E43" s="287">
        <v>3805</v>
      </c>
      <c r="F43" s="288">
        <v>3011</v>
      </c>
      <c r="G43" s="292">
        <v>919</v>
      </c>
      <c r="H43" s="292">
        <v>1071</v>
      </c>
      <c r="I43" s="292">
        <v>950</v>
      </c>
      <c r="J43" s="286">
        <v>841</v>
      </c>
      <c r="K43" s="288">
        <f t="shared" si="6"/>
        <v>3781</v>
      </c>
      <c r="L43" s="290">
        <v>895</v>
      </c>
      <c r="M43" s="290">
        <v>836</v>
      </c>
      <c r="N43" s="290">
        <v>916</v>
      </c>
      <c r="O43" s="290">
        <v>909</v>
      </c>
      <c r="P43" s="291">
        <f t="shared" si="7"/>
        <v>3556</v>
      </c>
      <c r="Q43" s="290">
        <v>892</v>
      </c>
      <c r="R43" s="395">
        <v>803</v>
      </c>
      <c r="S43" s="290">
        <v>866</v>
      </c>
      <c r="T43" s="290">
        <v>1041</v>
      </c>
      <c r="U43" s="291">
        <f t="shared" si="8"/>
        <v>3602</v>
      </c>
    </row>
    <row r="44" spans="1:21" s="152" customFormat="1" ht="14.1" customHeight="1" x14ac:dyDescent="0.15">
      <c r="B44" s="279" t="s">
        <v>26</v>
      </c>
      <c r="C44" s="355">
        <v>1156</v>
      </c>
      <c r="D44" s="286">
        <v>1044</v>
      </c>
      <c r="E44" s="287">
        <v>1043</v>
      </c>
      <c r="F44" s="288">
        <v>992</v>
      </c>
      <c r="G44" s="292">
        <v>257</v>
      </c>
      <c r="H44" s="292">
        <v>286</v>
      </c>
      <c r="I44" s="292">
        <v>267</v>
      </c>
      <c r="J44" s="286">
        <v>271</v>
      </c>
      <c r="K44" s="288">
        <f t="shared" si="6"/>
        <v>1081</v>
      </c>
      <c r="L44" s="290">
        <v>271</v>
      </c>
      <c r="M44" s="290">
        <v>271</v>
      </c>
      <c r="N44" s="290">
        <v>319</v>
      </c>
      <c r="O44" s="290">
        <v>353</v>
      </c>
      <c r="P44" s="291">
        <f t="shared" si="7"/>
        <v>1214</v>
      </c>
      <c r="Q44" s="290">
        <v>252</v>
      </c>
      <c r="R44" s="395">
        <v>231</v>
      </c>
      <c r="S44" s="290">
        <v>214</v>
      </c>
      <c r="T44" s="290">
        <v>202</v>
      </c>
      <c r="U44" s="291">
        <f t="shared" si="8"/>
        <v>899</v>
      </c>
    </row>
    <row r="45" spans="1:21" s="152" customFormat="1" ht="14.1" customHeight="1" x14ac:dyDescent="0.15">
      <c r="B45" s="279" t="s">
        <v>27</v>
      </c>
      <c r="C45" s="355">
        <v>1189</v>
      </c>
      <c r="D45" s="286">
        <v>1132</v>
      </c>
      <c r="E45" s="287">
        <v>1343</v>
      </c>
      <c r="F45" s="288">
        <v>1231</v>
      </c>
      <c r="G45" s="292">
        <v>355</v>
      </c>
      <c r="H45" s="292">
        <v>316</v>
      </c>
      <c r="I45" s="292">
        <v>333</v>
      </c>
      <c r="J45" s="286">
        <v>287</v>
      </c>
      <c r="K45" s="288">
        <f t="shared" si="6"/>
        <v>1291</v>
      </c>
      <c r="L45" s="290">
        <v>324</v>
      </c>
      <c r="M45" s="290">
        <v>355</v>
      </c>
      <c r="N45" s="290">
        <v>347</v>
      </c>
      <c r="O45" s="290">
        <v>329</v>
      </c>
      <c r="P45" s="291">
        <f t="shared" si="7"/>
        <v>1355</v>
      </c>
      <c r="Q45" s="290">
        <v>416</v>
      </c>
      <c r="R45" s="395">
        <v>393</v>
      </c>
      <c r="S45" s="290">
        <v>432</v>
      </c>
      <c r="T45" s="290">
        <v>508</v>
      </c>
      <c r="U45" s="291">
        <f t="shared" si="8"/>
        <v>1749</v>
      </c>
    </row>
    <row r="46" spans="1:21" s="152" customFormat="1" ht="14.1" customHeight="1" x14ac:dyDescent="0.15">
      <c r="B46" s="279" t="s">
        <v>28</v>
      </c>
      <c r="C46" s="355">
        <v>1824</v>
      </c>
      <c r="D46" s="286">
        <v>1839</v>
      </c>
      <c r="E46" s="287">
        <v>2437</v>
      </c>
      <c r="F46" s="288">
        <v>1857</v>
      </c>
      <c r="G46" s="292">
        <v>464</v>
      </c>
      <c r="H46" s="292">
        <v>476</v>
      </c>
      <c r="I46" s="292">
        <v>542</v>
      </c>
      <c r="J46" s="286">
        <v>618</v>
      </c>
      <c r="K46" s="288">
        <f t="shared" si="6"/>
        <v>2100</v>
      </c>
      <c r="L46" s="290">
        <v>606</v>
      </c>
      <c r="M46" s="290">
        <v>782</v>
      </c>
      <c r="N46" s="290">
        <v>631</v>
      </c>
      <c r="O46" s="290">
        <v>728</v>
      </c>
      <c r="P46" s="291">
        <f t="shared" si="7"/>
        <v>2747</v>
      </c>
      <c r="Q46" s="290">
        <v>595</v>
      </c>
      <c r="R46" s="395">
        <v>673</v>
      </c>
      <c r="S46" s="290">
        <v>698</v>
      </c>
      <c r="T46" s="290">
        <v>769</v>
      </c>
      <c r="U46" s="291">
        <f t="shared" si="8"/>
        <v>2735</v>
      </c>
    </row>
    <row r="47" spans="1:21" s="152" customFormat="1" ht="14.1" customHeight="1" x14ac:dyDescent="0.15">
      <c r="B47" s="279" t="s">
        <v>29</v>
      </c>
      <c r="C47" s="355">
        <v>21693</v>
      </c>
      <c r="D47" s="286">
        <v>24113</v>
      </c>
      <c r="E47" s="287">
        <v>33800</v>
      </c>
      <c r="F47" s="288">
        <v>22750</v>
      </c>
      <c r="G47" s="292">
        <v>5951</v>
      </c>
      <c r="H47" s="292">
        <v>7080</v>
      </c>
      <c r="I47" s="292">
        <v>7512</v>
      </c>
      <c r="J47" s="286">
        <v>7360</v>
      </c>
      <c r="K47" s="288">
        <f t="shared" si="6"/>
        <v>27903</v>
      </c>
      <c r="L47" s="290">
        <v>6350</v>
      </c>
      <c r="M47" s="290">
        <v>6944</v>
      </c>
      <c r="N47" s="290">
        <v>7691</v>
      </c>
      <c r="O47" s="290">
        <v>7447</v>
      </c>
      <c r="P47" s="291">
        <f t="shared" si="7"/>
        <v>28432</v>
      </c>
      <c r="Q47" s="290">
        <v>6437</v>
      </c>
      <c r="R47" s="395">
        <v>6842</v>
      </c>
      <c r="S47" s="290">
        <v>7567</v>
      </c>
      <c r="T47" s="290">
        <v>8005</v>
      </c>
      <c r="U47" s="291">
        <f t="shared" si="8"/>
        <v>28851</v>
      </c>
    </row>
    <row r="48" spans="1:21" s="152" customFormat="1" ht="14.1" customHeight="1" x14ac:dyDescent="0.15">
      <c r="B48" s="279" t="s">
        <v>30</v>
      </c>
      <c r="C48" s="355">
        <v>0</v>
      </c>
      <c r="D48" s="286">
        <v>1722</v>
      </c>
      <c r="E48" s="287">
        <v>2115</v>
      </c>
      <c r="F48" s="288">
        <v>2158</v>
      </c>
      <c r="G48" s="292">
        <v>626</v>
      </c>
      <c r="H48" s="292">
        <v>628</v>
      </c>
      <c r="I48" s="292">
        <v>666</v>
      </c>
      <c r="J48" s="286">
        <v>700</v>
      </c>
      <c r="K48" s="288">
        <f t="shared" si="6"/>
        <v>2620</v>
      </c>
      <c r="L48" s="290">
        <v>642</v>
      </c>
      <c r="M48" s="290">
        <v>634</v>
      </c>
      <c r="N48" s="290">
        <v>628</v>
      </c>
      <c r="O48" s="290">
        <v>669</v>
      </c>
      <c r="P48" s="291">
        <f t="shared" si="7"/>
        <v>2573</v>
      </c>
      <c r="Q48" s="290">
        <v>610</v>
      </c>
      <c r="R48" s="395">
        <v>640</v>
      </c>
      <c r="S48" s="290">
        <v>678</v>
      </c>
      <c r="T48" s="290">
        <v>795</v>
      </c>
      <c r="U48" s="291">
        <f t="shared" si="8"/>
        <v>2723</v>
      </c>
    </row>
    <row r="49" spans="2:21" s="152" customFormat="1" ht="14.1" customHeight="1" x14ac:dyDescent="0.15">
      <c r="B49" s="279" t="s">
        <v>32</v>
      </c>
      <c r="C49" s="355">
        <v>0</v>
      </c>
      <c r="D49" s="286">
        <v>1880</v>
      </c>
      <c r="E49" s="287">
        <v>1621</v>
      </c>
      <c r="F49" s="288">
        <v>1231</v>
      </c>
      <c r="G49" s="292">
        <v>276</v>
      </c>
      <c r="H49" s="292">
        <v>277</v>
      </c>
      <c r="I49" s="292">
        <v>571</v>
      </c>
      <c r="J49" s="286">
        <v>559</v>
      </c>
      <c r="K49" s="288">
        <f t="shared" si="6"/>
        <v>1683</v>
      </c>
      <c r="L49" s="290">
        <v>491</v>
      </c>
      <c r="M49" s="290">
        <v>521</v>
      </c>
      <c r="N49" s="290">
        <v>481</v>
      </c>
      <c r="O49" s="290">
        <v>522</v>
      </c>
      <c r="P49" s="291">
        <f t="shared" si="7"/>
        <v>2015</v>
      </c>
      <c r="Q49" s="290">
        <v>493</v>
      </c>
      <c r="R49" s="395">
        <v>535</v>
      </c>
      <c r="S49" s="290">
        <v>620</v>
      </c>
      <c r="T49" s="290">
        <v>641</v>
      </c>
      <c r="U49" s="291">
        <f t="shared" si="8"/>
        <v>2289</v>
      </c>
    </row>
    <row r="50" spans="2:21" s="152" customFormat="1" ht="14.1" customHeight="1" x14ac:dyDescent="0.15">
      <c r="B50" s="279" t="s">
        <v>33</v>
      </c>
      <c r="C50" s="355">
        <v>0</v>
      </c>
      <c r="D50" s="286">
        <v>663</v>
      </c>
      <c r="E50" s="287">
        <v>679</v>
      </c>
      <c r="F50" s="288">
        <v>480</v>
      </c>
      <c r="G50" s="292">
        <v>117</v>
      </c>
      <c r="H50" s="292">
        <v>95</v>
      </c>
      <c r="I50" s="292">
        <v>189</v>
      </c>
      <c r="J50" s="286">
        <v>173</v>
      </c>
      <c r="K50" s="288">
        <f t="shared" si="6"/>
        <v>574</v>
      </c>
      <c r="L50" s="290">
        <v>151</v>
      </c>
      <c r="M50" s="290">
        <v>149</v>
      </c>
      <c r="N50" s="290">
        <v>185</v>
      </c>
      <c r="O50" s="290">
        <v>230</v>
      </c>
      <c r="P50" s="291">
        <f t="shared" si="7"/>
        <v>715</v>
      </c>
      <c r="Q50" s="290">
        <v>170</v>
      </c>
      <c r="R50" s="395">
        <v>200</v>
      </c>
      <c r="S50" s="290">
        <v>194</v>
      </c>
      <c r="T50" s="290">
        <v>223</v>
      </c>
      <c r="U50" s="291">
        <f t="shared" si="8"/>
        <v>787</v>
      </c>
    </row>
    <row r="51" spans="2:21" s="152" customFormat="1" ht="14.1" customHeight="1" x14ac:dyDescent="0.15">
      <c r="B51" s="279" t="s">
        <v>34</v>
      </c>
      <c r="C51" s="355">
        <v>0</v>
      </c>
      <c r="D51" s="286">
        <v>1148</v>
      </c>
      <c r="E51" s="287">
        <v>810</v>
      </c>
      <c r="F51" s="288">
        <v>646</v>
      </c>
      <c r="G51" s="292">
        <v>157</v>
      </c>
      <c r="H51" s="292">
        <v>223</v>
      </c>
      <c r="I51" s="292">
        <v>210</v>
      </c>
      <c r="J51" s="286">
        <v>206</v>
      </c>
      <c r="K51" s="288">
        <f>SUM(G51:J51)</f>
        <v>796</v>
      </c>
      <c r="L51" s="290">
        <v>189</v>
      </c>
      <c r="M51" s="290">
        <v>221</v>
      </c>
      <c r="N51" s="290">
        <v>276</v>
      </c>
      <c r="O51" s="290">
        <v>264</v>
      </c>
      <c r="P51" s="291">
        <f t="shared" si="7"/>
        <v>950</v>
      </c>
      <c r="Q51" s="290">
        <v>291</v>
      </c>
      <c r="R51" s="395">
        <v>254</v>
      </c>
      <c r="S51" s="290">
        <v>249</v>
      </c>
      <c r="T51" s="290">
        <v>270</v>
      </c>
      <c r="U51" s="291">
        <f t="shared" si="8"/>
        <v>1064</v>
      </c>
    </row>
    <row r="52" spans="2:21" s="152" customFormat="1" ht="14.1" customHeight="1" x14ac:dyDescent="0.15">
      <c r="B52" s="279" t="s">
        <v>35</v>
      </c>
      <c r="C52" s="331" t="s">
        <v>31</v>
      </c>
      <c r="D52" s="331" t="s">
        <v>31</v>
      </c>
      <c r="E52" s="331" t="s">
        <v>31</v>
      </c>
      <c r="F52" s="332" t="s">
        <v>31</v>
      </c>
      <c r="G52" s="330" t="s">
        <v>31</v>
      </c>
      <c r="H52" s="331" t="s">
        <v>31</v>
      </c>
      <c r="I52" s="331" t="s">
        <v>31</v>
      </c>
      <c r="J52" s="356" t="s">
        <v>31</v>
      </c>
      <c r="K52" s="332" t="s">
        <v>31</v>
      </c>
      <c r="L52" s="357">
        <v>231</v>
      </c>
      <c r="M52" s="357">
        <v>376</v>
      </c>
      <c r="N52" s="357">
        <v>376</v>
      </c>
      <c r="O52" s="357">
        <v>366</v>
      </c>
      <c r="P52" s="291">
        <f t="shared" si="7"/>
        <v>1349</v>
      </c>
      <c r="Q52" s="290">
        <v>380</v>
      </c>
      <c r="R52" s="395">
        <v>357</v>
      </c>
      <c r="S52" s="290">
        <v>323</v>
      </c>
      <c r="T52" s="290">
        <v>390</v>
      </c>
      <c r="U52" s="291">
        <f t="shared" si="8"/>
        <v>1450</v>
      </c>
    </row>
    <row r="53" spans="2:21" s="152" customFormat="1" ht="14.1" customHeight="1" x14ac:dyDescent="0.15">
      <c r="B53" s="279" t="s">
        <v>36</v>
      </c>
      <c r="C53" s="331" t="s">
        <v>31</v>
      </c>
      <c r="D53" s="331" t="s">
        <v>31</v>
      </c>
      <c r="E53" s="331" t="s">
        <v>31</v>
      </c>
      <c r="F53" s="332" t="s">
        <v>31</v>
      </c>
      <c r="G53" s="330" t="s">
        <v>31</v>
      </c>
      <c r="H53" s="331" t="s">
        <v>31</v>
      </c>
      <c r="I53" s="331" t="s">
        <v>31</v>
      </c>
      <c r="J53" s="356" t="s">
        <v>31</v>
      </c>
      <c r="K53" s="332" t="s">
        <v>31</v>
      </c>
      <c r="L53" s="357">
        <v>69</v>
      </c>
      <c r="M53" s="357">
        <v>120</v>
      </c>
      <c r="N53" s="357">
        <v>116</v>
      </c>
      <c r="O53" s="357">
        <v>133</v>
      </c>
      <c r="P53" s="291">
        <f t="shared" si="7"/>
        <v>438</v>
      </c>
      <c r="Q53" s="290">
        <v>124</v>
      </c>
      <c r="R53" s="395">
        <v>143</v>
      </c>
      <c r="S53" s="290">
        <v>125</v>
      </c>
      <c r="T53" s="290">
        <v>137</v>
      </c>
      <c r="U53" s="291">
        <f t="shared" si="8"/>
        <v>529</v>
      </c>
    </row>
    <row r="54" spans="2:21" s="152" customFormat="1" ht="14.1" customHeight="1" x14ac:dyDescent="0.15">
      <c r="B54" s="279" t="s">
        <v>37</v>
      </c>
      <c r="C54" s="331" t="s">
        <v>31</v>
      </c>
      <c r="D54" s="331" t="s">
        <v>31</v>
      </c>
      <c r="E54" s="331" t="s">
        <v>31</v>
      </c>
      <c r="F54" s="332" t="s">
        <v>31</v>
      </c>
      <c r="G54" s="330" t="s">
        <v>31</v>
      </c>
      <c r="H54" s="331" t="s">
        <v>31</v>
      </c>
      <c r="I54" s="331" t="s">
        <v>31</v>
      </c>
      <c r="J54" s="356" t="s">
        <v>31</v>
      </c>
      <c r="K54" s="332" t="s">
        <v>31</v>
      </c>
      <c r="L54" s="357">
        <v>1197</v>
      </c>
      <c r="M54" s="357">
        <v>1494</v>
      </c>
      <c r="N54" s="357">
        <v>1614</v>
      </c>
      <c r="O54" s="357">
        <v>1945</v>
      </c>
      <c r="P54" s="291">
        <f t="shared" si="7"/>
        <v>6250</v>
      </c>
      <c r="Q54" s="290">
        <v>1910</v>
      </c>
      <c r="R54" s="395">
        <v>2100</v>
      </c>
      <c r="S54" s="290">
        <v>2097</v>
      </c>
      <c r="T54" s="290">
        <v>2384</v>
      </c>
      <c r="U54" s="291">
        <f t="shared" si="8"/>
        <v>8491</v>
      </c>
    </row>
    <row r="55" spans="2:21" s="152" customFormat="1" ht="14.1" customHeight="1" x14ac:dyDescent="0.15">
      <c r="B55" s="279" t="s">
        <v>38</v>
      </c>
      <c r="C55" s="331" t="s">
        <v>31</v>
      </c>
      <c r="D55" s="331" t="s">
        <v>31</v>
      </c>
      <c r="E55" s="331" t="s">
        <v>31</v>
      </c>
      <c r="F55" s="332" t="s">
        <v>31</v>
      </c>
      <c r="G55" s="330" t="s">
        <v>31</v>
      </c>
      <c r="H55" s="331" t="s">
        <v>31</v>
      </c>
      <c r="I55" s="331" t="s">
        <v>31</v>
      </c>
      <c r="J55" s="356" t="s">
        <v>31</v>
      </c>
      <c r="K55" s="332" t="s">
        <v>31</v>
      </c>
      <c r="L55" s="357">
        <v>207</v>
      </c>
      <c r="M55" s="357">
        <v>245</v>
      </c>
      <c r="N55" s="357">
        <v>255</v>
      </c>
      <c r="O55" s="357">
        <v>274</v>
      </c>
      <c r="P55" s="291">
        <f t="shared" si="7"/>
        <v>981</v>
      </c>
      <c r="Q55" s="290">
        <v>266</v>
      </c>
      <c r="R55" s="395">
        <v>278</v>
      </c>
      <c r="S55" s="290">
        <v>266</v>
      </c>
      <c r="T55" s="290">
        <v>302</v>
      </c>
      <c r="U55" s="291">
        <f t="shared" si="8"/>
        <v>1112</v>
      </c>
    </row>
    <row r="56" spans="2:21" s="152" customFormat="1" ht="14.1" customHeight="1" x14ac:dyDescent="0.15">
      <c r="B56" s="279" t="s">
        <v>39</v>
      </c>
      <c r="C56" s="331" t="s">
        <v>31</v>
      </c>
      <c r="D56" s="331" t="s">
        <v>31</v>
      </c>
      <c r="E56" s="331" t="s">
        <v>31</v>
      </c>
      <c r="F56" s="332" t="s">
        <v>31</v>
      </c>
      <c r="G56" s="330" t="s">
        <v>31</v>
      </c>
      <c r="H56" s="331" t="s">
        <v>31</v>
      </c>
      <c r="I56" s="331" t="s">
        <v>31</v>
      </c>
      <c r="J56" s="356" t="s">
        <v>31</v>
      </c>
      <c r="K56" s="332" t="s">
        <v>31</v>
      </c>
      <c r="L56" s="357">
        <v>325</v>
      </c>
      <c r="M56" s="357">
        <v>352</v>
      </c>
      <c r="N56" s="357">
        <v>354</v>
      </c>
      <c r="O56" s="357">
        <v>359</v>
      </c>
      <c r="P56" s="291">
        <f t="shared" si="7"/>
        <v>1390</v>
      </c>
      <c r="Q56" s="290">
        <v>326</v>
      </c>
      <c r="R56" s="395">
        <v>295</v>
      </c>
      <c r="S56" s="290">
        <v>316</v>
      </c>
      <c r="T56" s="290">
        <v>464</v>
      </c>
      <c r="U56" s="291">
        <f t="shared" si="8"/>
        <v>1401</v>
      </c>
    </row>
    <row r="57" spans="2:21" s="152" customFormat="1" ht="14.1" customHeight="1" x14ac:dyDescent="0.15">
      <c r="B57" s="279" t="s">
        <v>40</v>
      </c>
      <c r="C57" s="331" t="s">
        <v>31</v>
      </c>
      <c r="D57" s="331" t="s">
        <v>31</v>
      </c>
      <c r="E57" s="331" t="s">
        <v>31</v>
      </c>
      <c r="F57" s="332" t="s">
        <v>31</v>
      </c>
      <c r="G57" s="330" t="s">
        <v>31</v>
      </c>
      <c r="H57" s="331" t="s">
        <v>31</v>
      </c>
      <c r="I57" s="331" t="s">
        <v>31</v>
      </c>
      <c r="J57" s="356" t="s">
        <v>31</v>
      </c>
      <c r="K57" s="332" t="s">
        <v>31</v>
      </c>
      <c r="L57" s="357">
        <v>51</v>
      </c>
      <c r="M57" s="357">
        <v>137</v>
      </c>
      <c r="N57" s="357">
        <v>149</v>
      </c>
      <c r="O57" s="357">
        <v>147</v>
      </c>
      <c r="P57" s="291">
        <f t="shared" si="7"/>
        <v>484</v>
      </c>
      <c r="Q57" s="290">
        <v>202</v>
      </c>
      <c r="R57" s="395">
        <v>262</v>
      </c>
      <c r="S57" s="290">
        <v>264</v>
      </c>
      <c r="T57" s="290">
        <v>296</v>
      </c>
      <c r="U57" s="291">
        <f t="shared" si="8"/>
        <v>1024</v>
      </c>
    </row>
    <row r="58" spans="2:21" s="152" customFormat="1" ht="14.1" customHeight="1" x14ac:dyDescent="0.15">
      <c r="B58" s="279" t="s">
        <v>41</v>
      </c>
      <c r="C58" s="331" t="s">
        <v>31</v>
      </c>
      <c r="D58" s="331" t="s">
        <v>31</v>
      </c>
      <c r="E58" s="331" t="s">
        <v>31</v>
      </c>
      <c r="F58" s="332" t="s">
        <v>31</v>
      </c>
      <c r="G58" s="330" t="s">
        <v>31</v>
      </c>
      <c r="H58" s="331" t="s">
        <v>31</v>
      </c>
      <c r="I58" s="331" t="s">
        <v>31</v>
      </c>
      <c r="J58" s="356" t="s">
        <v>31</v>
      </c>
      <c r="K58" s="332" t="s">
        <v>31</v>
      </c>
      <c r="L58" s="357">
        <v>197</v>
      </c>
      <c r="M58" s="357">
        <v>181</v>
      </c>
      <c r="N58" s="357">
        <v>156</v>
      </c>
      <c r="O58" s="357">
        <v>171</v>
      </c>
      <c r="P58" s="291">
        <f t="shared" si="7"/>
        <v>705</v>
      </c>
      <c r="Q58" s="290">
        <v>192</v>
      </c>
      <c r="R58" s="395">
        <v>195</v>
      </c>
      <c r="S58" s="290">
        <v>188</v>
      </c>
      <c r="T58" s="290">
        <v>211</v>
      </c>
      <c r="U58" s="291">
        <f t="shared" si="8"/>
        <v>786</v>
      </c>
    </row>
    <row r="59" spans="2:21" s="152" customFormat="1" ht="14.1" customHeight="1" x14ac:dyDescent="0.15">
      <c r="B59" s="279" t="s">
        <v>134</v>
      </c>
      <c r="C59" s="331" t="s">
        <v>31</v>
      </c>
      <c r="D59" s="331" t="s">
        <v>31</v>
      </c>
      <c r="E59" s="331" t="s">
        <v>31</v>
      </c>
      <c r="F59" s="332" t="s">
        <v>31</v>
      </c>
      <c r="G59" s="330" t="s">
        <v>31</v>
      </c>
      <c r="H59" s="331" t="s">
        <v>31</v>
      </c>
      <c r="I59" s="331" t="s">
        <v>31</v>
      </c>
      <c r="J59" s="356" t="s">
        <v>31</v>
      </c>
      <c r="K59" s="332" t="s">
        <v>31</v>
      </c>
      <c r="L59" s="357">
        <v>80</v>
      </c>
      <c r="M59" s="357">
        <v>113</v>
      </c>
      <c r="N59" s="357">
        <v>123</v>
      </c>
      <c r="O59" s="357">
        <v>132</v>
      </c>
      <c r="P59" s="291">
        <f t="shared" si="7"/>
        <v>448</v>
      </c>
      <c r="Q59" s="290">
        <v>128</v>
      </c>
      <c r="R59" s="395">
        <v>126</v>
      </c>
      <c r="S59" s="290">
        <v>89</v>
      </c>
      <c r="T59" s="290">
        <v>121</v>
      </c>
      <c r="U59" s="291">
        <f t="shared" si="8"/>
        <v>464</v>
      </c>
    </row>
    <row r="60" spans="2:21" s="153" customFormat="1" ht="14.1" customHeight="1" thickBot="1" x14ac:dyDescent="0.2">
      <c r="B60" s="280" t="s">
        <v>42</v>
      </c>
      <c r="C60" s="358">
        <v>23918</v>
      </c>
      <c r="D60" s="358">
        <v>20007</v>
      </c>
      <c r="E60" s="358">
        <v>13293</v>
      </c>
      <c r="F60" s="293">
        <v>17228</v>
      </c>
      <c r="G60" s="294">
        <v>4585</v>
      </c>
      <c r="H60" s="294">
        <v>5852</v>
      </c>
      <c r="I60" s="294">
        <v>4730</v>
      </c>
      <c r="J60" s="294">
        <v>5407</v>
      </c>
      <c r="K60" s="293">
        <f>SUM(G60:J60)</f>
        <v>20574</v>
      </c>
      <c r="L60" s="295">
        <v>3466</v>
      </c>
      <c r="M60" s="295">
        <v>3083</v>
      </c>
      <c r="N60" s="295">
        <v>3128</v>
      </c>
      <c r="O60" s="295">
        <v>3259</v>
      </c>
      <c r="P60" s="293">
        <f t="shared" si="7"/>
        <v>12936</v>
      </c>
      <c r="Q60" s="295">
        <v>3215</v>
      </c>
      <c r="R60" s="394">
        <v>3293</v>
      </c>
      <c r="S60" s="295">
        <v>2887</v>
      </c>
      <c r="T60" s="295">
        <v>3350</v>
      </c>
      <c r="U60" s="293">
        <f t="shared" si="8"/>
        <v>12745</v>
      </c>
    </row>
    <row r="61" spans="2:21" s="153" customFormat="1" ht="18.95" customHeight="1" thickBot="1" x14ac:dyDescent="0.2">
      <c r="B61" s="283" t="s">
        <v>99</v>
      </c>
      <c r="C61" s="359">
        <f>SUM(C37:C60)</f>
        <v>629696</v>
      </c>
      <c r="D61" s="360">
        <f>SUM(D37:D60)</f>
        <v>641145</v>
      </c>
      <c r="E61" s="359">
        <f>SUM(E37:E60)</f>
        <v>621887</v>
      </c>
      <c r="F61" s="361">
        <v>605665</v>
      </c>
      <c r="G61" s="359">
        <f t="shared" ref="G61:L61" si="9">SUM(G37:G60)</f>
        <v>151223</v>
      </c>
      <c r="H61" s="359">
        <f t="shared" si="9"/>
        <v>172293</v>
      </c>
      <c r="I61" s="359">
        <f t="shared" si="9"/>
        <v>167456</v>
      </c>
      <c r="J61" s="359">
        <f t="shared" si="9"/>
        <v>178906</v>
      </c>
      <c r="K61" s="359">
        <f t="shared" si="9"/>
        <v>669878</v>
      </c>
      <c r="L61" s="359">
        <f t="shared" si="9"/>
        <v>171250</v>
      </c>
      <c r="M61" s="359">
        <f t="shared" ref="M61:R61" si="10">SUM(M37:M60)</f>
        <v>184803</v>
      </c>
      <c r="N61" s="359">
        <f t="shared" si="10"/>
        <v>176913</v>
      </c>
      <c r="O61" s="359">
        <f t="shared" si="10"/>
        <v>183705</v>
      </c>
      <c r="P61" s="359">
        <f t="shared" si="10"/>
        <v>716671</v>
      </c>
      <c r="Q61" s="359">
        <f t="shared" si="10"/>
        <v>177704</v>
      </c>
      <c r="R61" s="359">
        <f t="shared" si="10"/>
        <v>181448</v>
      </c>
      <c r="S61" s="426">
        <f>SUM(S37:S60)</f>
        <v>178353</v>
      </c>
      <c r="T61" s="426">
        <f>SUM(T37:T60)</f>
        <v>193860</v>
      </c>
      <c r="U61" s="426">
        <f>SUM(U37:U60)</f>
        <v>731365</v>
      </c>
    </row>
    <row r="62" spans="2:21" s="152" customFormat="1" ht="15.95" customHeight="1" thickBot="1" x14ac:dyDescent="0.2">
      <c r="B62" s="284" t="s">
        <v>102</v>
      </c>
      <c r="C62" s="362">
        <v>105860228</v>
      </c>
      <c r="D62" s="363">
        <v>106387178.20658496</v>
      </c>
      <c r="E62" s="363">
        <v>107306175.17999999</v>
      </c>
      <c r="F62" s="364">
        <v>103290506</v>
      </c>
      <c r="G62" s="362">
        <v>27155096</v>
      </c>
      <c r="H62" s="362">
        <v>29741421</v>
      </c>
      <c r="I62" s="362">
        <v>29284083</v>
      </c>
      <c r="J62" s="362">
        <v>31246976</v>
      </c>
      <c r="K62" s="364">
        <f>SUM(G62:J62)</f>
        <v>117427576</v>
      </c>
      <c r="L62" s="362">
        <v>29756900</v>
      </c>
      <c r="M62" s="362">
        <v>30877042.170000002</v>
      </c>
      <c r="N62" s="362">
        <v>31770849.850000001</v>
      </c>
      <c r="O62" s="362">
        <v>32923804.960000001</v>
      </c>
      <c r="P62" s="364">
        <f>SUM(L62:O62)</f>
        <v>125328596.98000002</v>
      </c>
      <c r="Q62" s="362">
        <v>31057514.010000005</v>
      </c>
      <c r="R62" s="396">
        <v>32670524.490000002</v>
      </c>
      <c r="S62" s="396">
        <v>32519928.23</v>
      </c>
      <c r="T62" s="417">
        <v>35848583.090000004</v>
      </c>
      <c r="U62" s="414">
        <f>SUM(Q62:T62)</f>
        <v>132096549.82000001</v>
      </c>
    </row>
    <row r="63" spans="2:21" s="152" customFormat="1" ht="15.95" customHeight="1" thickBot="1" x14ac:dyDescent="0.2">
      <c r="B63" s="284" t="s">
        <v>103</v>
      </c>
      <c r="C63" s="365">
        <f>C62+C32</f>
        <v>178729209</v>
      </c>
      <c r="D63" s="365">
        <f>D62+D32</f>
        <v>174635032.12219471</v>
      </c>
      <c r="E63" s="365">
        <f t="shared" ref="E63:P63" si="11">E32+E62</f>
        <v>179911194.97999999</v>
      </c>
      <c r="F63" s="366">
        <f t="shared" si="11"/>
        <v>169545865</v>
      </c>
      <c r="G63" s="365">
        <f t="shared" si="11"/>
        <v>45539067</v>
      </c>
      <c r="H63" s="365">
        <f t="shared" si="11"/>
        <v>49805536</v>
      </c>
      <c r="I63" s="365">
        <f t="shared" si="11"/>
        <v>49571395</v>
      </c>
      <c r="J63" s="365">
        <f t="shared" si="11"/>
        <v>54424816</v>
      </c>
      <c r="K63" s="366">
        <f t="shared" si="11"/>
        <v>199340814</v>
      </c>
      <c r="L63" s="365">
        <f t="shared" si="11"/>
        <v>51063541</v>
      </c>
      <c r="M63" s="365">
        <f t="shared" si="11"/>
        <v>53560617.030000001</v>
      </c>
      <c r="N63" s="365">
        <f t="shared" si="11"/>
        <v>54917641.060000002</v>
      </c>
      <c r="O63" s="365">
        <f t="shared" si="11"/>
        <v>58181910.469999999</v>
      </c>
      <c r="P63" s="366">
        <f t="shared" si="11"/>
        <v>217723709.56</v>
      </c>
      <c r="Q63" s="365">
        <f>Q32+Q62</f>
        <v>55760931.370000005</v>
      </c>
      <c r="R63" s="365">
        <f>R32+R62</f>
        <v>58872612.230000004</v>
      </c>
      <c r="S63" s="434">
        <f>S32+S62</f>
        <v>58958566.060000002</v>
      </c>
      <c r="T63" s="434">
        <f>T32+T62</f>
        <v>61240576.280000001</v>
      </c>
      <c r="U63" s="430">
        <f>U32+U62</f>
        <v>234832685.94</v>
      </c>
    </row>
    <row r="64" spans="2:21" s="152" customFormat="1" ht="14.1" customHeight="1" x14ac:dyDescent="0.2">
      <c r="B64" s="370" t="s">
        <v>104</v>
      </c>
      <c r="C64" s="375"/>
      <c r="D64" s="375"/>
      <c r="G64" s="375"/>
      <c r="H64" s="375"/>
      <c r="I64" s="375"/>
      <c r="J64" s="375"/>
      <c r="L64" s="375"/>
    </row>
    <row r="65" spans="2:2" s="7" customFormat="1" ht="14.1" customHeight="1" x14ac:dyDescent="0.15">
      <c r="B65" s="204" t="s">
        <v>105</v>
      </c>
    </row>
    <row r="66" spans="2:2" ht="14.1" customHeight="1" x14ac:dyDescent="0.2">
      <c r="B66" s="204" t="s">
        <v>46</v>
      </c>
    </row>
    <row r="67" spans="2:2" ht="14.1" customHeight="1" x14ac:dyDescent="0.2">
      <c r="B67" s="7" t="s">
        <v>163</v>
      </c>
    </row>
    <row r="68" spans="2:2" ht="15.95" customHeight="1" x14ac:dyDescent="0.2">
      <c r="B68" s="376"/>
    </row>
    <row r="72" spans="2:2" ht="15.95" customHeight="1" x14ac:dyDescent="0.2">
      <c r="B72" s="160"/>
    </row>
  </sheetData>
  <sheetProtection algorithmName="SHA-512" hashValue="ioB0Y/0u7qsU7UnbtBblAVuZqoKcVJAeq2xRazdglozAt1TNwm5ogPsLqVfsrpNYZxuTgT65RHZ6pUYAegZkFg==" saltValue="KjWG4LjnKyHe7w/zsvmeRQ==" spinCount="100000" sheet="1" objects="1" scenarios="1"/>
  <pageMargins left="0.7" right="0.7" top="0.75" bottom="0.75" header="0.3" footer="0.3"/>
  <pageSetup orientation="portrait" r:id="rId1"/>
  <ignoredErrors>
    <ignoredError sqref="K62 K32" formulaRange="1"/>
    <ignoredError sqref="K61" formula="1"/>
    <ignoredError sqref="K37:K6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U40"/>
  <sheetViews>
    <sheetView workbookViewId="0">
      <selection activeCell="L2" sqref="L2"/>
    </sheetView>
  </sheetViews>
  <sheetFormatPr defaultColWidth="13.140625" defaultRowHeight="15.95" customHeight="1" x14ac:dyDescent="0.15"/>
  <cols>
    <col min="1" max="1" width="2.42578125" style="7" customWidth="1"/>
    <col min="2" max="2" width="27.7109375" style="7" customWidth="1"/>
    <col min="3" max="16" width="14.85546875" style="7" customWidth="1"/>
    <col min="17" max="18" width="14.42578125" style="7" customWidth="1"/>
    <col min="19" max="21" width="14.85546875" style="7" customWidth="1"/>
    <col min="22" max="256" width="13.140625" style="7"/>
    <col min="257" max="257" width="2.42578125" style="7" customWidth="1"/>
    <col min="258" max="258" width="27.7109375" style="7" customWidth="1"/>
    <col min="259" max="272" width="14.85546875" style="7" customWidth="1"/>
    <col min="273" max="512" width="13.140625" style="7"/>
    <col min="513" max="513" width="2.42578125" style="7" customWidth="1"/>
    <col min="514" max="514" width="27.7109375" style="7" customWidth="1"/>
    <col min="515" max="528" width="14.85546875" style="7" customWidth="1"/>
    <col min="529" max="768" width="13.140625" style="7"/>
    <col min="769" max="769" width="2.42578125" style="7" customWidth="1"/>
    <col min="770" max="770" width="27.7109375" style="7" customWidth="1"/>
    <col min="771" max="784" width="14.85546875" style="7" customWidth="1"/>
    <col min="785" max="1024" width="13.140625" style="7"/>
    <col min="1025" max="1025" width="2.42578125" style="7" customWidth="1"/>
    <col min="1026" max="1026" width="27.7109375" style="7" customWidth="1"/>
    <col min="1027" max="1040" width="14.85546875" style="7" customWidth="1"/>
    <col min="1041" max="1280" width="13.140625" style="7"/>
    <col min="1281" max="1281" width="2.42578125" style="7" customWidth="1"/>
    <col min="1282" max="1282" width="27.7109375" style="7" customWidth="1"/>
    <col min="1283" max="1296" width="14.85546875" style="7" customWidth="1"/>
    <col min="1297" max="1536" width="13.140625" style="7"/>
    <col min="1537" max="1537" width="2.42578125" style="7" customWidth="1"/>
    <col min="1538" max="1538" width="27.7109375" style="7" customWidth="1"/>
    <col min="1539" max="1552" width="14.85546875" style="7" customWidth="1"/>
    <col min="1553" max="1792" width="13.140625" style="7"/>
    <col min="1793" max="1793" width="2.42578125" style="7" customWidth="1"/>
    <col min="1794" max="1794" width="27.7109375" style="7" customWidth="1"/>
    <col min="1795" max="1808" width="14.85546875" style="7" customWidth="1"/>
    <col min="1809" max="2048" width="13.140625" style="7"/>
    <col min="2049" max="2049" width="2.42578125" style="7" customWidth="1"/>
    <col min="2050" max="2050" width="27.7109375" style="7" customWidth="1"/>
    <col min="2051" max="2064" width="14.85546875" style="7" customWidth="1"/>
    <col min="2065" max="2304" width="13.140625" style="7"/>
    <col min="2305" max="2305" width="2.42578125" style="7" customWidth="1"/>
    <col min="2306" max="2306" width="27.7109375" style="7" customWidth="1"/>
    <col min="2307" max="2320" width="14.85546875" style="7" customWidth="1"/>
    <col min="2321" max="2560" width="13.140625" style="7"/>
    <col min="2561" max="2561" width="2.42578125" style="7" customWidth="1"/>
    <col min="2562" max="2562" width="27.7109375" style="7" customWidth="1"/>
    <col min="2563" max="2576" width="14.85546875" style="7" customWidth="1"/>
    <col min="2577" max="2816" width="13.140625" style="7"/>
    <col min="2817" max="2817" width="2.42578125" style="7" customWidth="1"/>
    <col min="2818" max="2818" width="27.7109375" style="7" customWidth="1"/>
    <col min="2819" max="2832" width="14.85546875" style="7" customWidth="1"/>
    <col min="2833" max="3072" width="13.140625" style="7"/>
    <col min="3073" max="3073" width="2.42578125" style="7" customWidth="1"/>
    <col min="3074" max="3074" width="27.7109375" style="7" customWidth="1"/>
    <col min="3075" max="3088" width="14.85546875" style="7" customWidth="1"/>
    <col min="3089" max="3328" width="13.140625" style="7"/>
    <col min="3329" max="3329" width="2.42578125" style="7" customWidth="1"/>
    <col min="3330" max="3330" width="27.7109375" style="7" customWidth="1"/>
    <col min="3331" max="3344" width="14.85546875" style="7" customWidth="1"/>
    <col min="3345" max="3584" width="13.140625" style="7"/>
    <col min="3585" max="3585" width="2.42578125" style="7" customWidth="1"/>
    <col min="3586" max="3586" width="27.7109375" style="7" customWidth="1"/>
    <col min="3587" max="3600" width="14.85546875" style="7" customWidth="1"/>
    <col min="3601" max="3840" width="13.140625" style="7"/>
    <col min="3841" max="3841" width="2.42578125" style="7" customWidth="1"/>
    <col min="3842" max="3842" width="27.7109375" style="7" customWidth="1"/>
    <col min="3843" max="3856" width="14.85546875" style="7" customWidth="1"/>
    <col min="3857" max="4096" width="13.140625" style="7"/>
    <col min="4097" max="4097" width="2.42578125" style="7" customWidth="1"/>
    <col min="4098" max="4098" width="27.7109375" style="7" customWidth="1"/>
    <col min="4099" max="4112" width="14.85546875" style="7" customWidth="1"/>
    <col min="4113" max="4352" width="13.140625" style="7"/>
    <col min="4353" max="4353" width="2.42578125" style="7" customWidth="1"/>
    <col min="4354" max="4354" width="27.7109375" style="7" customWidth="1"/>
    <col min="4355" max="4368" width="14.85546875" style="7" customWidth="1"/>
    <col min="4369" max="4608" width="13.140625" style="7"/>
    <col min="4609" max="4609" width="2.42578125" style="7" customWidth="1"/>
    <col min="4610" max="4610" width="27.7109375" style="7" customWidth="1"/>
    <col min="4611" max="4624" width="14.85546875" style="7" customWidth="1"/>
    <col min="4625" max="4864" width="13.140625" style="7"/>
    <col min="4865" max="4865" width="2.42578125" style="7" customWidth="1"/>
    <col min="4866" max="4866" width="27.7109375" style="7" customWidth="1"/>
    <col min="4867" max="4880" width="14.85546875" style="7" customWidth="1"/>
    <col min="4881" max="5120" width="13.140625" style="7"/>
    <col min="5121" max="5121" width="2.42578125" style="7" customWidth="1"/>
    <col min="5122" max="5122" width="27.7109375" style="7" customWidth="1"/>
    <col min="5123" max="5136" width="14.85546875" style="7" customWidth="1"/>
    <col min="5137" max="5376" width="13.140625" style="7"/>
    <col min="5377" max="5377" width="2.42578125" style="7" customWidth="1"/>
    <col min="5378" max="5378" width="27.7109375" style="7" customWidth="1"/>
    <col min="5379" max="5392" width="14.85546875" style="7" customWidth="1"/>
    <col min="5393" max="5632" width="13.140625" style="7"/>
    <col min="5633" max="5633" width="2.42578125" style="7" customWidth="1"/>
    <col min="5634" max="5634" width="27.7109375" style="7" customWidth="1"/>
    <col min="5635" max="5648" width="14.85546875" style="7" customWidth="1"/>
    <col min="5649" max="5888" width="13.140625" style="7"/>
    <col min="5889" max="5889" width="2.42578125" style="7" customWidth="1"/>
    <col min="5890" max="5890" width="27.7109375" style="7" customWidth="1"/>
    <col min="5891" max="5904" width="14.85546875" style="7" customWidth="1"/>
    <col min="5905" max="6144" width="13.140625" style="7"/>
    <col min="6145" max="6145" width="2.42578125" style="7" customWidth="1"/>
    <col min="6146" max="6146" width="27.7109375" style="7" customWidth="1"/>
    <col min="6147" max="6160" width="14.85546875" style="7" customWidth="1"/>
    <col min="6161" max="6400" width="13.140625" style="7"/>
    <col min="6401" max="6401" width="2.42578125" style="7" customWidth="1"/>
    <col min="6402" max="6402" width="27.7109375" style="7" customWidth="1"/>
    <col min="6403" max="6416" width="14.85546875" style="7" customWidth="1"/>
    <col min="6417" max="6656" width="13.140625" style="7"/>
    <col min="6657" max="6657" width="2.42578125" style="7" customWidth="1"/>
    <col min="6658" max="6658" width="27.7109375" style="7" customWidth="1"/>
    <col min="6659" max="6672" width="14.85546875" style="7" customWidth="1"/>
    <col min="6673" max="6912" width="13.140625" style="7"/>
    <col min="6913" max="6913" width="2.42578125" style="7" customWidth="1"/>
    <col min="6914" max="6914" width="27.7109375" style="7" customWidth="1"/>
    <col min="6915" max="6928" width="14.85546875" style="7" customWidth="1"/>
    <col min="6929" max="7168" width="13.140625" style="7"/>
    <col min="7169" max="7169" width="2.42578125" style="7" customWidth="1"/>
    <col min="7170" max="7170" width="27.7109375" style="7" customWidth="1"/>
    <col min="7171" max="7184" width="14.85546875" style="7" customWidth="1"/>
    <col min="7185" max="7424" width="13.140625" style="7"/>
    <col min="7425" max="7425" width="2.42578125" style="7" customWidth="1"/>
    <col min="7426" max="7426" width="27.7109375" style="7" customWidth="1"/>
    <col min="7427" max="7440" width="14.85546875" style="7" customWidth="1"/>
    <col min="7441" max="7680" width="13.140625" style="7"/>
    <col min="7681" max="7681" width="2.42578125" style="7" customWidth="1"/>
    <col min="7682" max="7682" width="27.7109375" style="7" customWidth="1"/>
    <col min="7683" max="7696" width="14.85546875" style="7" customWidth="1"/>
    <col min="7697" max="7936" width="13.140625" style="7"/>
    <col min="7937" max="7937" width="2.42578125" style="7" customWidth="1"/>
    <col min="7938" max="7938" width="27.7109375" style="7" customWidth="1"/>
    <col min="7939" max="7952" width="14.85546875" style="7" customWidth="1"/>
    <col min="7953" max="8192" width="13.140625" style="7"/>
    <col min="8193" max="8193" width="2.42578125" style="7" customWidth="1"/>
    <col min="8194" max="8194" width="27.7109375" style="7" customWidth="1"/>
    <col min="8195" max="8208" width="14.85546875" style="7" customWidth="1"/>
    <col min="8209" max="8448" width="13.140625" style="7"/>
    <col min="8449" max="8449" width="2.42578125" style="7" customWidth="1"/>
    <col min="8450" max="8450" width="27.7109375" style="7" customWidth="1"/>
    <col min="8451" max="8464" width="14.85546875" style="7" customWidth="1"/>
    <col min="8465" max="8704" width="13.140625" style="7"/>
    <col min="8705" max="8705" width="2.42578125" style="7" customWidth="1"/>
    <col min="8706" max="8706" width="27.7109375" style="7" customWidth="1"/>
    <col min="8707" max="8720" width="14.85546875" style="7" customWidth="1"/>
    <col min="8721" max="8960" width="13.140625" style="7"/>
    <col min="8961" max="8961" width="2.42578125" style="7" customWidth="1"/>
    <col min="8962" max="8962" width="27.7109375" style="7" customWidth="1"/>
    <col min="8963" max="8976" width="14.85546875" style="7" customWidth="1"/>
    <col min="8977" max="9216" width="13.140625" style="7"/>
    <col min="9217" max="9217" width="2.42578125" style="7" customWidth="1"/>
    <col min="9218" max="9218" width="27.7109375" style="7" customWidth="1"/>
    <col min="9219" max="9232" width="14.85546875" style="7" customWidth="1"/>
    <col min="9233" max="9472" width="13.140625" style="7"/>
    <col min="9473" max="9473" width="2.42578125" style="7" customWidth="1"/>
    <col min="9474" max="9474" width="27.7109375" style="7" customWidth="1"/>
    <col min="9475" max="9488" width="14.85546875" style="7" customWidth="1"/>
    <col min="9489" max="9728" width="13.140625" style="7"/>
    <col min="9729" max="9729" width="2.42578125" style="7" customWidth="1"/>
    <col min="9730" max="9730" width="27.7109375" style="7" customWidth="1"/>
    <col min="9731" max="9744" width="14.85546875" style="7" customWidth="1"/>
    <col min="9745" max="9984" width="13.140625" style="7"/>
    <col min="9985" max="9985" width="2.42578125" style="7" customWidth="1"/>
    <col min="9986" max="9986" width="27.7109375" style="7" customWidth="1"/>
    <col min="9987" max="10000" width="14.85546875" style="7" customWidth="1"/>
    <col min="10001" max="10240" width="13.140625" style="7"/>
    <col min="10241" max="10241" width="2.42578125" style="7" customWidth="1"/>
    <col min="10242" max="10242" width="27.7109375" style="7" customWidth="1"/>
    <col min="10243" max="10256" width="14.85546875" style="7" customWidth="1"/>
    <col min="10257" max="10496" width="13.140625" style="7"/>
    <col min="10497" max="10497" width="2.42578125" style="7" customWidth="1"/>
    <col min="10498" max="10498" width="27.7109375" style="7" customWidth="1"/>
    <col min="10499" max="10512" width="14.85546875" style="7" customWidth="1"/>
    <col min="10513" max="10752" width="13.140625" style="7"/>
    <col min="10753" max="10753" width="2.42578125" style="7" customWidth="1"/>
    <col min="10754" max="10754" width="27.7109375" style="7" customWidth="1"/>
    <col min="10755" max="10768" width="14.85546875" style="7" customWidth="1"/>
    <col min="10769" max="11008" width="13.140625" style="7"/>
    <col min="11009" max="11009" width="2.42578125" style="7" customWidth="1"/>
    <col min="11010" max="11010" width="27.7109375" style="7" customWidth="1"/>
    <col min="11011" max="11024" width="14.85546875" style="7" customWidth="1"/>
    <col min="11025" max="11264" width="13.140625" style="7"/>
    <col min="11265" max="11265" width="2.42578125" style="7" customWidth="1"/>
    <col min="11266" max="11266" width="27.7109375" style="7" customWidth="1"/>
    <col min="11267" max="11280" width="14.85546875" style="7" customWidth="1"/>
    <col min="11281" max="11520" width="13.140625" style="7"/>
    <col min="11521" max="11521" width="2.42578125" style="7" customWidth="1"/>
    <col min="11522" max="11522" width="27.7109375" style="7" customWidth="1"/>
    <col min="11523" max="11536" width="14.85546875" style="7" customWidth="1"/>
    <col min="11537" max="11776" width="13.140625" style="7"/>
    <col min="11777" max="11777" width="2.42578125" style="7" customWidth="1"/>
    <col min="11778" max="11778" width="27.7109375" style="7" customWidth="1"/>
    <col min="11779" max="11792" width="14.85546875" style="7" customWidth="1"/>
    <col min="11793" max="12032" width="13.140625" style="7"/>
    <col min="12033" max="12033" width="2.42578125" style="7" customWidth="1"/>
    <col min="12034" max="12034" width="27.7109375" style="7" customWidth="1"/>
    <col min="12035" max="12048" width="14.85546875" style="7" customWidth="1"/>
    <col min="12049" max="12288" width="13.140625" style="7"/>
    <col min="12289" max="12289" width="2.42578125" style="7" customWidth="1"/>
    <col min="12290" max="12290" width="27.7109375" style="7" customWidth="1"/>
    <col min="12291" max="12304" width="14.85546875" style="7" customWidth="1"/>
    <col min="12305" max="12544" width="13.140625" style="7"/>
    <col min="12545" max="12545" width="2.42578125" style="7" customWidth="1"/>
    <col min="12546" max="12546" width="27.7109375" style="7" customWidth="1"/>
    <col min="12547" max="12560" width="14.85546875" style="7" customWidth="1"/>
    <col min="12561" max="12800" width="13.140625" style="7"/>
    <col min="12801" max="12801" width="2.42578125" style="7" customWidth="1"/>
    <col min="12802" max="12802" width="27.7109375" style="7" customWidth="1"/>
    <col min="12803" max="12816" width="14.85546875" style="7" customWidth="1"/>
    <col min="12817" max="13056" width="13.140625" style="7"/>
    <col min="13057" max="13057" width="2.42578125" style="7" customWidth="1"/>
    <col min="13058" max="13058" width="27.7109375" style="7" customWidth="1"/>
    <col min="13059" max="13072" width="14.85546875" style="7" customWidth="1"/>
    <col min="13073" max="13312" width="13.140625" style="7"/>
    <col min="13313" max="13313" width="2.42578125" style="7" customWidth="1"/>
    <col min="13314" max="13314" width="27.7109375" style="7" customWidth="1"/>
    <col min="13315" max="13328" width="14.85546875" style="7" customWidth="1"/>
    <col min="13329" max="13568" width="13.140625" style="7"/>
    <col min="13569" max="13569" width="2.42578125" style="7" customWidth="1"/>
    <col min="13570" max="13570" width="27.7109375" style="7" customWidth="1"/>
    <col min="13571" max="13584" width="14.85546875" style="7" customWidth="1"/>
    <col min="13585" max="13824" width="13.140625" style="7"/>
    <col min="13825" max="13825" width="2.42578125" style="7" customWidth="1"/>
    <col min="13826" max="13826" width="27.7109375" style="7" customWidth="1"/>
    <col min="13827" max="13840" width="14.85546875" style="7" customWidth="1"/>
    <col min="13841" max="14080" width="13.140625" style="7"/>
    <col min="14081" max="14081" width="2.42578125" style="7" customWidth="1"/>
    <col min="14082" max="14082" width="27.7109375" style="7" customWidth="1"/>
    <col min="14083" max="14096" width="14.85546875" style="7" customWidth="1"/>
    <col min="14097" max="14336" width="13.140625" style="7"/>
    <col min="14337" max="14337" width="2.42578125" style="7" customWidth="1"/>
    <col min="14338" max="14338" width="27.7109375" style="7" customWidth="1"/>
    <col min="14339" max="14352" width="14.85546875" style="7" customWidth="1"/>
    <col min="14353" max="14592" width="13.140625" style="7"/>
    <col min="14593" max="14593" width="2.42578125" style="7" customWidth="1"/>
    <col min="14594" max="14594" width="27.7109375" style="7" customWidth="1"/>
    <col min="14595" max="14608" width="14.85546875" style="7" customWidth="1"/>
    <col min="14609" max="14848" width="13.140625" style="7"/>
    <col min="14849" max="14849" width="2.42578125" style="7" customWidth="1"/>
    <col min="14850" max="14850" width="27.7109375" style="7" customWidth="1"/>
    <col min="14851" max="14864" width="14.85546875" style="7" customWidth="1"/>
    <col min="14865" max="15104" width="13.140625" style="7"/>
    <col min="15105" max="15105" width="2.42578125" style="7" customWidth="1"/>
    <col min="15106" max="15106" width="27.7109375" style="7" customWidth="1"/>
    <col min="15107" max="15120" width="14.85546875" style="7" customWidth="1"/>
    <col min="15121" max="15360" width="13.140625" style="7"/>
    <col min="15361" max="15361" width="2.42578125" style="7" customWidth="1"/>
    <col min="15362" max="15362" width="27.7109375" style="7" customWidth="1"/>
    <col min="15363" max="15376" width="14.85546875" style="7" customWidth="1"/>
    <col min="15377" max="15616" width="13.140625" style="7"/>
    <col min="15617" max="15617" width="2.42578125" style="7" customWidth="1"/>
    <col min="15618" max="15618" width="27.7109375" style="7" customWidth="1"/>
    <col min="15619" max="15632" width="14.85546875" style="7" customWidth="1"/>
    <col min="15633" max="15872" width="13.140625" style="7"/>
    <col min="15873" max="15873" width="2.42578125" style="7" customWidth="1"/>
    <col min="15874" max="15874" width="27.7109375" style="7" customWidth="1"/>
    <col min="15875" max="15888" width="14.85546875" style="7" customWidth="1"/>
    <col min="15889" max="16128" width="13.140625" style="7"/>
    <col min="16129" max="16129" width="2.42578125" style="7" customWidth="1"/>
    <col min="16130" max="16130" width="27.7109375" style="7" customWidth="1"/>
    <col min="16131" max="16144" width="14.85546875" style="7" customWidth="1"/>
    <col min="16145" max="16384" width="13.140625" style="7"/>
  </cols>
  <sheetData>
    <row r="1" spans="2:21" ht="16.5" customHeight="1" x14ac:dyDescent="0.15"/>
    <row r="2" spans="2:21" ht="17.25" customHeight="1" x14ac:dyDescent="0.2">
      <c r="B2" s="29" t="s">
        <v>106</v>
      </c>
    </row>
    <row r="3" spans="2:21" ht="29.25" customHeight="1" thickBot="1" x14ac:dyDescent="0.25">
      <c r="B3" s="30" t="s">
        <v>107</v>
      </c>
      <c r="C3" s="30"/>
      <c r="D3" s="30"/>
    </row>
    <row r="4" spans="2:21" ht="15.95" customHeight="1" thickBot="1" x14ac:dyDescent="0.25">
      <c r="B4" s="208" t="s">
        <v>108</v>
      </c>
      <c r="C4" s="192"/>
      <c r="D4" s="192"/>
      <c r="E4" s="193"/>
      <c r="F4" s="192"/>
      <c r="G4" s="192"/>
      <c r="H4" s="192"/>
      <c r="I4" s="192"/>
      <c r="J4" s="192"/>
      <c r="K4" s="193"/>
      <c r="L4" s="192"/>
      <c r="M4" s="192"/>
      <c r="N4" s="192"/>
      <c r="O4" s="194"/>
      <c r="P4" s="194"/>
      <c r="Q4" s="192"/>
      <c r="R4" s="192"/>
      <c r="S4" s="192"/>
      <c r="T4" s="194"/>
      <c r="U4" s="194"/>
    </row>
    <row r="5" spans="2:21" ht="15.95" customHeight="1" thickBot="1" x14ac:dyDescent="0.25">
      <c r="B5" s="296" t="s">
        <v>109</v>
      </c>
      <c r="C5" s="188" t="s">
        <v>8</v>
      </c>
      <c r="D5" s="196" t="s">
        <v>9</v>
      </c>
      <c r="E5" s="188" t="s">
        <v>10</v>
      </c>
      <c r="F5" s="183" t="s">
        <v>11</v>
      </c>
      <c r="G5" s="185" t="s">
        <v>12</v>
      </c>
      <c r="H5" s="185" t="s">
        <v>13</v>
      </c>
      <c r="I5" s="185" t="s">
        <v>14</v>
      </c>
      <c r="J5" s="185" t="s">
        <v>15</v>
      </c>
      <c r="K5" s="183" t="s">
        <v>16</v>
      </c>
      <c r="L5" s="185" t="s">
        <v>17</v>
      </c>
      <c r="M5" s="185" t="s">
        <v>18</v>
      </c>
      <c r="N5" s="197" t="s">
        <v>130</v>
      </c>
      <c r="O5" s="197" t="s">
        <v>136</v>
      </c>
      <c r="P5" s="198" t="s">
        <v>139</v>
      </c>
      <c r="Q5" s="197" t="s">
        <v>141</v>
      </c>
      <c r="R5" s="397" t="s">
        <v>147</v>
      </c>
      <c r="S5" s="197" t="s">
        <v>148</v>
      </c>
      <c r="T5" s="197" t="s">
        <v>151</v>
      </c>
      <c r="U5" s="198" t="s">
        <v>158</v>
      </c>
    </row>
    <row r="6" spans="2:21" s="31" customFormat="1" ht="15.95" customHeight="1" thickBot="1" x14ac:dyDescent="0.2">
      <c r="B6" s="187" t="s">
        <v>99</v>
      </c>
      <c r="C6" s="314">
        <v>15330</v>
      </c>
      <c r="D6" s="297">
        <v>17772</v>
      </c>
      <c r="E6" s="297">
        <v>18707</v>
      </c>
      <c r="F6" s="298">
        <v>15944</v>
      </c>
      <c r="G6" s="299">
        <v>4497</v>
      </c>
      <c r="H6" s="299">
        <v>5768</v>
      </c>
      <c r="I6" s="299">
        <v>5680</v>
      </c>
      <c r="J6" s="299">
        <v>5010</v>
      </c>
      <c r="K6" s="300">
        <f>SUM(G6:J6)</f>
        <v>20955</v>
      </c>
      <c r="L6" s="299">
        <v>5497</v>
      </c>
      <c r="M6" s="299">
        <v>6089</v>
      </c>
      <c r="N6" s="299">
        <v>6792</v>
      </c>
      <c r="O6" s="299">
        <v>6486</v>
      </c>
      <c r="P6" s="301">
        <f>SUM(L6:O6)</f>
        <v>24864</v>
      </c>
      <c r="Q6" s="299">
        <v>6148</v>
      </c>
      <c r="R6" s="398">
        <v>6594</v>
      </c>
      <c r="S6" s="299">
        <v>6775</v>
      </c>
      <c r="T6" s="299">
        <v>6809</v>
      </c>
      <c r="U6" s="301">
        <f>SUM(Q6:T6)</f>
        <v>26326</v>
      </c>
    </row>
    <row r="7" spans="2:21" s="31" customFormat="1" ht="18.95" customHeight="1" thickBot="1" x14ac:dyDescent="0.2">
      <c r="B7" s="199"/>
      <c r="C7" s="315"/>
      <c r="D7" s="315"/>
      <c r="F7" s="200"/>
      <c r="G7" s="315"/>
      <c r="H7" s="315"/>
      <c r="I7" s="315"/>
      <c r="J7" s="315"/>
      <c r="K7" s="200"/>
      <c r="L7" s="315"/>
      <c r="M7" s="315"/>
      <c r="N7" s="315"/>
    </row>
    <row r="8" spans="2:21" ht="15.95" customHeight="1" thickBot="1" x14ac:dyDescent="0.2">
      <c r="B8" s="187" t="s">
        <v>110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4"/>
      <c r="U8" s="194"/>
    </row>
    <row r="9" spans="2:21" ht="15.95" customHeight="1" thickBot="1" x14ac:dyDescent="0.2">
      <c r="B9" s="195"/>
      <c r="C9" s="201"/>
      <c r="D9" s="202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382"/>
      <c r="U9" s="382"/>
    </row>
    <row r="10" spans="2:21" ht="15.95" customHeight="1" thickBot="1" x14ac:dyDescent="0.25">
      <c r="B10" s="180" t="s">
        <v>97</v>
      </c>
      <c r="C10" s="188" t="s">
        <v>8</v>
      </c>
      <c r="D10" s="189" t="s">
        <v>9</v>
      </c>
      <c r="E10" s="188" t="s">
        <v>10</v>
      </c>
      <c r="F10" s="203" t="s">
        <v>11</v>
      </c>
      <c r="G10" s="185" t="s">
        <v>12</v>
      </c>
      <c r="H10" s="184" t="s">
        <v>13</v>
      </c>
      <c r="I10" s="185" t="s">
        <v>14</v>
      </c>
      <c r="J10" s="184" t="s">
        <v>15</v>
      </c>
      <c r="K10" s="183" t="s">
        <v>16</v>
      </c>
      <c r="L10" s="185" t="s">
        <v>17</v>
      </c>
      <c r="M10" s="185" t="s">
        <v>18</v>
      </c>
      <c r="N10" s="185" t="s">
        <v>130</v>
      </c>
      <c r="O10" s="185" t="s">
        <v>136</v>
      </c>
      <c r="P10" s="186" t="s">
        <v>139</v>
      </c>
      <c r="Q10" s="185" t="s">
        <v>141</v>
      </c>
      <c r="R10" s="379" t="s">
        <v>147</v>
      </c>
      <c r="S10" s="185" t="s">
        <v>148</v>
      </c>
      <c r="T10" s="185" t="s">
        <v>151</v>
      </c>
      <c r="U10" s="186" t="s">
        <v>158</v>
      </c>
    </row>
    <row r="11" spans="2:21" ht="14.1" customHeight="1" x14ac:dyDescent="0.15">
      <c r="B11" s="302" t="s">
        <v>19</v>
      </c>
      <c r="C11" s="316">
        <v>1259922</v>
      </c>
      <c r="D11" s="317">
        <v>1196086</v>
      </c>
      <c r="E11" s="303">
        <v>951576.57000000007</v>
      </c>
      <c r="F11" s="252">
        <v>825503</v>
      </c>
      <c r="G11" s="318">
        <v>183916</v>
      </c>
      <c r="H11" s="319">
        <v>187319.65000000002</v>
      </c>
      <c r="I11" s="320">
        <v>177198.88999999998</v>
      </c>
      <c r="J11" s="319">
        <v>200067.58</v>
      </c>
      <c r="K11" s="250">
        <f>SUM(G11:J11)</f>
        <v>748502.12</v>
      </c>
      <c r="L11" s="321">
        <v>230833</v>
      </c>
      <c r="M11" s="320">
        <v>221084.36</v>
      </c>
      <c r="N11" s="320">
        <v>229708.15</v>
      </c>
      <c r="O11" s="320">
        <v>249260.4</v>
      </c>
      <c r="P11" s="322">
        <f>SUM(L11:O11)</f>
        <v>930885.91</v>
      </c>
      <c r="Q11" s="320">
        <v>245028.03</v>
      </c>
      <c r="R11" s="399">
        <v>277722.52</v>
      </c>
      <c r="S11" s="399">
        <v>240766</v>
      </c>
      <c r="T11" s="399">
        <v>277961.09999999998</v>
      </c>
      <c r="U11" s="425">
        <f>SUM(Q11:T11)</f>
        <v>1041477.65</v>
      </c>
    </row>
    <row r="12" spans="2:21" ht="14.1" customHeight="1" x14ac:dyDescent="0.15">
      <c r="B12" s="304" t="s">
        <v>20</v>
      </c>
      <c r="C12" s="323">
        <v>122361</v>
      </c>
      <c r="D12" s="317">
        <v>129767</v>
      </c>
      <c r="E12" s="303">
        <v>105945.43000000001</v>
      </c>
      <c r="F12" s="252">
        <v>85267</v>
      </c>
      <c r="G12" s="321">
        <v>29827</v>
      </c>
      <c r="H12" s="324">
        <v>37177.53</v>
      </c>
      <c r="I12" s="321">
        <v>26228.15</v>
      </c>
      <c r="J12" s="324">
        <v>19476.41</v>
      </c>
      <c r="K12" s="250">
        <f t="shared" ref="K12:K34" si="0">SUM(G12:J12)</f>
        <v>112709.09</v>
      </c>
      <c r="L12" s="321">
        <v>27469</v>
      </c>
      <c r="M12" s="321">
        <v>21409.35</v>
      </c>
      <c r="N12" s="321">
        <v>25656.21</v>
      </c>
      <c r="O12" s="321">
        <v>30752.61</v>
      </c>
      <c r="P12" s="325">
        <f>SUM(L12:O12)</f>
        <v>105287.17</v>
      </c>
      <c r="Q12" s="321">
        <v>32478.68</v>
      </c>
      <c r="R12" s="400">
        <v>21200.77</v>
      </c>
      <c r="S12" s="400">
        <v>26840</v>
      </c>
      <c r="T12" s="400">
        <v>31622.81</v>
      </c>
      <c r="U12" s="420">
        <f>SUM(Q12:T12)</f>
        <v>112142.26</v>
      </c>
    </row>
    <row r="13" spans="2:21" ht="14.1" customHeight="1" x14ac:dyDescent="0.15">
      <c r="B13" s="304" t="s">
        <v>21</v>
      </c>
      <c r="C13" s="323">
        <v>75979</v>
      </c>
      <c r="D13" s="317">
        <v>81026</v>
      </c>
      <c r="E13" s="303">
        <v>79820.17</v>
      </c>
      <c r="F13" s="252">
        <v>92836</v>
      </c>
      <c r="G13" s="321">
        <v>36440</v>
      </c>
      <c r="H13" s="324">
        <v>27532.309999999998</v>
      </c>
      <c r="I13" s="321">
        <v>34916.570000000007</v>
      </c>
      <c r="J13" s="324">
        <v>38019.74</v>
      </c>
      <c r="K13" s="250">
        <f t="shared" si="0"/>
        <v>136908.62</v>
      </c>
      <c r="L13" s="321">
        <v>37152</v>
      </c>
      <c r="M13" s="321">
        <v>22185.32</v>
      </c>
      <c r="N13" s="321">
        <v>30648.41</v>
      </c>
      <c r="O13" s="321">
        <v>36748.93</v>
      </c>
      <c r="P13" s="325">
        <f t="shared" ref="P13:P33" si="1">SUM(L13:O13)</f>
        <v>126734.66</v>
      </c>
      <c r="Q13" s="321">
        <v>33065.729999999996</v>
      </c>
      <c r="R13" s="400">
        <v>41536.720000000001</v>
      </c>
      <c r="S13" s="400">
        <v>32465</v>
      </c>
      <c r="T13" s="400">
        <v>44586.75</v>
      </c>
      <c r="U13" s="420">
        <f t="shared" ref="U13:U33" si="2">SUM(Q13:T13)</f>
        <v>151654.20000000001</v>
      </c>
    </row>
    <row r="14" spans="2:21" ht="14.1" customHeight="1" x14ac:dyDescent="0.15">
      <c r="B14" s="304" t="s">
        <v>22</v>
      </c>
      <c r="C14" s="323">
        <v>41199</v>
      </c>
      <c r="D14" s="317">
        <v>50279</v>
      </c>
      <c r="E14" s="303">
        <v>40527.22</v>
      </c>
      <c r="F14" s="252">
        <v>52365</v>
      </c>
      <c r="G14" s="321">
        <v>21927</v>
      </c>
      <c r="H14" s="324">
        <v>23179.98</v>
      </c>
      <c r="I14" s="321">
        <v>14657.77</v>
      </c>
      <c r="J14" s="324">
        <v>19948.73</v>
      </c>
      <c r="K14" s="250">
        <f>SUM(G14:J14)</f>
        <v>79713.48</v>
      </c>
      <c r="L14" s="321">
        <v>6744</v>
      </c>
      <c r="M14" s="321">
        <v>3066.29</v>
      </c>
      <c r="N14" s="321">
        <v>11581.84</v>
      </c>
      <c r="O14" s="321">
        <v>6238.52</v>
      </c>
      <c r="P14" s="325">
        <f t="shared" si="1"/>
        <v>27630.65</v>
      </c>
      <c r="Q14" s="321">
        <v>5194.01</v>
      </c>
      <c r="R14" s="400">
        <v>3841.3199999999997</v>
      </c>
      <c r="S14" s="400">
        <v>6145</v>
      </c>
      <c r="T14" s="400">
        <v>10189.870000000001</v>
      </c>
      <c r="U14" s="420">
        <f t="shared" si="2"/>
        <v>25370.2</v>
      </c>
    </row>
    <row r="15" spans="2:21" ht="14.1" customHeight="1" x14ac:dyDescent="0.15">
      <c r="B15" s="305" t="s">
        <v>23</v>
      </c>
      <c r="C15" s="323">
        <v>32879</v>
      </c>
      <c r="D15" s="317">
        <v>36665</v>
      </c>
      <c r="E15" s="303">
        <v>24351.23</v>
      </c>
      <c r="F15" s="252">
        <v>25789</v>
      </c>
      <c r="G15" s="321">
        <v>5178</v>
      </c>
      <c r="H15" s="324">
        <v>4937</v>
      </c>
      <c r="I15" s="321">
        <v>3050.45</v>
      </c>
      <c r="J15" s="324">
        <v>3962.91</v>
      </c>
      <c r="K15" s="250">
        <f t="shared" si="0"/>
        <v>17128.36</v>
      </c>
      <c r="L15" s="321">
        <v>2795</v>
      </c>
      <c r="M15" s="321">
        <v>3344.72</v>
      </c>
      <c r="N15" s="321">
        <v>4087.84</v>
      </c>
      <c r="O15" s="321">
        <v>4297.4799999999996</v>
      </c>
      <c r="P15" s="325">
        <f t="shared" si="1"/>
        <v>14525.039999999999</v>
      </c>
      <c r="Q15" s="321">
        <v>6119.18</v>
      </c>
      <c r="R15" s="400">
        <v>2296.2600000000002</v>
      </c>
      <c r="S15" s="400">
        <v>9029</v>
      </c>
      <c r="T15" s="400">
        <v>7730.47</v>
      </c>
      <c r="U15" s="420">
        <f t="shared" si="2"/>
        <v>25174.910000000003</v>
      </c>
    </row>
    <row r="16" spans="2:21" ht="14.1" customHeight="1" x14ac:dyDescent="0.15">
      <c r="B16" s="305" t="s">
        <v>98</v>
      </c>
      <c r="C16" s="323">
        <v>73122</v>
      </c>
      <c r="D16" s="317">
        <v>97018</v>
      </c>
      <c r="E16" s="303">
        <v>75808.27</v>
      </c>
      <c r="F16" s="252">
        <v>28687</v>
      </c>
      <c r="G16" s="321">
        <v>3651</v>
      </c>
      <c r="H16" s="324">
        <v>3567.19</v>
      </c>
      <c r="I16" s="321">
        <v>7854.04</v>
      </c>
      <c r="J16" s="324">
        <v>6886.06</v>
      </c>
      <c r="K16" s="250">
        <f t="shared" si="0"/>
        <v>21958.29</v>
      </c>
      <c r="L16" s="321">
        <v>5676</v>
      </c>
      <c r="M16" s="321">
        <v>19805.05</v>
      </c>
      <c r="N16" s="321">
        <v>7576.71</v>
      </c>
      <c r="O16" s="321">
        <v>12743.72</v>
      </c>
      <c r="P16" s="325">
        <f t="shared" si="1"/>
        <v>45801.48</v>
      </c>
      <c r="Q16" s="321">
        <v>20923.72</v>
      </c>
      <c r="R16" s="400">
        <v>9886.9</v>
      </c>
      <c r="S16" s="400">
        <v>20307</v>
      </c>
      <c r="T16" s="400">
        <v>13969.14</v>
      </c>
      <c r="U16" s="420">
        <f t="shared" si="2"/>
        <v>65086.76</v>
      </c>
    </row>
    <row r="17" spans="2:21" ht="14.1" customHeight="1" x14ac:dyDescent="0.15">
      <c r="B17" s="305" t="s">
        <v>25</v>
      </c>
      <c r="C17" s="323">
        <v>11719</v>
      </c>
      <c r="D17" s="317">
        <v>14391</v>
      </c>
      <c r="E17" s="303">
        <v>16574.13</v>
      </c>
      <c r="F17" s="252">
        <v>7918</v>
      </c>
      <c r="G17" s="321">
        <v>943</v>
      </c>
      <c r="H17" s="324">
        <v>7207.2199999999993</v>
      </c>
      <c r="I17" s="321">
        <v>8578.77</v>
      </c>
      <c r="J17" s="324">
        <v>4144.3100000000004</v>
      </c>
      <c r="K17" s="250">
        <f t="shared" si="0"/>
        <v>20873.3</v>
      </c>
      <c r="L17" s="321">
        <v>8908</v>
      </c>
      <c r="M17" s="321">
        <v>3253.61</v>
      </c>
      <c r="N17" s="321">
        <v>5076.71</v>
      </c>
      <c r="O17" s="321">
        <v>12693.18</v>
      </c>
      <c r="P17" s="325">
        <f t="shared" si="1"/>
        <v>29931.5</v>
      </c>
      <c r="Q17" s="321">
        <v>3936.2999999999997</v>
      </c>
      <c r="R17" s="400">
        <v>4425.03</v>
      </c>
      <c r="S17" s="400">
        <v>3624</v>
      </c>
      <c r="T17" s="400">
        <v>2805.41</v>
      </c>
      <c r="U17" s="420">
        <f t="shared" si="2"/>
        <v>14790.74</v>
      </c>
    </row>
    <row r="18" spans="2:21" ht="14.1" customHeight="1" x14ac:dyDescent="0.15">
      <c r="B18" s="305" t="s">
        <v>26</v>
      </c>
      <c r="C18" s="323">
        <v>38308</v>
      </c>
      <c r="D18" s="317">
        <v>69897</v>
      </c>
      <c r="E18" s="303">
        <v>79862.399999999994</v>
      </c>
      <c r="F18" s="252">
        <v>83189</v>
      </c>
      <c r="G18" s="321">
        <v>10591</v>
      </c>
      <c r="H18" s="324">
        <v>10840.990000000002</v>
      </c>
      <c r="I18" s="321">
        <v>13537.01</v>
      </c>
      <c r="J18" s="324">
        <v>13828.29</v>
      </c>
      <c r="K18" s="250">
        <f t="shared" si="0"/>
        <v>48797.29</v>
      </c>
      <c r="L18" s="321">
        <v>13416</v>
      </c>
      <c r="M18" s="321">
        <v>20915.27</v>
      </c>
      <c r="N18" s="321">
        <v>14862.3</v>
      </c>
      <c r="O18" s="321">
        <v>25256.51</v>
      </c>
      <c r="P18" s="325">
        <f t="shared" si="1"/>
        <v>74450.080000000002</v>
      </c>
      <c r="Q18" s="321">
        <v>20260.829999999998</v>
      </c>
      <c r="R18" s="400">
        <v>17741.3</v>
      </c>
      <c r="S18" s="400">
        <v>17354</v>
      </c>
      <c r="T18" s="400">
        <v>20932.38</v>
      </c>
      <c r="U18" s="420">
        <f t="shared" si="2"/>
        <v>76288.509999999995</v>
      </c>
    </row>
    <row r="19" spans="2:21" ht="14.1" customHeight="1" x14ac:dyDescent="0.15">
      <c r="B19" s="305" t="s">
        <v>27</v>
      </c>
      <c r="C19" s="326">
        <v>0</v>
      </c>
      <c r="D19" s="317">
        <v>0</v>
      </c>
      <c r="E19" s="303">
        <v>0</v>
      </c>
      <c r="F19" s="252">
        <v>0</v>
      </c>
      <c r="G19" s="327">
        <v>0</v>
      </c>
      <c r="H19" s="328">
        <v>0</v>
      </c>
      <c r="I19" s="329">
        <v>0</v>
      </c>
      <c r="J19" s="306">
        <v>0</v>
      </c>
      <c r="K19" s="250">
        <f t="shared" si="0"/>
        <v>0</v>
      </c>
      <c r="L19" s="321">
        <v>0</v>
      </c>
      <c r="M19" s="329">
        <v>0</v>
      </c>
      <c r="N19" s="329">
        <v>0</v>
      </c>
      <c r="O19" s="329">
        <v>0</v>
      </c>
      <c r="P19" s="325">
        <f t="shared" si="1"/>
        <v>0</v>
      </c>
      <c r="Q19" s="321">
        <v>0</v>
      </c>
      <c r="R19" s="400">
        <v>0</v>
      </c>
      <c r="S19" s="400">
        <v>0</v>
      </c>
      <c r="T19" s="400">
        <v>0</v>
      </c>
      <c r="U19" s="420">
        <f t="shared" si="2"/>
        <v>0</v>
      </c>
    </row>
    <row r="20" spans="2:21" ht="14.1" customHeight="1" x14ac:dyDescent="0.15">
      <c r="B20" s="305" t="s">
        <v>28</v>
      </c>
      <c r="C20" s="323">
        <v>463743</v>
      </c>
      <c r="D20" s="317">
        <v>667883</v>
      </c>
      <c r="E20" s="303">
        <v>547945.42999999993</v>
      </c>
      <c r="F20" s="252">
        <v>448071</v>
      </c>
      <c r="G20" s="321">
        <v>122996</v>
      </c>
      <c r="H20" s="324">
        <v>152563.97999999998</v>
      </c>
      <c r="I20" s="321">
        <v>123837.84</v>
      </c>
      <c r="J20" s="328">
        <v>107295.6</v>
      </c>
      <c r="K20" s="250">
        <f t="shared" si="0"/>
        <v>506693.41999999993</v>
      </c>
      <c r="L20" s="321">
        <v>105298</v>
      </c>
      <c r="M20" s="329">
        <v>110998.57</v>
      </c>
      <c r="N20" s="329">
        <v>148668.78</v>
      </c>
      <c r="O20" s="329">
        <v>157810.25</v>
      </c>
      <c r="P20" s="325">
        <f t="shared" si="1"/>
        <v>522775.6</v>
      </c>
      <c r="Q20" s="321">
        <v>98614.599999999991</v>
      </c>
      <c r="R20" s="400">
        <v>120751.28</v>
      </c>
      <c r="S20" s="400">
        <v>136301</v>
      </c>
      <c r="T20" s="400">
        <v>152147.88</v>
      </c>
      <c r="U20" s="420">
        <f t="shared" si="2"/>
        <v>507814.76</v>
      </c>
    </row>
    <row r="21" spans="2:21" ht="14.1" customHeight="1" x14ac:dyDescent="0.15">
      <c r="B21" s="305" t="s">
        <v>29</v>
      </c>
      <c r="C21" s="323">
        <v>2415709</v>
      </c>
      <c r="D21" s="317">
        <v>3077253</v>
      </c>
      <c r="E21" s="303">
        <v>3021535.9000000004</v>
      </c>
      <c r="F21" s="252">
        <v>3252040</v>
      </c>
      <c r="G21" s="321">
        <v>852288</v>
      </c>
      <c r="H21" s="324">
        <v>928238.47</v>
      </c>
      <c r="I21" s="321">
        <v>787320.55</v>
      </c>
      <c r="J21" s="324">
        <v>743273.03</v>
      </c>
      <c r="K21" s="250">
        <f t="shared" si="0"/>
        <v>3311120.05</v>
      </c>
      <c r="L21" s="321">
        <v>861903</v>
      </c>
      <c r="M21" s="321">
        <v>938460.03</v>
      </c>
      <c r="N21" s="321">
        <v>1029044.9</v>
      </c>
      <c r="O21" s="321">
        <v>1022723.01</v>
      </c>
      <c r="P21" s="325">
        <f t="shared" si="1"/>
        <v>3852130.9400000004</v>
      </c>
      <c r="Q21" s="321">
        <v>901495.40999999992</v>
      </c>
      <c r="R21" s="400">
        <v>1018760.93</v>
      </c>
      <c r="S21" s="400">
        <v>1015652</v>
      </c>
      <c r="T21" s="400">
        <v>1002645.31</v>
      </c>
      <c r="U21" s="420">
        <f t="shared" si="2"/>
        <v>3938553.65</v>
      </c>
    </row>
    <row r="22" spans="2:21" ht="14.1" customHeight="1" x14ac:dyDescent="0.15">
      <c r="B22" s="304" t="s">
        <v>30</v>
      </c>
      <c r="C22" s="330" t="s">
        <v>31</v>
      </c>
      <c r="D22" s="317">
        <v>687246</v>
      </c>
      <c r="E22" s="303">
        <v>689183.28</v>
      </c>
      <c r="F22" s="252">
        <v>517747</v>
      </c>
      <c r="G22" s="321">
        <v>107669</v>
      </c>
      <c r="H22" s="324">
        <v>103311.47</v>
      </c>
      <c r="I22" s="321">
        <v>127792.01</v>
      </c>
      <c r="J22" s="324">
        <v>121039.69</v>
      </c>
      <c r="K22" s="250">
        <f t="shared" si="0"/>
        <v>459812.17</v>
      </c>
      <c r="L22" s="321">
        <v>122252</v>
      </c>
      <c r="M22" s="321">
        <v>152390.51</v>
      </c>
      <c r="N22" s="321">
        <v>124816.5</v>
      </c>
      <c r="O22" s="321">
        <v>114608.85</v>
      </c>
      <c r="P22" s="325">
        <f t="shared" si="1"/>
        <v>514067.86</v>
      </c>
      <c r="Q22" s="321">
        <v>99524.160000000003</v>
      </c>
      <c r="R22" s="400">
        <v>113091.54</v>
      </c>
      <c r="S22" s="400">
        <v>150817</v>
      </c>
      <c r="T22" s="400">
        <v>124095.75</v>
      </c>
      <c r="U22" s="420">
        <f t="shared" si="2"/>
        <v>487528.45</v>
      </c>
    </row>
    <row r="23" spans="2:21" ht="14.1" customHeight="1" x14ac:dyDescent="0.15">
      <c r="B23" s="304" t="s">
        <v>32</v>
      </c>
      <c r="C23" s="330" t="s">
        <v>31</v>
      </c>
      <c r="D23" s="317">
        <v>19887</v>
      </c>
      <c r="E23" s="303">
        <v>26075.329999999998</v>
      </c>
      <c r="F23" s="252">
        <v>17578</v>
      </c>
      <c r="G23" s="321">
        <v>1629</v>
      </c>
      <c r="H23" s="324">
        <v>3134</v>
      </c>
      <c r="I23" s="321">
        <v>1869.8600000000001</v>
      </c>
      <c r="J23" s="324">
        <v>2929.82</v>
      </c>
      <c r="K23" s="250">
        <f>SUM(G23:J23)</f>
        <v>9562.68</v>
      </c>
      <c r="L23" s="321">
        <v>446</v>
      </c>
      <c r="M23" s="321">
        <v>6608.6</v>
      </c>
      <c r="N23" s="321">
        <v>2627.77</v>
      </c>
      <c r="O23" s="321">
        <v>7582.92</v>
      </c>
      <c r="P23" s="325">
        <f t="shared" si="1"/>
        <v>17265.29</v>
      </c>
      <c r="Q23" s="321">
        <v>5029.08</v>
      </c>
      <c r="R23" s="400">
        <v>1842.65</v>
      </c>
      <c r="S23" s="400">
        <v>5668</v>
      </c>
      <c r="T23" s="400">
        <v>3163.31</v>
      </c>
      <c r="U23" s="420">
        <f t="shared" si="2"/>
        <v>15703.039999999999</v>
      </c>
    </row>
    <row r="24" spans="2:21" ht="14.1" customHeight="1" x14ac:dyDescent="0.15">
      <c r="B24" s="304" t="s">
        <v>33</v>
      </c>
      <c r="C24" s="330" t="s">
        <v>31</v>
      </c>
      <c r="D24" s="317">
        <v>52558</v>
      </c>
      <c r="E24" s="303">
        <v>27565.370000000003</v>
      </c>
      <c r="F24" s="252">
        <v>18038</v>
      </c>
      <c r="G24" s="321">
        <v>2587</v>
      </c>
      <c r="H24" s="324">
        <v>2225.5699999999997</v>
      </c>
      <c r="I24" s="321">
        <v>7939.18</v>
      </c>
      <c r="J24" s="324">
        <v>4403.79</v>
      </c>
      <c r="K24" s="250">
        <f>SUM(G24:J24)</f>
        <v>17155.54</v>
      </c>
      <c r="L24" s="321">
        <v>7000</v>
      </c>
      <c r="M24" s="321">
        <v>3384.29</v>
      </c>
      <c r="N24" s="321">
        <v>11870.38</v>
      </c>
      <c r="O24" s="321">
        <v>15761.25</v>
      </c>
      <c r="P24" s="325">
        <f t="shared" si="1"/>
        <v>38015.919999999998</v>
      </c>
      <c r="Q24" s="321">
        <v>3348.97</v>
      </c>
      <c r="R24" s="400">
        <v>2867.72</v>
      </c>
      <c r="S24" s="400">
        <v>2141</v>
      </c>
      <c r="T24" s="400">
        <v>4795.6499999999996</v>
      </c>
      <c r="U24" s="420">
        <f t="shared" si="2"/>
        <v>13153.339999999998</v>
      </c>
    </row>
    <row r="25" spans="2:21" ht="14.1" customHeight="1" x14ac:dyDescent="0.15">
      <c r="B25" s="305" t="s">
        <v>34</v>
      </c>
      <c r="C25" s="330" t="s">
        <v>31</v>
      </c>
      <c r="D25" s="324">
        <v>12376</v>
      </c>
      <c r="E25" s="307">
        <v>17126.41</v>
      </c>
      <c r="F25" s="308">
        <v>9892</v>
      </c>
      <c r="G25" s="321">
        <v>3703</v>
      </c>
      <c r="H25" s="324">
        <v>2352</v>
      </c>
      <c r="I25" s="321">
        <v>2891.7799999999997</v>
      </c>
      <c r="J25" s="324">
        <v>4133.1499999999996</v>
      </c>
      <c r="K25" s="255">
        <f t="shared" si="0"/>
        <v>13079.929999999998</v>
      </c>
      <c r="L25" s="321">
        <v>5587</v>
      </c>
      <c r="M25" s="321">
        <v>4816.05</v>
      </c>
      <c r="N25" s="321">
        <v>3751.05</v>
      </c>
      <c r="O25" s="321">
        <v>6391.08</v>
      </c>
      <c r="P25" s="325">
        <f t="shared" si="1"/>
        <v>20545.18</v>
      </c>
      <c r="Q25" s="321">
        <v>10764.11</v>
      </c>
      <c r="R25" s="400">
        <v>6789.64</v>
      </c>
      <c r="S25" s="400">
        <v>9798</v>
      </c>
      <c r="T25" s="400">
        <v>5929.95</v>
      </c>
      <c r="U25" s="420">
        <f t="shared" si="2"/>
        <v>33281.699999999997</v>
      </c>
    </row>
    <row r="26" spans="2:21" ht="14.1" customHeight="1" x14ac:dyDescent="0.15">
      <c r="B26" s="309" t="s">
        <v>35</v>
      </c>
      <c r="C26" s="330" t="s">
        <v>31</v>
      </c>
      <c r="D26" s="331" t="s">
        <v>31</v>
      </c>
      <c r="E26" s="331" t="s">
        <v>31</v>
      </c>
      <c r="F26" s="332" t="s">
        <v>31</v>
      </c>
      <c r="G26" s="331" t="s">
        <v>31</v>
      </c>
      <c r="H26" s="331" t="s">
        <v>31</v>
      </c>
      <c r="I26" s="331" t="s">
        <v>31</v>
      </c>
      <c r="J26" s="331" t="s">
        <v>31</v>
      </c>
      <c r="K26" s="332" t="s">
        <v>31</v>
      </c>
      <c r="L26" s="321">
        <v>895</v>
      </c>
      <c r="M26" s="321">
        <v>1139.28</v>
      </c>
      <c r="N26" s="321">
        <v>4294.9399999999996</v>
      </c>
      <c r="O26" s="321">
        <v>918.05</v>
      </c>
      <c r="P26" s="325">
        <f t="shared" si="1"/>
        <v>7247.2699999999995</v>
      </c>
      <c r="Q26" s="321">
        <v>2019.9099999999999</v>
      </c>
      <c r="R26" s="400">
        <v>1571.27</v>
      </c>
      <c r="S26" s="400">
        <v>2903</v>
      </c>
      <c r="T26" s="400">
        <v>1276.3</v>
      </c>
      <c r="U26" s="420">
        <f t="shared" si="2"/>
        <v>7770.4800000000005</v>
      </c>
    </row>
    <row r="27" spans="2:21" ht="14.1" customHeight="1" x14ac:dyDescent="0.15">
      <c r="B27" s="309" t="s">
        <v>36</v>
      </c>
      <c r="C27" s="330" t="s">
        <v>31</v>
      </c>
      <c r="D27" s="331" t="s">
        <v>31</v>
      </c>
      <c r="E27" s="331" t="s">
        <v>31</v>
      </c>
      <c r="F27" s="332" t="s">
        <v>31</v>
      </c>
      <c r="G27" s="331" t="s">
        <v>31</v>
      </c>
      <c r="H27" s="331" t="s">
        <v>31</v>
      </c>
      <c r="I27" s="331" t="s">
        <v>31</v>
      </c>
      <c r="J27" s="331" t="s">
        <v>31</v>
      </c>
      <c r="K27" s="332" t="s">
        <v>31</v>
      </c>
      <c r="L27" s="321">
        <v>611</v>
      </c>
      <c r="M27" s="321">
        <v>5505.72</v>
      </c>
      <c r="N27" s="321">
        <v>0</v>
      </c>
      <c r="O27" s="321">
        <v>317.45</v>
      </c>
      <c r="P27" s="325">
        <f t="shared" si="1"/>
        <v>6434.17</v>
      </c>
      <c r="Q27" s="321">
        <v>197.8</v>
      </c>
      <c r="R27" s="400">
        <v>378.79</v>
      </c>
      <c r="S27" s="400">
        <v>757</v>
      </c>
      <c r="T27" s="400">
        <v>1186.8</v>
      </c>
      <c r="U27" s="420">
        <f t="shared" si="2"/>
        <v>2520.3900000000003</v>
      </c>
    </row>
    <row r="28" spans="2:21" ht="14.1" customHeight="1" x14ac:dyDescent="0.15">
      <c r="B28" s="309" t="s">
        <v>37</v>
      </c>
      <c r="C28" s="330" t="s">
        <v>31</v>
      </c>
      <c r="D28" s="331" t="s">
        <v>31</v>
      </c>
      <c r="E28" s="331" t="s">
        <v>31</v>
      </c>
      <c r="F28" s="332" t="s">
        <v>31</v>
      </c>
      <c r="G28" s="331" t="s">
        <v>31</v>
      </c>
      <c r="H28" s="331" t="s">
        <v>31</v>
      </c>
      <c r="I28" s="331" t="s">
        <v>31</v>
      </c>
      <c r="J28" s="331" t="s">
        <v>31</v>
      </c>
      <c r="K28" s="332" t="s">
        <v>31</v>
      </c>
      <c r="L28" s="321">
        <v>0</v>
      </c>
      <c r="M28" s="329">
        <v>0</v>
      </c>
      <c r="N28" s="329">
        <v>0</v>
      </c>
      <c r="O28" s="329">
        <v>0</v>
      </c>
      <c r="P28" s="325">
        <f t="shared" si="1"/>
        <v>0</v>
      </c>
      <c r="Q28" s="321">
        <v>0</v>
      </c>
      <c r="R28" s="400">
        <v>0</v>
      </c>
      <c r="S28" s="400">
        <v>0</v>
      </c>
      <c r="T28" s="400">
        <v>0</v>
      </c>
      <c r="U28" s="420">
        <f t="shared" si="2"/>
        <v>0</v>
      </c>
    </row>
    <row r="29" spans="2:21" ht="14.1" customHeight="1" x14ac:dyDescent="0.15">
      <c r="B29" s="309" t="s">
        <v>38</v>
      </c>
      <c r="C29" s="330" t="s">
        <v>31</v>
      </c>
      <c r="D29" s="331" t="s">
        <v>31</v>
      </c>
      <c r="E29" s="331" t="s">
        <v>31</v>
      </c>
      <c r="F29" s="332" t="s">
        <v>31</v>
      </c>
      <c r="G29" s="331" t="s">
        <v>31</v>
      </c>
      <c r="H29" s="331" t="s">
        <v>31</v>
      </c>
      <c r="I29" s="331" t="s">
        <v>31</v>
      </c>
      <c r="J29" s="331" t="s">
        <v>31</v>
      </c>
      <c r="K29" s="332" t="s">
        <v>31</v>
      </c>
      <c r="L29" s="321">
        <v>0</v>
      </c>
      <c r="M29" s="329">
        <v>3399.59</v>
      </c>
      <c r="N29" s="329">
        <v>101.21</v>
      </c>
      <c r="O29" s="329">
        <v>4022.19</v>
      </c>
      <c r="P29" s="325">
        <f t="shared" si="1"/>
        <v>7522.99</v>
      </c>
      <c r="Q29" s="321">
        <v>3636.44</v>
      </c>
      <c r="R29" s="400">
        <v>150</v>
      </c>
      <c r="S29" s="400">
        <v>1115</v>
      </c>
      <c r="T29" s="400">
        <v>1165.19</v>
      </c>
      <c r="U29" s="420">
        <f t="shared" si="2"/>
        <v>6066.630000000001</v>
      </c>
    </row>
    <row r="30" spans="2:21" ht="14.1" customHeight="1" x14ac:dyDescent="0.15">
      <c r="B30" s="309" t="s">
        <v>39</v>
      </c>
      <c r="C30" s="330" t="s">
        <v>31</v>
      </c>
      <c r="D30" s="331" t="s">
        <v>31</v>
      </c>
      <c r="E30" s="331" t="s">
        <v>31</v>
      </c>
      <c r="F30" s="332" t="s">
        <v>31</v>
      </c>
      <c r="G30" s="331" t="s">
        <v>31</v>
      </c>
      <c r="H30" s="331" t="s">
        <v>31</v>
      </c>
      <c r="I30" s="331" t="s">
        <v>31</v>
      </c>
      <c r="J30" s="331" t="s">
        <v>31</v>
      </c>
      <c r="K30" s="332" t="s">
        <v>31</v>
      </c>
      <c r="L30" s="321">
        <v>5601</v>
      </c>
      <c r="M30" s="321">
        <v>404.91</v>
      </c>
      <c r="N30" s="321">
        <v>0</v>
      </c>
      <c r="O30" s="321">
        <v>2411</v>
      </c>
      <c r="P30" s="325">
        <f t="shared" si="1"/>
        <v>8416.91</v>
      </c>
      <c r="Q30" s="321">
        <v>3398.85</v>
      </c>
      <c r="R30" s="400">
        <v>0</v>
      </c>
      <c r="S30" s="400">
        <v>2521</v>
      </c>
      <c r="T30" s="400">
        <v>0</v>
      </c>
      <c r="U30" s="420">
        <f t="shared" si="2"/>
        <v>5919.85</v>
      </c>
    </row>
    <row r="31" spans="2:21" ht="14.1" customHeight="1" x14ac:dyDescent="0.15">
      <c r="B31" s="309" t="s">
        <v>40</v>
      </c>
      <c r="C31" s="330" t="s">
        <v>31</v>
      </c>
      <c r="D31" s="331" t="s">
        <v>31</v>
      </c>
      <c r="E31" s="331" t="s">
        <v>31</v>
      </c>
      <c r="F31" s="332" t="s">
        <v>31</v>
      </c>
      <c r="G31" s="331" t="s">
        <v>31</v>
      </c>
      <c r="H31" s="331" t="s">
        <v>31</v>
      </c>
      <c r="I31" s="331" t="s">
        <v>31</v>
      </c>
      <c r="J31" s="331" t="s">
        <v>31</v>
      </c>
      <c r="K31" s="332" t="s">
        <v>31</v>
      </c>
      <c r="L31" s="321">
        <v>0</v>
      </c>
      <c r="M31" s="321">
        <v>0</v>
      </c>
      <c r="N31" s="321">
        <v>0</v>
      </c>
      <c r="O31" s="321">
        <v>0</v>
      </c>
      <c r="P31" s="325">
        <f t="shared" si="1"/>
        <v>0</v>
      </c>
      <c r="Q31" s="321">
        <v>0</v>
      </c>
      <c r="R31" s="400">
        <v>0</v>
      </c>
      <c r="S31" s="400">
        <v>0</v>
      </c>
      <c r="T31" s="400">
        <v>0</v>
      </c>
      <c r="U31" s="420">
        <f t="shared" si="2"/>
        <v>0</v>
      </c>
    </row>
    <row r="32" spans="2:21" ht="14.1" customHeight="1" x14ac:dyDescent="0.15">
      <c r="B32" s="309" t="s">
        <v>41</v>
      </c>
      <c r="C32" s="330" t="s">
        <v>31</v>
      </c>
      <c r="D32" s="331" t="s">
        <v>31</v>
      </c>
      <c r="E32" s="331" t="s">
        <v>31</v>
      </c>
      <c r="F32" s="332" t="s">
        <v>31</v>
      </c>
      <c r="G32" s="331" t="s">
        <v>31</v>
      </c>
      <c r="H32" s="331" t="s">
        <v>31</v>
      </c>
      <c r="I32" s="331" t="s">
        <v>31</v>
      </c>
      <c r="J32" s="331" t="s">
        <v>31</v>
      </c>
      <c r="K32" s="332" t="s">
        <v>31</v>
      </c>
      <c r="L32" s="321">
        <v>2311</v>
      </c>
      <c r="M32" s="321">
        <v>2854.83</v>
      </c>
      <c r="N32" s="321">
        <v>0</v>
      </c>
      <c r="O32" s="321">
        <v>500</v>
      </c>
      <c r="P32" s="325">
        <f t="shared" si="1"/>
        <v>5665.83</v>
      </c>
      <c r="Q32" s="321">
        <v>6928.75</v>
      </c>
      <c r="R32" s="400">
        <v>2790.79</v>
      </c>
      <c r="S32" s="400">
        <v>1000</v>
      </c>
      <c r="T32" s="400">
        <v>4535.3</v>
      </c>
      <c r="U32" s="420">
        <f t="shared" si="2"/>
        <v>15254.84</v>
      </c>
    </row>
    <row r="33" spans="2:21" ht="14.1" customHeight="1" x14ac:dyDescent="0.15">
      <c r="B33" s="310" t="s">
        <v>134</v>
      </c>
      <c r="C33" s="330" t="s">
        <v>31</v>
      </c>
      <c r="D33" s="331" t="s">
        <v>31</v>
      </c>
      <c r="E33" s="331" t="s">
        <v>31</v>
      </c>
      <c r="F33" s="332" t="s">
        <v>31</v>
      </c>
      <c r="G33" s="331" t="s">
        <v>31</v>
      </c>
      <c r="H33" s="331" t="s">
        <v>31</v>
      </c>
      <c r="I33" s="331" t="s">
        <v>31</v>
      </c>
      <c r="J33" s="331" t="s">
        <v>31</v>
      </c>
      <c r="K33" s="332" t="s">
        <v>31</v>
      </c>
      <c r="L33" s="321">
        <v>776</v>
      </c>
      <c r="M33" s="321">
        <v>620.79999999999995</v>
      </c>
      <c r="N33" s="321">
        <v>0</v>
      </c>
      <c r="O33" s="321">
        <v>0</v>
      </c>
      <c r="P33" s="325">
        <f t="shared" si="1"/>
        <v>1396.8</v>
      </c>
      <c r="Q33" s="321">
        <v>0</v>
      </c>
      <c r="R33" s="400">
        <v>1066.04</v>
      </c>
      <c r="S33" s="400">
        <v>0</v>
      </c>
      <c r="T33" s="400">
        <v>0</v>
      </c>
      <c r="U33" s="420">
        <f t="shared" si="2"/>
        <v>1066.04</v>
      </c>
    </row>
    <row r="34" spans="2:21" ht="13.5" customHeight="1" thickBot="1" x14ac:dyDescent="0.2">
      <c r="B34" s="311" t="s">
        <v>42</v>
      </c>
      <c r="C34" s="333">
        <v>1347765</v>
      </c>
      <c r="D34" s="334">
        <v>1009527</v>
      </c>
      <c r="E34" s="312">
        <v>782515</v>
      </c>
      <c r="F34" s="308">
        <v>608091</v>
      </c>
      <c r="G34" s="335">
        <v>142776</v>
      </c>
      <c r="H34" s="334">
        <v>272504.74</v>
      </c>
      <c r="I34" s="335">
        <v>320745.08999999997</v>
      </c>
      <c r="J34" s="334">
        <v>291926</v>
      </c>
      <c r="K34" s="313">
        <f t="shared" si="0"/>
        <v>1027951.83</v>
      </c>
      <c r="L34" s="321">
        <v>241134</v>
      </c>
      <c r="M34" s="321">
        <v>342980.69</v>
      </c>
      <c r="N34" s="321">
        <v>436575.87</v>
      </c>
      <c r="O34" s="321">
        <v>391292.59</v>
      </c>
      <c r="P34" s="325">
        <f>SUM(L34:O34)</f>
        <v>1411983.15</v>
      </c>
      <c r="Q34" s="321">
        <v>347938.15</v>
      </c>
      <c r="R34" s="400">
        <v>384084.89</v>
      </c>
      <c r="S34" s="400">
        <v>372861</v>
      </c>
      <c r="T34" s="400">
        <v>393038.61</v>
      </c>
      <c r="U34" s="420">
        <f>SUM(Q34:T34)</f>
        <v>1497922.65</v>
      </c>
    </row>
    <row r="35" spans="2:21" s="31" customFormat="1" ht="15.95" customHeight="1" thickBot="1" x14ac:dyDescent="0.2">
      <c r="B35" s="187" t="s">
        <v>111</v>
      </c>
      <c r="C35" s="336">
        <f>SUM(C11:C34)</f>
        <v>5882706</v>
      </c>
      <c r="D35" s="337">
        <f>SUM(D11:D34)</f>
        <v>7201859</v>
      </c>
      <c r="E35" s="338">
        <f>SUM(E11:E34)</f>
        <v>6486412.1400000006</v>
      </c>
      <c r="F35" s="339">
        <f>SUM(F11:F34)</f>
        <v>6073011</v>
      </c>
      <c r="G35" s="336">
        <f t="shared" ref="G35:M35" si="3">SUM(G11:G34)</f>
        <v>1526121</v>
      </c>
      <c r="H35" s="337">
        <f t="shared" si="3"/>
        <v>1766092.0999999999</v>
      </c>
      <c r="I35" s="336">
        <f t="shared" si="3"/>
        <v>1658417.96</v>
      </c>
      <c r="J35" s="337">
        <f t="shared" si="3"/>
        <v>1581335.1099999999</v>
      </c>
      <c r="K35" s="340">
        <f t="shared" si="3"/>
        <v>6531966.169999999</v>
      </c>
      <c r="L35" s="336">
        <f t="shared" si="3"/>
        <v>1686807</v>
      </c>
      <c r="M35" s="336">
        <f t="shared" si="3"/>
        <v>1888627.84</v>
      </c>
      <c r="N35" s="336">
        <f t="shared" ref="N35:R35" si="4">SUM(N11:N34)</f>
        <v>2090949.5699999998</v>
      </c>
      <c r="O35" s="336">
        <f t="shared" si="4"/>
        <v>2102329.9899999998</v>
      </c>
      <c r="P35" s="341">
        <f t="shared" si="4"/>
        <v>7768714.4000000004</v>
      </c>
      <c r="Q35" s="336">
        <f t="shared" si="4"/>
        <v>1849902.71</v>
      </c>
      <c r="R35" s="336">
        <f t="shared" si="4"/>
        <v>2032796.3600000003</v>
      </c>
      <c r="S35" s="427">
        <f>SUM(S11:S34)</f>
        <v>2058064</v>
      </c>
      <c r="T35" s="427">
        <f>SUM(T11:T34)</f>
        <v>2103777.98</v>
      </c>
      <c r="U35" s="415">
        <f>SUM(U11:U34)</f>
        <v>8044541.0499999989</v>
      </c>
    </row>
    <row r="36" spans="2:21" s="32" customFormat="1" ht="14.1" customHeight="1" x14ac:dyDescent="0.2">
      <c r="B36" s="177" t="s">
        <v>104</v>
      </c>
    </row>
    <row r="37" spans="2:21" ht="14.1" customHeight="1" x14ac:dyDescent="0.15">
      <c r="B37" s="204" t="s">
        <v>105</v>
      </c>
    </row>
    <row r="38" spans="2:21" ht="14.1" customHeight="1" x14ac:dyDescent="0.15">
      <c r="B38" s="204" t="s">
        <v>46</v>
      </c>
    </row>
    <row r="39" spans="2:21" ht="14.1" customHeight="1" x14ac:dyDescent="0.15">
      <c r="B39" s="7" t="s">
        <v>163</v>
      </c>
    </row>
    <row r="40" spans="2:21" ht="15.95" customHeight="1" x14ac:dyDescent="0.15">
      <c r="B40" s="31"/>
    </row>
  </sheetData>
  <sheetProtection algorithmName="SHA-512" hashValue="flGTHauD4A0GKnD8880V3d28qt8Gzbet3vmOB/AF710N36ibrnOmp3i9dVCc/WgqWjHMJgdn7TUp++8JSfYQTw==" saltValue="Uvu1jytOJQ2NvbDgaKxKMw==" spinCount="100000" sheet="1" objects="1" scenarios="1"/>
  <pageMargins left="0.7" right="0.7" top="0.75" bottom="0.75" header="0.3" footer="0.3"/>
  <ignoredErrors>
    <ignoredError sqref="K34 K11:K25 K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3"/>
  <sheetViews>
    <sheetView workbookViewId="0">
      <selection activeCell="C2" sqref="C2"/>
    </sheetView>
  </sheetViews>
  <sheetFormatPr defaultRowHeight="15" x14ac:dyDescent="0.25"/>
  <cols>
    <col min="1" max="1" width="23.7109375" bestFit="1" customWidth="1"/>
    <col min="2" max="4" width="13.140625" customWidth="1"/>
    <col min="5" max="5" width="10.7109375" bestFit="1" customWidth="1"/>
    <col min="6" max="6" width="23.7109375" bestFit="1" customWidth="1"/>
    <col min="7" max="9" width="11.85546875" customWidth="1"/>
    <col min="10" max="10" width="10.7109375" bestFit="1" customWidth="1"/>
    <col min="11" max="11" width="27.42578125" bestFit="1" customWidth="1"/>
    <col min="12" max="13" width="14.28515625" customWidth="1"/>
    <col min="14" max="14" width="16.28515625" bestFit="1" customWidth="1"/>
    <col min="15" max="15" width="10.7109375" bestFit="1" customWidth="1"/>
    <col min="16" max="16" width="23.7109375" bestFit="1" customWidth="1"/>
    <col min="17" max="19" width="14.85546875" customWidth="1"/>
    <col min="20" max="20" width="10.7109375" bestFit="1" customWidth="1"/>
  </cols>
  <sheetData>
    <row r="1" spans="1:20" x14ac:dyDescent="0.25">
      <c r="A1" s="1"/>
      <c r="B1" s="155"/>
      <c r="C1" s="155"/>
      <c r="D1" s="151"/>
      <c r="E1" s="403">
        <v>1</v>
      </c>
      <c r="F1" s="1"/>
      <c r="G1" s="155"/>
      <c r="H1" s="155"/>
      <c r="I1" s="151"/>
      <c r="J1" s="403">
        <v>1</v>
      </c>
      <c r="K1" s="1"/>
      <c r="L1" s="151"/>
      <c r="M1" s="151"/>
      <c r="N1" s="151"/>
      <c r="O1" s="403">
        <v>1</v>
      </c>
      <c r="P1" s="1"/>
      <c r="Q1" s="7"/>
      <c r="R1" s="7"/>
      <c r="S1" s="7"/>
      <c r="T1" s="403">
        <v>1</v>
      </c>
    </row>
    <row r="2" spans="1:20" x14ac:dyDescent="0.25">
      <c r="A2" s="1"/>
      <c r="B2" s="155" t="s">
        <v>113</v>
      </c>
      <c r="C2" s="155"/>
      <c r="D2" s="151"/>
      <c r="E2" s="404">
        <v>2</v>
      </c>
      <c r="F2" s="1"/>
      <c r="G2" s="155" t="s">
        <v>114</v>
      </c>
      <c r="H2" s="155"/>
      <c r="I2" s="151"/>
      <c r="J2" s="404">
        <v>2</v>
      </c>
      <c r="K2" s="1"/>
      <c r="L2" s="151" t="s">
        <v>142</v>
      </c>
      <c r="M2" s="151"/>
      <c r="N2" s="151"/>
      <c r="O2" s="404">
        <v>2</v>
      </c>
      <c r="P2" s="1"/>
      <c r="Q2" s="7" t="s">
        <v>143</v>
      </c>
      <c r="R2" s="7"/>
      <c r="S2" s="7"/>
      <c r="T2" s="404">
        <v>2</v>
      </c>
    </row>
    <row r="3" spans="1:20" ht="15.75" thickBot="1" x14ac:dyDescent="0.3">
      <c r="A3" s="1"/>
      <c r="B3" s="155"/>
      <c r="C3" s="155"/>
      <c r="D3" s="151"/>
      <c r="E3" s="405">
        <v>3</v>
      </c>
      <c r="F3" s="1"/>
      <c r="G3" s="155"/>
      <c r="H3" s="155"/>
      <c r="I3" s="151"/>
      <c r="J3" s="405">
        <v>3</v>
      </c>
      <c r="K3" s="1"/>
      <c r="L3" s="151"/>
      <c r="M3" s="151"/>
      <c r="N3" s="151"/>
      <c r="O3" s="405">
        <v>3</v>
      </c>
      <c r="P3" s="1"/>
      <c r="Q3" s="7"/>
      <c r="R3" s="7"/>
      <c r="S3" s="7"/>
      <c r="T3" s="405">
        <v>3</v>
      </c>
    </row>
    <row r="4" spans="1:20" ht="15.75" thickBot="1" x14ac:dyDescent="0.3">
      <c r="A4" s="1"/>
      <c r="B4" s="155"/>
      <c r="C4" s="155"/>
      <c r="D4" s="151"/>
      <c r="E4" s="406">
        <v>4</v>
      </c>
      <c r="F4" s="1"/>
      <c r="G4" s="155"/>
      <c r="H4" s="155"/>
      <c r="I4" s="151"/>
      <c r="J4" s="406">
        <v>4</v>
      </c>
      <c r="K4" s="1"/>
      <c r="L4" s="165"/>
      <c r="M4" s="165"/>
      <c r="N4" s="381"/>
      <c r="O4" s="406">
        <v>4</v>
      </c>
      <c r="P4" s="1"/>
      <c r="Q4" s="192"/>
      <c r="R4" s="192"/>
      <c r="S4" s="194"/>
      <c r="T4" s="406">
        <v>4</v>
      </c>
    </row>
    <row r="5" spans="1:20" ht="15.75" thickBot="1" x14ac:dyDescent="0.3">
      <c r="A5" s="1"/>
      <c r="B5" s="155"/>
      <c r="C5" s="155"/>
      <c r="D5" s="151"/>
      <c r="E5" s="408"/>
      <c r="F5" s="1"/>
      <c r="G5" s="155"/>
      <c r="H5" s="155"/>
      <c r="I5" s="151"/>
      <c r="J5" s="408"/>
      <c r="K5" s="1"/>
      <c r="L5" s="378"/>
      <c r="M5" s="378"/>
      <c r="N5" s="383"/>
      <c r="O5" s="407">
        <v>5</v>
      </c>
      <c r="P5" s="1"/>
      <c r="Q5" s="185" t="s">
        <v>15</v>
      </c>
      <c r="R5" s="197" t="s">
        <v>136</v>
      </c>
      <c r="S5" s="397" t="s">
        <v>151</v>
      </c>
      <c r="T5" s="407">
        <v>5</v>
      </c>
    </row>
    <row r="6" spans="1:20" ht="15.75" thickBot="1" x14ac:dyDescent="0.3">
      <c r="A6" s="1"/>
      <c r="B6" s="166"/>
      <c r="C6" s="166"/>
      <c r="D6" s="402"/>
      <c r="E6" s="408"/>
      <c r="F6" s="1"/>
      <c r="G6" s="166"/>
      <c r="H6" s="166"/>
      <c r="I6" s="402"/>
      <c r="J6" s="408"/>
      <c r="K6" s="268" t="s">
        <v>97</v>
      </c>
      <c r="L6" s="184" t="s">
        <v>15</v>
      </c>
      <c r="M6" s="185" t="s">
        <v>136</v>
      </c>
      <c r="N6" s="379" t="s">
        <v>151</v>
      </c>
      <c r="O6" s="408"/>
      <c r="P6" s="1"/>
      <c r="Q6" s="299">
        <v>5010</v>
      </c>
      <c r="R6" s="299">
        <v>6486</v>
      </c>
      <c r="S6" s="299">
        <v>6809</v>
      </c>
      <c r="T6" s="408"/>
    </row>
    <row r="7" spans="1:20" ht="15.75" thickBot="1" x14ac:dyDescent="0.3">
      <c r="A7" s="208" t="s">
        <v>7</v>
      </c>
      <c r="B7" s="169" t="s">
        <v>15</v>
      </c>
      <c r="C7" s="171" t="s">
        <v>136</v>
      </c>
      <c r="D7" s="384" t="s">
        <v>151</v>
      </c>
      <c r="E7" s="408"/>
      <c r="F7" s="178" t="s">
        <v>7</v>
      </c>
      <c r="G7" s="175" t="s">
        <v>15</v>
      </c>
      <c r="H7" s="174" t="s">
        <v>136</v>
      </c>
      <c r="I7" s="389" t="s">
        <v>151</v>
      </c>
      <c r="J7" s="408"/>
      <c r="K7" s="403" t="s">
        <v>19</v>
      </c>
      <c r="L7" s="270">
        <v>11833</v>
      </c>
      <c r="M7" s="270">
        <v>12447</v>
      </c>
      <c r="N7" s="270">
        <v>10825</v>
      </c>
      <c r="O7" s="403">
        <f>_xlfn.RANK.EQ(L7,L$7:L$29,0)</f>
        <v>1</v>
      </c>
      <c r="P7" s="1"/>
      <c r="Q7" s="315"/>
      <c r="R7" s="315"/>
      <c r="S7" s="31"/>
      <c r="T7" s="408"/>
    </row>
    <row r="8" spans="1:20" ht="15.75" thickBot="1" x14ac:dyDescent="0.3">
      <c r="A8" s="403" t="s">
        <v>19</v>
      </c>
      <c r="B8" s="211">
        <v>33489988</v>
      </c>
      <c r="C8" s="216">
        <v>34553097.299999997</v>
      </c>
      <c r="D8" s="385">
        <v>33891533.049999997</v>
      </c>
      <c r="E8" s="403">
        <f>_xlfn.RANK.EQ(B8,B$8:B$30,0)</f>
        <v>1</v>
      </c>
      <c r="F8" s="404" t="s">
        <v>19</v>
      </c>
      <c r="G8" s="248">
        <v>200068</v>
      </c>
      <c r="H8" s="248">
        <v>249260.4</v>
      </c>
      <c r="I8" s="390">
        <v>277961.09999999998</v>
      </c>
      <c r="J8" s="404">
        <f>_xlfn.RANK.EQ(G8,G$8:G$30,0)</f>
        <v>2</v>
      </c>
      <c r="K8" s="406" t="s">
        <v>20</v>
      </c>
      <c r="L8" s="270">
        <v>1115</v>
      </c>
      <c r="M8" s="270">
        <v>1244</v>
      </c>
      <c r="N8" s="270">
        <v>1414</v>
      </c>
      <c r="O8" s="406">
        <f t="shared" ref="O8:O29" si="0">_xlfn.RANK.EQ(L8,L$7:L$29,0)</f>
        <v>4</v>
      </c>
      <c r="P8" s="1"/>
      <c r="Q8" s="192"/>
      <c r="R8" s="192"/>
      <c r="S8" s="194"/>
      <c r="T8" s="408"/>
    </row>
    <row r="9" spans="1:20" ht="15.75" thickBot="1" x14ac:dyDescent="0.3">
      <c r="A9" s="405" t="s">
        <v>20</v>
      </c>
      <c r="B9" s="220">
        <v>3624642.32</v>
      </c>
      <c r="C9" s="224">
        <v>4051214.24</v>
      </c>
      <c r="D9" s="385">
        <v>4478444.18</v>
      </c>
      <c r="E9" s="405">
        <f t="shared" ref="E9:E30" si="1">_xlfn.RANK.EQ(B9,B$8:B$30,0)</f>
        <v>3</v>
      </c>
      <c r="F9" s="218" t="s">
        <v>20</v>
      </c>
      <c r="G9" s="163">
        <v>19476</v>
      </c>
      <c r="H9" s="163">
        <v>30752.61</v>
      </c>
      <c r="I9" s="387">
        <v>31622.81</v>
      </c>
      <c r="J9" s="408">
        <f t="shared" ref="J9:J30" si="2">_xlfn.RANK.EQ(G9,G$8:G$30,0)</f>
        <v>7</v>
      </c>
      <c r="K9" s="404" t="s">
        <v>21</v>
      </c>
      <c r="L9" s="270">
        <v>3420</v>
      </c>
      <c r="M9" s="270">
        <v>4191</v>
      </c>
      <c r="N9" s="270">
        <v>4933</v>
      </c>
      <c r="O9" s="404">
        <f t="shared" si="0"/>
        <v>2</v>
      </c>
      <c r="P9" s="1"/>
      <c r="Q9" s="201"/>
      <c r="R9" s="201"/>
      <c r="S9" s="382"/>
      <c r="T9" s="408"/>
    </row>
    <row r="10" spans="1:20" ht="15.75" thickBot="1" x14ac:dyDescent="0.3">
      <c r="A10" s="404" t="s">
        <v>21</v>
      </c>
      <c r="B10" s="220">
        <v>7738127.2599999998</v>
      </c>
      <c r="C10" s="224">
        <v>8831205.3100000005</v>
      </c>
      <c r="D10" s="385">
        <v>10586924.49</v>
      </c>
      <c r="E10" s="404">
        <f t="shared" si="1"/>
        <v>2</v>
      </c>
      <c r="F10" s="218" t="s">
        <v>21</v>
      </c>
      <c r="G10" s="163">
        <v>38020</v>
      </c>
      <c r="H10" s="163">
        <v>36748.93</v>
      </c>
      <c r="I10" s="387">
        <v>44586.75</v>
      </c>
      <c r="J10" s="408">
        <f t="shared" si="2"/>
        <v>5</v>
      </c>
      <c r="K10" s="407" t="s">
        <v>22</v>
      </c>
      <c r="L10" s="270">
        <v>484</v>
      </c>
      <c r="M10" s="270">
        <v>517</v>
      </c>
      <c r="N10" s="270">
        <v>609</v>
      </c>
      <c r="O10" s="407">
        <f t="shared" si="0"/>
        <v>5</v>
      </c>
      <c r="P10" s="180" t="s">
        <v>97</v>
      </c>
      <c r="Q10" s="185" t="s">
        <v>15</v>
      </c>
      <c r="R10" s="185" t="s">
        <v>136</v>
      </c>
      <c r="S10" s="379" t="s">
        <v>151</v>
      </c>
      <c r="T10" s="408"/>
    </row>
    <row r="11" spans="1:20" x14ac:dyDescent="0.25">
      <c r="A11" s="218" t="s">
        <v>22</v>
      </c>
      <c r="B11" s="220">
        <v>1138389.52</v>
      </c>
      <c r="C11" s="224">
        <v>1189061.69</v>
      </c>
      <c r="D11" s="385">
        <v>1307489.67</v>
      </c>
      <c r="E11" s="408">
        <f t="shared" si="1"/>
        <v>5</v>
      </c>
      <c r="F11" s="218" t="s">
        <v>22</v>
      </c>
      <c r="G11" s="163">
        <v>19949</v>
      </c>
      <c r="H11" s="163">
        <v>6238.52</v>
      </c>
      <c r="I11" s="387">
        <v>10189.870000000001</v>
      </c>
      <c r="J11" s="408">
        <f t="shared" si="2"/>
        <v>6</v>
      </c>
      <c r="K11" s="279" t="s">
        <v>23</v>
      </c>
      <c r="L11" s="270">
        <v>295</v>
      </c>
      <c r="M11" s="270">
        <v>328</v>
      </c>
      <c r="N11" s="270">
        <v>381</v>
      </c>
      <c r="O11" s="408">
        <f t="shared" si="0"/>
        <v>6</v>
      </c>
      <c r="P11" s="404" t="s">
        <v>19</v>
      </c>
      <c r="Q11" s="319">
        <v>200067.58</v>
      </c>
      <c r="R11" s="320">
        <v>249260.4</v>
      </c>
      <c r="S11" s="399">
        <v>277961.09999999998</v>
      </c>
      <c r="T11" s="404">
        <f>_xlfn.RANK.EQ(Q11,Q$11:Q$33,0)</f>
        <v>2</v>
      </c>
    </row>
    <row r="12" spans="1:20" x14ac:dyDescent="0.25">
      <c r="A12" s="225" t="s">
        <v>23</v>
      </c>
      <c r="B12" s="220">
        <v>861638.92</v>
      </c>
      <c r="C12" s="224">
        <v>1007121.9</v>
      </c>
      <c r="D12" s="385">
        <v>1172180.78</v>
      </c>
      <c r="E12" s="408">
        <f t="shared" si="1"/>
        <v>6</v>
      </c>
      <c r="F12" s="225" t="s">
        <v>23</v>
      </c>
      <c r="G12" s="163">
        <v>3963</v>
      </c>
      <c r="H12" s="163">
        <v>4297.4799999999996</v>
      </c>
      <c r="I12" s="387">
        <v>7730.47</v>
      </c>
      <c r="J12" s="408">
        <f t="shared" si="2"/>
        <v>13</v>
      </c>
      <c r="K12" s="279" t="s">
        <v>98</v>
      </c>
      <c r="L12" s="270">
        <v>217</v>
      </c>
      <c r="M12" s="270">
        <v>323</v>
      </c>
      <c r="N12" s="270">
        <v>428</v>
      </c>
      <c r="O12" s="408">
        <f t="shared" si="0"/>
        <v>7</v>
      </c>
      <c r="P12" s="304" t="s">
        <v>20</v>
      </c>
      <c r="Q12" s="324">
        <v>19476.41</v>
      </c>
      <c r="R12" s="321">
        <v>30752.61</v>
      </c>
      <c r="S12" s="400">
        <v>31622.81</v>
      </c>
      <c r="T12" s="408">
        <f t="shared" ref="T12:T33" si="3">_xlfn.RANK.EQ(Q12,Q$11:Q$33,0)</f>
        <v>7</v>
      </c>
    </row>
    <row r="13" spans="1:20" x14ac:dyDescent="0.25">
      <c r="A13" s="225" t="s">
        <v>24</v>
      </c>
      <c r="B13" s="220">
        <v>641766.69999999995</v>
      </c>
      <c r="C13" s="224">
        <v>757057.2</v>
      </c>
      <c r="D13" s="385">
        <v>932152.64</v>
      </c>
      <c r="E13" s="408">
        <f t="shared" si="1"/>
        <v>7</v>
      </c>
      <c r="F13" s="225" t="s">
        <v>24</v>
      </c>
      <c r="G13" s="163">
        <v>6886</v>
      </c>
      <c r="H13" s="163">
        <v>12743.72</v>
      </c>
      <c r="I13" s="387">
        <v>13969.14</v>
      </c>
      <c r="J13" s="408">
        <f t="shared" si="2"/>
        <v>9</v>
      </c>
      <c r="K13" s="279" t="s">
        <v>25</v>
      </c>
      <c r="L13" s="270">
        <v>100</v>
      </c>
      <c r="M13" s="270">
        <v>110</v>
      </c>
      <c r="N13" s="270">
        <v>131</v>
      </c>
      <c r="O13" s="408">
        <f t="shared" si="0"/>
        <v>10</v>
      </c>
      <c r="P13" s="407" t="s">
        <v>21</v>
      </c>
      <c r="Q13" s="324">
        <v>38019.74</v>
      </c>
      <c r="R13" s="321">
        <v>36748.93</v>
      </c>
      <c r="S13" s="400">
        <v>44586.75</v>
      </c>
      <c r="T13" s="407">
        <f t="shared" si="3"/>
        <v>5</v>
      </c>
    </row>
    <row r="14" spans="1:20" x14ac:dyDescent="0.25">
      <c r="A14" s="225" t="s">
        <v>25</v>
      </c>
      <c r="B14" s="220">
        <v>290721.88</v>
      </c>
      <c r="C14" s="224">
        <v>320803.46999999997</v>
      </c>
      <c r="D14" s="385">
        <v>368274.04</v>
      </c>
      <c r="E14" s="408">
        <f t="shared" si="1"/>
        <v>9</v>
      </c>
      <c r="F14" s="225" t="s">
        <v>25</v>
      </c>
      <c r="G14" s="163">
        <v>4144</v>
      </c>
      <c r="H14" s="163">
        <v>12693.18</v>
      </c>
      <c r="I14" s="387">
        <v>2805.41</v>
      </c>
      <c r="J14" s="408">
        <f t="shared" si="2"/>
        <v>11</v>
      </c>
      <c r="K14" s="279" t="s">
        <v>26</v>
      </c>
      <c r="L14" s="270">
        <v>31</v>
      </c>
      <c r="M14" s="270">
        <v>46</v>
      </c>
      <c r="N14" s="270">
        <v>25</v>
      </c>
      <c r="O14" s="408">
        <f t="shared" si="0"/>
        <v>14</v>
      </c>
      <c r="P14" s="304" t="s">
        <v>22</v>
      </c>
      <c r="Q14" s="324">
        <v>19948.73</v>
      </c>
      <c r="R14" s="321">
        <v>6238.52</v>
      </c>
      <c r="S14" s="400">
        <v>10189.870000000001</v>
      </c>
      <c r="T14" s="408">
        <f t="shared" si="3"/>
        <v>6</v>
      </c>
    </row>
    <row r="15" spans="1:20" x14ac:dyDescent="0.25">
      <c r="A15" s="225" t="s">
        <v>26</v>
      </c>
      <c r="B15" s="220">
        <v>89200.53</v>
      </c>
      <c r="C15" s="224">
        <v>122665.11</v>
      </c>
      <c r="D15" s="385">
        <v>66126.42</v>
      </c>
      <c r="E15" s="408">
        <f t="shared" si="1"/>
        <v>13</v>
      </c>
      <c r="F15" s="225" t="s">
        <v>26</v>
      </c>
      <c r="G15" s="163">
        <v>13828</v>
      </c>
      <c r="H15" s="163">
        <v>25256.51</v>
      </c>
      <c r="I15" s="387">
        <v>20932.38</v>
      </c>
      <c r="J15" s="408">
        <f t="shared" si="2"/>
        <v>8</v>
      </c>
      <c r="K15" s="279" t="s">
        <v>27</v>
      </c>
      <c r="L15" s="270">
        <v>94</v>
      </c>
      <c r="M15" s="270">
        <v>169</v>
      </c>
      <c r="N15" s="270">
        <v>305</v>
      </c>
      <c r="O15" s="408">
        <f t="shared" si="0"/>
        <v>11</v>
      </c>
      <c r="P15" s="305" t="s">
        <v>23</v>
      </c>
      <c r="Q15" s="324">
        <v>3962.91</v>
      </c>
      <c r="R15" s="321">
        <v>4297.4799999999996</v>
      </c>
      <c r="S15" s="400">
        <v>7730.47</v>
      </c>
      <c r="T15" s="408">
        <f t="shared" si="3"/>
        <v>13</v>
      </c>
    </row>
    <row r="16" spans="1:20" x14ac:dyDescent="0.25">
      <c r="A16" s="225" t="s">
        <v>27</v>
      </c>
      <c r="B16" s="220">
        <v>184958</v>
      </c>
      <c r="C16" s="224">
        <v>287515.09999999998</v>
      </c>
      <c r="D16" s="385">
        <v>490389.33</v>
      </c>
      <c r="E16" s="408">
        <f t="shared" si="1"/>
        <v>12</v>
      </c>
      <c r="F16" s="225" t="s">
        <v>27</v>
      </c>
      <c r="G16" s="162">
        <v>0</v>
      </c>
      <c r="H16" s="162">
        <v>0</v>
      </c>
      <c r="I16" s="387">
        <v>0</v>
      </c>
      <c r="J16" s="408">
        <f t="shared" si="2"/>
        <v>15</v>
      </c>
      <c r="K16" s="279" t="s">
        <v>28</v>
      </c>
      <c r="L16" s="270">
        <v>91</v>
      </c>
      <c r="M16" s="270">
        <v>98</v>
      </c>
      <c r="N16" s="270">
        <v>112</v>
      </c>
      <c r="O16" s="408">
        <f t="shared" si="0"/>
        <v>12</v>
      </c>
      <c r="P16" s="305" t="s">
        <v>98</v>
      </c>
      <c r="Q16" s="324">
        <v>6886.06</v>
      </c>
      <c r="R16" s="321">
        <v>12743.72</v>
      </c>
      <c r="S16" s="400">
        <v>13969.14</v>
      </c>
      <c r="T16" s="408">
        <f t="shared" si="3"/>
        <v>9</v>
      </c>
    </row>
    <row r="17" spans="1:20" x14ac:dyDescent="0.25">
      <c r="A17" s="225" t="s">
        <v>28</v>
      </c>
      <c r="B17" s="220">
        <v>232603</v>
      </c>
      <c r="C17" s="224">
        <v>274841.03000000003</v>
      </c>
      <c r="D17" s="385">
        <v>292405.32</v>
      </c>
      <c r="E17" s="408">
        <f t="shared" si="1"/>
        <v>11</v>
      </c>
      <c r="F17" s="406" t="s">
        <v>28</v>
      </c>
      <c r="G17" s="162">
        <v>107296</v>
      </c>
      <c r="H17" s="162">
        <v>157810.25</v>
      </c>
      <c r="I17" s="387">
        <v>152147.88</v>
      </c>
      <c r="J17" s="406">
        <f t="shared" si="2"/>
        <v>4</v>
      </c>
      <c r="K17" s="405" t="s">
        <v>29</v>
      </c>
      <c r="L17" s="270">
        <v>1206</v>
      </c>
      <c r="M17" s="270">
        <v>1291</v>
      </c>
      <c r="N17" s="270">
        <v>1359</v>
      </c>
      <c r="O17" s="405">
        <f t="shared" si="0"/>
        <v>3</v>
      </c>
      <c r="P17" s="305" t="s">
        <v>25</v>
      </c>
      <c r="Q17" s="324">
        <v>4144.3100000000004</v>
      </c>
      <c r="R17" s="321">
        <v>12693.18</v>
      </c>
      <c r="S17" s="400">
        <v>2805.41</v>
      </c>
      <c r="T17" s="408">
        <f t="shared" si="3"/>
        <v>11</v>
      </c>
    </row>
    <row r="18" spans="1:20" x14ac:dyDescent="0.25">
      <c r="A18" s="406" t="s">
        <v>29</v>
      </c>
      <c r="B18" s="220">
        <v>3011805.73</v>
      </c>
      <c r="C18" s="224">
        <v>3106596.06</v>
      </c>
      <c r="D18" s="385">
        <v>3309102.01</v>
      </c>
      <c r="E18" s="406">
        <f>_xlfn.RANK.EQ(B18,B$8:B$30,0)</f>
        <v>4</v>
      </c>
      <c r="F18" s="403" t="s">
        <v>29</v>
      </c>
      <c r="G18" s="163">
        <v>743273</v>
      </c>
      <c r="H18" s="163">
        <v>1022723.01</v>
      </c>
      <c r="I18" s="387">
        <v>1002645.31</v>
      </c>
      <c r="J18" s="403">
        <f t="shared" si="2"/>
        <v>1</v>
      </c>
      <c r="K18" s="279" t="s">
        <v>30</v>
      </c>
      <c r="L18" s="270">
        <v>142</v>
      </c>
      <c r="M18" s="270">
        <v>180</v>
      </c>
      <c r="N18" s="270">
        <v>165</v>
      </c>
      <c r="O18" s="408">
        <f t="shared" si="0"/>
        <v>8</v>
      </c>
      <c r="P18" s="305" t="s">
        <v>26</v>
      </c>
      <c r="Q18" s="324">
        <v>13828.29</v>
      </c>
      <c r="R18" s="321">
        <v>25256.51</v>
      </c>
      <c r="S18" s="400">
        <v>20932.38</v>
      </c>
      <c r="T18" s="408">
        <f t="shared" si="3"/>
        <v>8</v>
      </c>
    </row>
    <row r="19" spans="1:20" x14ac:dyDescent="0.25">
      <c r="A19" s="225" t="s">
        <v>30</v>
      </c>
      <c r="B19" s="220">
        <v>336942.45</v>
      </c>
      <c r="C19" s="224">
        <v>386750.14</v>
      </c>
      <c r="D19" s="385">
        <v>394715.47</v>
      </c>
      <c r="E19" s="408">
        <f t="shared" si="1"/>
        <v>8</v>
      </c>
      <c r="F19" s="405" t="s">
        <v>30</v>
      </c>
      <c r="G19" s="163">
        <v>121040</v>
      </c>
      <c r="H19" s="163">
        <v>114608.85</v>
      </c>
      <c r="I19" s="387">
        <v>124095.75</v>
      </c>
      <c r="J19" s="405">
        <f t="shared" si="2"/>
        <v>3</v>
      </c>
      <c r="K19" s="279" t="s">
        <v>32</v>
      </c>
      <c r="L19" s="270">
        <v>125</v>
      </c>
      <c r="M19" s="270">
        <v>97</v>
      </c>
      <c r="N19" s="270">
        <v>140</v>
      </c>
      <c r="O19" s="408">
        <f t="shared" si="0"/>
        <v>9</v>
      </c>
      <c r="P19" s="305" t="s">
        <v>27</v>
      </c>
      <c r="Q19" s="306">
        <v>0</v>
      </c>
      <c r="R19" s="329">
        <v>0</v>
      </c>
      <c r="S19" s="400">
        <v>0</v>
      </c>
      <c r="T19" s="408">
        <f t="shared" si="3"/>
        <v>15</v>
      </c>
    </row>
    <row r="20" spans="1:20" x14ac:dyDescent="0.25">
      <c r="A20" s="225" t="s">
        <v>32</v>
      </c>
      <c r="B20" s="220">
        <v>249501.71</v>
      </c>
      <c r="C20" s="224">
        <v>220095.22</v>
      </c>
      <c r="D20" s="385">
        <v>305597.93</v>
      </c>
      <c r="E20" s="408">
        <f t="shared" si="1"/>
        <v>10</v>
      </c>
      <c r="F20" s="225" t="s">
        <v>32</v>
      </c>
      <c r="G20" s="163">
        <v>2930</v>
      </c>
      <c r="H20" s="163">
        <v>7582.92</v>
      </c>
      <c r="I20" s="387">
        <v>3163.31</v>
      </c>
      <c r="J20" s="408">
        <f t="shared" si="2"/>
        <v>14</v>
      </c>
      <c r="K20" s="279" t="s">
        <v>33</v>
      </c>
      <c r="L20" s="270">
        <v>28</v>
      </c>
      <c r="M20" s="270">
        <v>25</v>
      </c>
      <c r="N20" s="270">
        <v>33</v>
      </c>
      <c r="O20" s="408">
        <f t="shared" si="0"/>
        <v>15</v>
      </c>
      <c r="P20" s="406" t="s">
        <v>28</v>
      </c>
      <c r="Q20" s="328">
        <v>107295.6</v>
      </c>
      <c r="R20" s="329">
        <v>157810.25</v>
      </c>
      <c r="S20" s="400">
        <v>152147.88</v>
      </c>
      <c r="T20" s="406">
        <f t="shared" si="3"/>
        <v>4</v>
      </c>
    </row>
    <row r="21" spans="1:20" x14ac:dyDescent="0.25">
      <c r="A21" s="225" t="s">
        <v>33</v>
      </c>
      <c r="B21" s="220">
        <v>64324.72</v>
      </c>
      <c r="C21" s="224">
        <v>76772.100000000006</v>
      </c>
      <c r="D21" s="385">
        <v>83134.649999999994</v>
      </c>
      <c r="E21" s="408">
        <f t="shared" si="1"/>
        <v>15</v>
      </c>
      <c r="F21" s="225" t="s">
        <v>33</v>
      </c>
      <c r="G21" s="163">
        <v>4404</v>
      </c>
      <c r="H21" s="163">
        <v>15761.25</v>
      </c>
      <c r="I21" s="387">
        <v>4795.6499999999996</v>
      </c>
      <c r="J21" s="408">
        <f t="shared" si="2"/>
        <v>10</v>
      </c>
      <c r="K21" s="276" t="s">
        <v>34</v>
      </c>
      <c r="L21" s="270">
        <v>32</v>
      </c>
      <c r="M21" s="270">
        <v>51</v>
      </c>
      <c r="N21" s="270">
        <v>49</v>
      </c>
      <c r="O21" s="408">
        <f t="shared" si="0"/>
        <v>13</v>
      </c>
      <c r="P21" s="403" t="s">
        <v>29</v>
      </c>
      <c r="Q21" s="324">
        <v>743273.03</v>
      </c>
      <c r="R21" s="321">
        <v>1022723.01</v>
      </c>
      <c r="S21" s="400">
        <v>1002645.31</v>
      </c>
      <c r="T21" s="403">
        <f t="shared" si="3"/>
        <v>1</v>
      </c>
    </row>
    <row r="22" spans="1:20" x14ac:dyDescent="0.25">
      <c r="A22" s="225" t="s">
        <v>34</v>
      </c>
      <c r="B22" s="220">
        <v>72815.31</v>
      </c>
      <c r="C22" s="224">
        <v>127305.15</v>
      </c>
      <c r="D22" s="385">
        <v>104999.93</v>
      </c>
      <c r="E22" s="408">
        <f t="shared" si="1"/>
        <v>14</v>
      </c>
      <c r="F22" s="225" t="s">
        <v>34</v>
      </c>
      <c r="G22" s="163">
        <v>4133</v>
      </c>
      <c r="H22" s="163">
        <v>6391.08</v>
      </c>
      <c r="I22" s="387">
        <v>5929.95</v>
      </c>
      <c r="J22" s="408">
        <f t="shared" si="2"/>
        <v>12</v>
      </c>
      <c r="K22" s="279" t="s">
        <v>35</v>
      </c>
      <c r="L22" s="344" t="s">
        <v>31</v>
      </c>
      <c r="M22" s="343">
        <v>57</v>
      </c>
      <c r="N22" s="270">
        <v>40</v>
      </c>
      <c r="O22" s="408" t="e">
        <f t="shared" si="0"/>
        <v>#VALUE!</v>
      </c>
      <c r="P22" s="405" t="s">
        <v>30</v>
      </c>
      <c r="Q22" s="324">
        <v>121039.69</v>
      </c>
      <c r="R22" s="321">
        <v>114608.85</v>
      </c>
      <c r="S22" s="400">
        <v>124095.75</v>
      </c>
      <c r="T22" s="405">
        <f t="shared" si="3"/>
        <v>3</v>
      </c>
    </row>
    <row r="23" spans="1:20" x14ac:dyDescent="0.25">
      <c r="A23" s="225" t="s">
        <v>35</v>
      </c>
      <c r="B23" s="227" t="s">
        <v>31</v>
      </c>
      <c r="C23" s="230">
        <v>134553.79</v>
      </c>
      <c r="D23" s="385">
        <v>115726.13</v>
      </c>
      <c r="E23" s="408" t="e">
        <f t="shared" si="1"/>
        <v>#VALUE!</v>
      </c>
      <c r="F23" s="225" t="s">
        <v>35</v>
      </c>
      <c r="G23" s="226" t="s">
        <v>31</v>
      </c>
      <c r="H23" s="219">
        <v>918.05</v>
      </c>
      <c r="I23" s="387">
        <v>1276.3</v>
      </c>
      <c r="J23" s="408" t="e">
        <f t="shared" si="2"/>
        <v>#VALUE!</v>
      </c>
      <c r="K23" s="279" t="s">
        <v>36</v>
      </c>
      <c r="L23" s="344" t="s">
        <v>31</v>
      </c>
      <c r="M23" s="343">
        <v>63</v>
      </c>
      <c r="N23" s="270">
        <v>39</v>
      </c>
      <c r="O23" s="408" t="e">
        <f t="shared" si="0"/>
        <v>#VALUE!</v>
      </c>
      <c r="P23" s="304" t="s">
        <v>32</v>
      </c>
      <c r="Q23" s="324">
        <v>2929.82</v>
      </c>
      <c r="R23" s="321">
        <v>7582.92</v>
      </c>
      <c r="S23" s="400">
        <v>3163.31</v>
      </c>
      <c r="T23" s="408">
        <f t="shared" si="3"/>
        <v>14</v>
      </c>
    </row>
    <row r="24" spans="1:20" x14ac:dyDescent="0.25">
      <c r="A24" s="225" t="s">
        <v>36</v>
      </c>
      <c r="B24" s="227" t="s">
        <v>31</v>
      </c>
      <c r="C24" s="230">
        <v>107418.65</v>
      </c>
      <c r="D24" s="385">
        <v>87314.03</v>
      </c>
      <c r="E24" s="408" t="e">
        <f t="shared" si="1"/>
        <v>#VALUE!</v>
      </c>
      <c r="F24" s="225" t="s">
        <v>36</v>
      </c>
      <c r="G24" s="226" t="s">
        <v>31</v>
      </c>
      <c r="H24" s="162">
        <v>317.45</v>
      </c>
      <c r="I24" s="387">
        <v>1186.8</v>
      </c>
      <c r="J24" s="408" t="e">
        <f t="shared" si="2"/>
        <v>#VALUE!</v>
      </c>
      <c r="K24" s="279" t="s">
        <v>37</v>
      </c>
      <c r="L24" s="344" t="s">
        <v>31</v>
      </c>
      <c r="M24" s="343">
        <v>63</v>
      </c>
      <c r="N24" s="270">
        <v>122</v>
      </c>
      <c r="O24" s="408" t="e">
        <f t="shared" si="0"/>
        <v>#VALUE!</v>
      </c>
      <c r="P24" s="304" t="s">
        <v>33</v>
      </c>
      <c r="Q24" s="324">
        <v>4403.79</v>
      </c>
      <c r="R24" s="321">
        <v>15761.25</v>
      </c>
      <c r="S24" s="400">
        <v>4795.6499999999996</v>
      </c>
      <c r="T24" s="408">
        <f t="shared" si="3"/>
        <v>10</v>
      </c>
    </row>
    <row r="25" spans="1:20" x14ac:dyDescent="0.25">
      <c r="A25" s="225" t="s">
        <v>37</v>
      </c>
      <c r="B25" s="227" t="s">
        <v>31</v>
      </c>
      <c r="C25" s="230">
        <v>352776.53</v>
      </c>
      <c r="D25" s="385">
        <v>472726.13</v>
      </c>
      <c r="E25" s="408" t="e">
        <f t="shared" si="1"/>
        <v>#VALUE!</v>
      </c>
      <c r="F25" s="225" t="s">
        <v>37</v>
      </c>
      <c r="G25" s="226" t="s">
        <v>31</v>
      </c>
      <c r="H25" s="162">
        <v>0</v>
      </c>
      <c r="I25" s="387">
        <v>0</v>
      </c>
      <c r="J25" s="408" t="e">
        <f t="shared" si="2"/>
        <v>#VALUE!</v>
      </c>
      <c r="K25" s="279" t="s">
        <v>38</v>
      </c>
      <c r="L25" s="344" t="s">
        <v>31</v>
      </c>
      <c r="M25" s="343">
        <v>39</v>
      </c>
      <c r="N25" s="270">
        <v>54</v>
      </c>
      <c r="O25" s="408" t="e">
        <f t="shared" si="0"/>
        <v>#VALUE!</v>
      </c>
      <c r="P25" s="305" t="s">
        <v>34</v>
      </c>
      <c r="Q25" s="324">
        <v>4133.1499999999996</v>
      </c>
      <c r="R25" s="321">
        <v>6391.08</v>
      </c>
      <c r="S25" s="400">
        <v>5929.95</v>
      </c>
      <c r="T25" s="408">
        <f t="shared" si="3"/>
        <v>12</v>
      </c>
    </row>
    <row r="26" spans="1:20" x14ac:dyDescent="0.25">
      <c r="A26" s="225" t="s">
        <v>38</v>
      </c>
      <c r="B26" s="227" t="s">
        <v>31</v>
      </c>
      <c r="C26" s="230">
        <v>107358.01</v>
      </c>
      <c r="D26" s="385">
        <v>122339.15</v>
      </c>
      <c r="E26" s="408" t="e">
        <f t="shared" si="1"/>
        <v>#VALUE!</v>
      </c>
      <c r="F26" s="225" t="s">
        <v>38</v>
      </c>
      <c r="G26" s="226" t="s">
        <v>31</v>
      </c>
      <c r="H26" s="162">
        <v>4022.19</v>
      </c>
      <c r="I26" s="387">
        <v>1165.19</v>
      </c>
      <c r="J26" s="408" t="e">
        <f t="shared" si="2"/>
        <v>#VALUE!</v>
      </c>
      <c r="K26" s="279" t="s">
        <v>39</v>
      </c>
      <c r="L26" s="344" t="s">
        <v>31</v>
      </c>
      <c r="M26" s="343">
        <v>108</v>
      </c>
      <c r="N26" s="270">
        <v>115</v>
      </c>
      <c r="O26" s="408" t="e">
        <f t="shared" si="0"/>
        <v>#VALUE!</v>
      </c>
      <c r="P26" s="309" t="s">
        <v>35</v>
      </c>
      <c r="Q26" s="331" t="s">
        <v>31</v>
      </c>
      <c r="R26" s="321">
        <v>918.05</v>
      </c>
      <c r="S26" s="400">
        <v>1276.3</v>
      </c>
      <c r="T26" s="408" t="e">
        <f t="shared" si="3"/>
        <v>#VALUE!</v>
      </c>
    </row>
    <row r="27" spans="1:20" x14ac:dyDescent="0.25">
      <c r="A27" s="225" t="s">
        <v>39</v>
      </c>
      <c r="B27" s="227" t="s">
        <v>31</v>
      </c>
      <c r="C27" s="230">
        <v>201146.34</v>
      </c>
      <c r="D27" s="385">
        <v>231788.25</v>
      </c>
      <c r="E27" s="408" t="e">
        <f t="shared" si="1"/>
        <v>#VALUE!</v>
      </c>
      <c r="F27" s="225" t="s">
        <v>39</v>
      </c>
      <c r="G27" s="226" t="s">
        <v>31</v>
      </c>
      <c r="H27" s="162">
        <v>2411</v>
      </c>
      <c r="I27" s="387">
        <v>0</v>
      </c>
      <c r="J27" s="408" t="e">
        <f t="shared" si="2"/>
        <v>#VALUE!</v>
      </c>
      <c r="K27" s="279" t="s">
        <v>40</v>
      </c>
      <c r="L27" s="344" t="s">
        <v>31</v>
      </c>
      <c r="M27" s="343">
        <v>113</v>
      </c>
      <c r="N27" s="270">
        <v>292</v>
      </c>
      <c r="O27" s="408" t="e">
        <f t="shared" si="0"/>
        <v>#VALUE!</v>
      </c>
      <c r="P27" s="309" t="s">
        <v>36</v>
      </c>
      <c r="Q27" s="331" t="s">
        <v>31</v>
      </c>
      <c r="R27" s="321">
        <v>317.45</v>
      </c>
      <c r="S27" s="400">
        <v>1186.8</v>
      </c>
      <c r="T27" s="408" t="e">
        <f t="shared" si="3"/>
        <v>#VALUE!</v>
      </c>
    </row>
    <row r="28" spans="1:20" x14ac:dyDescent="0.25">
      <c r="A28" s="225" t="s">
        <v>40</v>
      </c>
      <c r="B28" s="227" t="s">
        <v>31</v>
      </c>
      <c r="C28" s="230">
        <v>216113.09</v>
      </c>
      <c r="D28" s="385">
        <v>451580.74</v>
      </c>
      <c r="E28" s="408" t="e">
        <f t="shared" si="1"/>
        <v>#VALUE!</v>
      </c>
      <c r="F28" s="225" t="s">
        <v>40</v>
      </c>
      <c r="G28" s="226" t="s">
        <v>31</v>
      </c>
      <c r="H28" s="162">
        <v>0</v>
      </c>
      <c r="I28" s="387">
        <v>0</v>
      </c>
      <c r="J28" s="408" t="e">
        <f t="shared" si="2"/>
        <v>#VALUE!</v>
      </c>
      <c r="K28" s="279" t="s">
        <v>41</v>
      </c>
      <c r="L28" s="344" t="s">
        <v>31</v>
      </c>
      <c r="M28" s="343">
        <v>50</v>
      </c>
      <c r="N28" s="270">
        <v>59</v>
      </c>
      <c r="O28" s="408" t="e">
        <f t="shared" si="0"/>
        <v>#VALUE!</v>
      </c>
      <c r="P28" s="309" t="s">
        <v>37</v>
      </c>
      <c r="Q28" s="331" t="s">
        <v>31</v>
      </c>
      <c r="R28" s="329">
        <v>0</v>
      </c>
      <c r="S28" s="400">
        <v>0</v>
      </c>
      <c r="T28" s="408" t="e">
        <f t="shared" si="3"/>
        <v>#VALUE!</v>
      </c>
    </row>
    <row r="29" spans="1:20" x14ac:dyDescent="0.25">
      <c r="A29" s="225" t="s">
        <v>41</v>
      </c>
      <c r="B29" s="227" t="s">
        <v>31</v>
      </c>
      <c r="C29" s="230">
        <v>102311.84</v>
      </c>
      <c r="D29" s="385">
        <v>121756.96</v>
      </c>
      <c r="E29" s="408" t="e">
        <f t="shared" si="1"/>
        <v>#VALUE!</v>
      </c>
      <c r="F29" s="225" t="s">
        <v>41</v>
      </c>
      <c r="G29" s="226" t="s">
        <v>31</v>
      </c>
      <c r="H29" s="162">
        <v>500</v>
      </c>
      <c r="I29" s="387">
        <v>4535.3</v>
      </c>
      <c r="J29" s="408" t="e">
        <f t="shared" si="2"/>
        <v>#VALUE!</v>
      </c>
      <c r="K29" s="279" t="s">
        <v>134</v>
      </c>
      <c r="L29" s="344" t="s">
        <v>31</v>
      </c>
      <c r="M29" s="343">
        <v>20</v>
      </c>
      <c r="N29" s="270">
        <v>25</v>
      </c>
      <c r="O29" s="408" t="e">
        <f t="shared" si="0"/>
        <v>#VALUE!</v>
      </c>
      <c r="P29" s="309" t="s">
        <v>38</v>
      </c>
      <c r="Q29" s="331" t="s">
        <v>31</v>
      </c>
      <c r="R29" s="329">
        <v>4022.19</v>
      </c>
      <c r="S29" s="400">
        <v>1165.19</v>
      </c>
      <c r="T29" s="408" t="e">
        <f t="shared" si="3"/>
        <v>#VALUE!</v>
      </c>
    </row>
    <row r="30" spans="1:20" ht="15.75" thickBot="1" x14ac:dyDescent="0.3">
      <c r="A30" s="225" t="s">
        <v>134</v>
      </c>
      <c r="B30" s="227" t="s">
        <v>31</v>
      </c>
      <c r="C30" s="230">
        <v>50099.199999999997</v>
      </c>
      <c r="D30" s="385">
        <v>70657.399999999994</v>
      </c>
      <c r="E30" s="408" t="e">
        <f t="shared" si="1"/>
        <v>#VALUE!</v>
      </c>
      <c r="F30" s="225" t="s">
        <v>134</v>
      </c>
      <c r="G30" s="226" t="s">
        <v>31</v>
      </c>
      <c r="H30" s="162">
        <v>0</v>
      </c>
      <c r="I30" s="387">
        <v>0</v>
      </c>
      <c r="J30" s="408" t="e">
        <f t="shared" si="2"/>
        <v>#VALUE!</v>
      </c>
      <c r="K30" s="280" t="s">
        <v>42</v>
      </c>
      <c r="L30" s="281">
        <v>1075</v>
      </c>
      <c r="M30" s="281">
        <v>738</v>
      </c>
      <c r="N30" s="281">
        <v>849</v>
      </c>
      <c r="O30" s="408"/>
      <c r="P30" s="309" t="s">
        <v>39</v>
      </c>
      <c r="Q30" s="331" t="s">
        <v>31</v>
      </c>
      <c r="R30" s="321">
        <v>2411</v>
      </c>
      <c r="S30" s="400">
        <v>0</v>
      </c>
      <c r="T30" s="408" t="e">
        <f t="shared" si="3"/>
        <v>#VALUE!</v>
      </c>
    </row>
    <row r="31" spans="1:20" ht="15.75" thickBot="1" x14ac:dyDescent="0.3">
      <c r="A31" s="225" t="s">
        <v>42</v>
      </c>
      <c r="B31" s="232">
        <v>2397389.6</v>
      </c>
      <c r="C31" s="234">
        <v>1598032.33</v>
      </c>
      <c r="D31" s="386">
        <v>1783216.58</v>
      </c>
      <c r="E31" s="408"/>
      <c r="F31" s="225" t="s">
        <v>42</v>
      </c>
      <c r="G31" s="262">
        <v>291927</v>
      </c>
      <c r="H31" s="262">
        <v>391292.59</v>
      </c>
      <c r="I31" s="388">
        <v>393038.61</v>
      </c>
      <c r="J31" s="408"/>
      <c r="K31" s="283" t="s">
        <v>99</v>
      </c>
      <c r="L31" s="348">
        <f t="shared" ref="L31" si="4">SUM(L7:L30)</f>
        <v>20288</v>
      </c>
      <c r="M31" s="347">
        <f t="shared" ref="M31" si="5">SUM(M7:M30)</f>
        <v>22368</v>
      </c>
      <c r="N31" s="347">
        <f t="shared" ref="N31" si="6">SUM(N7:N30)</f>
        <v>22504</v>
      </c>
      <c r="O31" s="408"/>
      <c r="P31" s="309" t="s">
        <v>40</v>
      </c>
      <c r="Q31" s="331" t="s">
        <v>31</v>
      </c>
      <c r="R31" s="321">
        <v>0</v>
      </c>
      <c r="S31" s="400">
        <v>0</v>
      </c>
      <c r="T31" s="408" t="e">
        <f t="shared" si="3"/>
        <v>#VALUE!</v>
      </c>
    </row>
    <row r="32" spans="1:20" ht="15.75" thickBot="1" x14ac:dyDescent="0.3">
      <c r="A32" s="179" t="s">
        <v>43</v>
      </c>
      <c r="B32" s="236">
        <f t="shared" ref="B32:D32" si="7">SUM(B8:B31)</f>
        <v>54424815.650000013</v>
      </c>
      <c r="C32" s="238">
        <f t="shared" si="7"/>
        <v>58181910.800000012</v>
      </c>
      <c r="D32" s="238">
        <f t="shared" si="7"/>
        <v>61240575.280000001</v>
      </c>
      <c r="E32" s="408"/>
      <c r="F32" s="179" t="s">
        <v>43</v>
      </c>
      <c r="G32" s="264">
        <f t="shared" ref="G32:I32" si="8">SUM(G8:G31)</f>
        <v>1581337</v>
      </c>
      <c r="H32" s="263">
        <f t="shared" si="8"/>
        <v>2102329.9899999998</v>
      </c>
      <c r="I32" s="263">
        <f t="shared" si="8"/>
        <v>2103777.98</v>
      </c>
      <c r="J32" s="408"/>
      <c r="K32" s="284" t="s">
        <v>100</v>
      </c>
      <c r="L32" s="350">
        <v>23177840</v>
      </c>
      <c r="M32" s="350">
        <v>25258105.510000002</v>
      </c>
      <c r="N32" s="418">
        <v>25391993.190000001</v>
      </c>
      <c r="O32" s="408"/>
      <c r="P32" s="309" t="s">
        <v>41</v>
      </c>
      <c r="Q32" s="331" t="s">
        <v>31</v>
      </c>
      <c r="R32" s="321">
        <v>500</v>
      </c>
      <c r="S32" s="400">
        <v>4535.3</v>
      </c>
      <c r="T32" s="408" t="e">
        <f t="shared" si="3"/>
        <v>#VALUE!</v>
      </c>
    </row>
    <row r="33" spans="1:20" ht="15.75" thickBot="1" x14ac:dyDescent="0.3">
      <c r="A33" s="1"/>
      <c r="B33" s="369"/>
      <c r="C33" s="154"/>
      <c r="D33" s="401"/>
      <c r="E33" s="408"/>
      <c r="F33" s="1"/>
      <c r="G33" s="155"/>
      <c r="H33" s="151"/>
      <c r="I33" s="151"/>
      <c r="J33" s="408"/>
      <c r="K33" s="1"/>
      <c r="L33" s="154"/>
      <c r="M33" s="154"/>
      <c r="N33" s="154"/>
      <c r="O33" s="408"/>
      <c r="P33" s="310" t="s">
        <v>134</v>
      </c>
      <c r="Q33" s="331" t="s">
        <v>31</v>
      </c>
      <c r="R33" s="321">
        <v>0</v>
      </c>
      <c r="S33" s="400">
        <v>0</v>
      </c>
      <c r="T33" s="408" t="e">
        <f t="shared" si="3"/>
        <v>#VALUE!</v>
      </c>
    </row>
    <row r="34" spans="1:20" ht="15.75" thickBot="1" x14ac:dyDescent="0.3">
      <c r="A34" s="1"/>
      <c r="B34" s="166"/>
      <c r="C34" s="166"/>
      <c r="D34" s="380"/>
      <c r="E34" s="408"/>
      <c r="F34" s="1"/>
      <c r="G34" s="166"/>
      <c r="H34" s="166"/>
      <c r="I34" s="380"/>
      <c r="J34" s="408"/>
      <c r="K34" s="1"/>
      <c r="L34" s="166"/>
      <c r="M34" s="166"/>
      <c r="N34" s="380"/>
      <c r="O34" s="408"/>
      <c r="P34" s="311" t="s">
        <v>42</v>
      </c>
      <c r="Q34" s="334">
        <v>291926</v>
      </c>
      <c r="R34" s="321">
        <v>391292.59</v>
      </c>
      <c r="S34" s="400">
        <v>393038.61</v>
      </c>
      <c r="T34" s="408"/>
    </row>
    <row r="35" spans="1:20" ht="15.75" thickBot="1" x14ac:dyDescent="0.3">
      <c r="A35" s="208" t="s">
        <v>7</v>
      </c>
      <c r="B35" s="174" t="s">
        <v>15</v>
      </c>
      <c r="C35" s="174" t="s">
        <v>136</v>
      </c>
      <c r="D35" s="174" t="s">
        <v>151</v>
      </c>
      <c r="E35" s="408"/>
      <c r="F35" s="178" t="s">
        <v>7</v>
      </c>
      <c r="G35" s="175" t="s">
        <v>15</v>
      </c>
      <c r="H35" s="265" t="s">
        <v>136</v>
      </c>
      <c r="I35" s="265" t="s">
        <v>151</v>
      </c>
      <c r="J35" s="408"/>
      <c r="K35" s="1"/>
      <c r="L35" s="378"/>
      <c r="M35" s="378"/>
      <c r="N35" s="383"/>
      <c r="O35" s="408"/>
      <c r="P35" s="187" t="s">
        <v>111</v>
      </c>
      <c r="Q35" s="336">
        <f t="shared" ref="Q35" si="9">SUM(Q11:Q34)</f>
        <v>1581335.1099999999</v>
      </c>
      <c r="R35" s="336">
        <f>SUM(R11:R34)</f>
        <v>2102329.9899999998</v>
      </c>
      <c r="S35" s="336">
        <f>SUM(S11:S34)</f>
        <v>2103777.98</v>
      </c>
      <c r="T35" s="408"/>
    </row>
    <row r="36" spans="1:20" ht="15.75" thickBot="1" x14ac:dyDescent="0.3">
      <c r="A36" s="403" t="s">
        <v>19</v>
      </c>
      <c r="B36" s="437">
        <f>B8/B$32</f>
        <v>0.61534407788113454</v>
      </c>
      <c r="C36" s="437">
        <f>C8/C$32</f>
        <v>0.5938804144603651</v>
      </c>
      <c r="D36" s="437">
        <f>D8/D$32</f>
        <v>0.55341630765294791</v>
      </c>
      <c r="E36" s="403">
        <f>_xlfn.RANK.EQ(B36,B$36:B$58,0)</f>
        <v>1</v>
      </c>
      <c r="F36" s="404" t="s">
        <v>19</v>
      </c>
      <c r="G36" s="429">
        <f t="shared" ref="G36:I51" si="10">G8/G$32</f>
        <v>0.12651825638684228</v>
      </c>
      <c r="H36" s="437">
        <f t="shared" si="10"/>
        <v>0.11856387968855452</v>
      </c>
      <c r="I36" s="437">
        <f t="shared" si="10"/>
        <v>0.13212473114677242</v>
      </c>
      <c r="J36" s="404">
        <f>_xlfn.RANK.EQ(G36,G$36:G$58,0)</f>
        <v>2</v>
      </c>
      <c r="K36" s="285" t="s">
        <v>97</v>
      </c>
      <c r="L36" s="185" t="s">
        <v>15</v>
      </c>
      <c r="M36" s="185" t="s">
        <v>136</v>
      </c>
      <c r="N36" s="379" t="s">
        <v>151</v>
      </c>
      <c r="O36" s="408"/>
    </row>
    <row r="37" spans="1:20" x14ac:dyDescent="0.25">
      <c r="A37" s="405" t="s">
        <v>20</v>
      </c>
      <c r="B37" s="437">
        <f t="shared" ref="B37:D52" si="11">B9/B$32</f>
        <v>6.6599073909770767E-2</v>
      </c>
      <c r="C37" s="437">
        <f t="shared" si="11"/>
        <v>6.9630133907530575E-2</v>
      </c>
      <c r="D37" s="437">
        <f t="shared" si="11"/>
        <v>7.3128708532275558E-2</v>
      </c>
      <c r="E37" s="405">
        <f t="shared" ref="E37:E58" si="12">_xlfn.RANK.EQ(B37,B$36:B$58,0)</f>
        <v>3</v>
      </c>
      <c r="F37" s="218" t="s">
        <v>20</v>
      </c>
      <c r="G37" s="429">
        <f t="shared" si="10"/>
        <v>1.2316160312444469E-2</v>
      </c>
      <c r="H37" s="437">
        <f t="shared" si="10"/>
        <v>1.4627870099498511E-2</v>
      </c>
      <c r="I37" s="437">
        <f t="shared" si="10"/>
        <v>1.5031438821315166E-2</v>
      </c>
      <c r="J37" s="408">
        <f t="shared" ref="J37:J58" si="13">_xlfn.RANK.EQ(G37,G$36:G$58,0)</f>
        <v>7</v>
      </c>
      <c r="K37" s="403" t="s">
        <v>19</v>
      </c>
      <c r="L37" s="286">
        <v>124449</v>
      </c>
      <c r="M37" s="290">
        <v>123267</v>
      </c>
      <c r="N37" s="290">
        <v>127568</v>
      </c>
      <c r="O37" s="403">
        <f>_xlfn.RANK.EQ(L37,L$37:L$59,0)</f>
        <v>1</v>
      </c>
    </row>
    <row r="38" spans="1:20" x14ac:dyDescent="0.25">
      <c r="A38" s="404" t="s">
        <v>21</v>
      </c>
      <c r="B38" s="437">
        <f t="shared" si="11"/>
        <v>0.14218012808280403</v>
      </c>
      <c r="C38" s="437">
        <f t="shared" si="11"/>
        <v>0.1517860996411276</v>
      </c>
      <c r="D38" s="437">
        <f t="shared" si="11"/>
        <v>0.17287434746644986</v>
      </c>
      <c r="E38" s="404">
        <f t="shared" si="12"/>
        <v>2</v>
      </c>
      <c r="F38" s="218" t="s">
        <v>21</v>
      </c>
      <c r="G38" s="429">
        <f t="shared" si="10"/>
        <v>2.4042945937519961E-2</v>
      </c>
      <c r="H38" s="437">
        <f t="shared" si="10"/>
        <v>1.7480095976750064E-2</v>
      </c>
      <c r="I38" s="437">
        <f t="shared" si="10"/>
        <v>2.1193657517035138E-2</v>
      </c>
      <c r="J38" s="408">
        <f t="shared" si="13"/>
        <v>5</v>
      </c>
      <c r="K38" s="405" t="s">
        <v>20</v>
      </c>
      <c r="L38" s="286">
        <v>12924</v>
      </c>
      <c r="M38" s="290">
        <v>14577</v>
      </c>
      <c r="N38" s="290">
        <v>15798</v>
      </c>
      <c r="O38" s="405">
        <f t="shared" ref="O38:O59" si="14">_xlfn.RANK.EQ(L38,L$37:L$59,0)</f>
        <v>3</v>
      </c>
    </row>
    <row r="39" spans="1:20" x14ac:dyDescent="0.25">
      <c r="A39" s="218" t="s">
        <v>22</v>
      </c>
      <c r="B39" s="437">
        <f t="shared" si="11"/>
        <v>2.0916736352785417E-2</v>
      </c>
      <c r="C39" s="437">
        <f t="shared" si="11"/>
        <v>2.0436965263780915E-2</v>
      </c>
      <c r="D39" s="437">
        <f t="shared" si="11"/>
        <v>2.1350055319075373E-2</v>
      </c>
      <c r="E39" s="408">
        <f t="shared" si="12"/>
        <v>5</v>
      </c>
      <c r="F39" s="218" t="s">
        <v>22</v>
      </c>
      <c r="G39" s="429">
        <f t="shared" si="10"/>
        <v>1.2615274290046967E-2</v>
      </c>
      <c r="H39" s="437">
        <f t="shared" si="10"/>
        <v>2.9674313878764584E-3</v>
      </c>
      <c r="I39" s="437">
        <f t="shared" si="10"/>
        <v>4.843605217314805E-3</v>
      </c>
      <c r="J39" s="408">
        <f t="shared" si="13"/>
        <v>6</v>
      </c>
      <c r="K39" s="404" t="s">
        <v>21</v>
      </c>
      <c r="L39" s="286">
        <v>17275</v>
      </c>
      <c r="M39" s="290">
        <v>19193</v>
      </c>
      <c r="N39" s="290">
        <v>21157</v>
      </c>
      <c r="O39" s="404">
        <f t="shared" si="14"/>
        <v>2</v>
      </c>
    </row>
    <row r="40" spans="1:20" x14ac:dyDescent="0.25">
      <c r="A40" s="225" t="s">
        <v>23</v>
      </c>
      <c r="B40" s="437">
        <f t="shared" si="11"/>
        <v>1.5831728774996775E-2</v>
      </c>
      <c r="C40" s="437">
        <f t="shared" si="11"/>
        <v>1.7309880101084613E-2</v>
      </c>
      <c r="D40" s="437">
        <f t="shared" si="11"/>
        <v>1.914059060746302E-2</v>
      </c>
      <c r="E40" s="408">
        <f t="shared" si="12"/>
        <v>6</v>
      </c>
      <c r="F40" s="225" t="s">
        <v>23</v>
      </c>
      <c r="G40" s="429">
        <f t="shared" si="10"/>
        <v>2.506107173866165E-3</v>
      </c>
      <c r="H40" s="437">
        <f t="shared" si="10"/>
        <v>2.0441510231226831E-3</v>
      </c>
      <c r="I40" s="437">
        <f t="shared" si="10"/>
        <v>3.674565507145388E-3</v>
      </c>
      <c r="J40" s="408">
        <f t="shared" si="13"/>
        <v>13</v>
      </c>
      <c r="K40" s="407" t="s">
        <v>22</v>
      </c>
      <c r="L40" s="286">
        <v>3138</v>
      </c>
      <c r="M40" s="290">
        <v>3126</v>
      </c>
      <c r="N40" s="290">
        <v>3154</v>
      </c>
      <c r="O40" s="407">
        <f t="shared" si="14"/>
        <v>5</v>
      </c>
    </row>
    <row r="41" spans="1:20" x14ac:dyDescent="0.25">
      <c r="A41" s="225" t="s">
        <v>24</v>
      </c>
      <c r="B41" s="437">
        <f t="shared" si="11"/>
        <v>1.1791802918123432E-2</v>
      </c>
      <c r="C41" s="437">
        <f t="shared" si="11"/>
        <v>1.3011899911681824E-2</v>
      </c>
      <c r="D41" s="437">
        <f t="shared" si="11"/>
        <v>1.5221160737600438E-2</v>
      </c>
      <c r="E41" s="408">
        <f t="shared" si="12"/>
        <v>7</v>
      </c>
      <c r="F41" s="225" t="s">
        <v>24</v>
      </c>
      <c r="G41" s="429">
        <f t="shared" si="10"/>
        <v>4.3545430227712369E-3</v>
      </c>
      <c r="H41" s="437">
        <f t="shared" si="10"/>
        <v>6.0617125097473402E-3</v>
      </c>
      <c r="I41" s="437">
        <f t="shared" si="10"/>
        <v>6.6400257692591684E-3</v>
      </c>
      <c r="J41" s="408">
        <f t="shared" si="13"/>
        <v>9</v>
      </c>
      <c r="K41" s="279" t="s">
        <v>23</v>
      </c>
      <c r="L41" s="286">
        <v>2904</v>
      </c>
      <c r="M41" s="290">
        <v>3519</v>
      </c>
      <c r="N41" s="290">
        <v>4079</v>
      </c>
      <c r="O41" s="408">
        <f t="shared" si="14"/>
        <v>6</v>
      </c>
    </row>
    <row r="42" spans="1:20" x14ac:dyDescent="0.25">
      <c r="A42" s="225" t="s">
        <v>25</v>
      </c>
      <c r="B42" s="437">
        <f t="shared" si="11"/>
        <v>5.3417154753375804E-3</v>
      </c>
      <c r="C42" s="437">
        <f t="shared" si="11"/>
        <v>5.5138008633432494E-3</v>
      </c>
      <c r="D42" s="437">
        <f t="shared" si="11"/>
        <v>6.0135627125676465E-3</v>
      </c>
      <c r="E42" s="408">
        <f t="shared" si="12"/>
        <v>9</v>
      </c>
      <c r="F42" s="225" t="s">
        <v>25</v>
      </c>
      <c r="G42" s="429">
        <f t="shared" si="10"/>
        <v>2.6205672794603553E-3</v>
      </c>
      <c r="H42" s="437">
        <f t="shared" si="10"/>
        <v>6.0376725159117395E-3</v>
      </c>
      <c r="I42" s="437">
        <f t="shared" si="10"/>
        <v>1.3335104876418566E-3</v>
      </c>
      <c r="J42" s="408">
        <f t="shared" si="13"/>
        <v>11</v>
      </c>
      <c r="K42" s="279" t="s">
        <v>98</v>
      </c>
      <c r="L42" s="286">
        <v>1794</v>
      </c>
      <c r="M42" s="290">
        <v>1786</v>
      </c>
      <c r="N42" s="290">
        <v>1995</v>
      </c>
      <c r="O42" s="408">
        <f t="shared" si="14"/>
        <v>7</v>
      </c>
    </row>
    <row r="43" spans="1:20" x14ac:dyDescent="0.25">
      <c r="A43" s="225" t="s">
        <v>26</v>
      </c>
      <c r="B43" s="437">
        <f t="shared" si="11"/>
        <v>1.6389679769177128E-3</v>
      </c>
      <c r="C43" s="437">
        <f t="shared" si="11"/>
        <v>2.1083032219698082E-3</v>
      </c>
      <c r="D43" s="437">
        <f t="shared" si="11"/>
        <v>1.0797811695540296E-3</v>
      </c>
      <c r="E43" s="408">
        <f t="shared" si="12"/>
        <v>13</v>
      </c>
      <c r="F43" s="225" t="s">
        <v>26</v>
      </c>
      <c r="G43" s="429">
        <f t="shared" si="10"/>
        <v>8.7444991168865328E-3</v>
      </c>
      <c r="H43" s="437">
        <f t="shared" si="10"/>
        <v>1.2013580227716774E-2</v>
      </c>
      <c r="I43" s="437">
        <f t="shared" si="10"/>
        <v>9.949899751303606E-3</v>
      </c>
      <c r="J43" s="408">
        <f t="shared" si="13"/>
        <v>8</v>
      </c>
      <c r="K43" s="279" t="s">
        <v>25</v>
      </c>
      <c r="L43" s="286">
        <v>841</v>
      </c>
      <c r="M43" s="290">
        <v>909</v>
      </c>
      <c r="N43" s="290">
        <v>1041</v>
      </c>
      <c r="O43" s="408">
        <f t="shared" si="14"/>
        <v>8</v>
      </c>
    </row>
    <row r="44" spans="1:20" x14ac:dyDescent="0.25">
      <c r="A44" s="225" t="s">
        <v>27</v>
      </c>
      <c r="B44" s="437">
        <f t="shared" si="11"/>
        <v>3.3984129811195779E-3</v>
      </c>
      <c r="C44" s="437">
        <f t="shared" si="11"/>
        <v>4.9416579147483052E-3</v>
      </c>
      <c r="D44" s="437">
        <f t="shared" si="11"/>
        <v>8.0075885596742873E-3</v>
      </c>
      <c r="E44" s="408">
        <f t="shared" si="12"/>
        <v>12</v>
      </c>
      <c r="F44" s="225" t="s">
        <v>27</v>
      </c>
      <c r="G44" s="429">
        <f t="shared" si="10"/>
        <v>0</v>
      </c>
      <c r="H44" s="437">
        <f t="shared" si="10"/>
        <v>0</v>
      </c>
      <c r="I44" s="437">
        <f t="shared" si="10"/>
        <v>0</v>
      </c>
      <c r="J44" s="408">
        <f t="shared" si="13"/>
        <v>15</v>
      </c>
      <c r="K44" s="279" t="s">
        <v>26</v>
      </c>
      <c r="L44" s="286">
        <v>271</v>
      </c>
      <c r="M44" s="290">
        <v>353</v>
      </c>
      <c r="N44" s="290">
        <v>202</v>
      </c>
      <c r="O44" s="408">
        <f t="shared" si="14"/>
        <v>13</v>
      </c>
    </row>
    <row r="45" spans="1:20" x14ac:dyDescent="0.25">
      <c r="A45" s="225" t="s">
        <v>28</v>
      </c>
      <c r="B45" s="437">
        <f t="shared" si="11"/>
        <v>4.2738408430419723E-3</v>
      </c>
      <c r="C45" s="437">
        <f t="shared" si="11"/>
        <v>4.7238226833897657E-3</v>
      </c>
      <c r="D45" s="437">
        <f t="shared" si="11"/>
        <v>4.7746991053412586E-3</v>
      </c>
      <c r="E45" s="408">
        <f t="shared" si="12"/>
        <v>11</v>
      </c>
      <c r="F45" s="406" t="s">
        <v>28</v>
      </c>
      <c r="G45" s="429">
        <f t="shared" si="10"/>
        <v>6.785144469521677E-2</v>
      </c>
      <c r="H45" s="437">
        <f t="shared" si="10"/>
        <v>7.5064452655218036E-2</v>
      </c>
      <c r="I45" s="437">
        <f t="shared" si="10"/>
        <v>7.2321262721839114E-2</v>
      </c>
      <c r="J45" s="406">
        <f t="shared" si="13"/>
        <v>4</v>
      </c>
      <c r="K45" s="279" t="s">
        <v>27</v>
      </c>
      <c r="L45" s="286">
        <v>287</v>
      </c>
      <c r="M45" s="290">
        <v>329</v>
      </c>
      <c r="N45" s="290">
        <v>508</v>
      </c>
      <c r="O45" s="408">
        <f t="shared" si="14"/>
        <v>12</v>
      </c>
    </row>
    <row r="46" spans="1:20" x14ac:dyDescent="0.25">
      <c r="A46" s="406" t="s">
        <v>29</v>
      </c>
      <c r="B46" s="437">
        <f t="shared" si="11"/>
        <v>5.5338832002088723E-2</v>
      </c>
      <c r="C46" s="437">
        <f t="shared" si="11"/>
        <v>5.3394534783824929E-2</v>
      </c>
      <c r="D46" s="437">
        <f t="shared" si="11"/>
        <v>5.4034469710161084E-2</v>
      </c>
      <c r="E46" s="406">
        <f t="shared" si="12"/>
        <v>4</v>
      </c>
      <c r="F46" s="403" t="s">
        <v>29</v>
      </c>
      <c r="G46" s="429">
        <f t="shared" si="10"/>
        <v>0.47002821030558317</v>
      </c>
      <c r="H46" s="437">
        <f t="shared" si="10"/>
        <v>0.48647120807138378</v>
      </c>
      <c r="I46" s="437">
        <f t="shared" si="10"/>
        <v>0.47659273912544708</v>
      </c>
      <c r="J46" s="403">
        <f t="shared" si="13"/>
        <v>1</v>
      </c>
      <c r="K46" s="279" t="s">
        <v>28</v>
      </c>
      <c r="L46" s="286">
        <v>618</v>
      </c>
      <c r="M46" s="290">
        <v>728</v>
      </c>
      <c r="N46" s="290">
        <v>769</v>
      </c>
      <c r="O46" s="408">
        <f t="shared" si="14"/>
        <v>10</v>
      </c>
    </row>
    <row r="47" spans="1:20" x14ac:dyDescent="0.25">
      <c r="A47" s="225" t="s">
        <v>30</v>
      </c>
      <c r="B47" s="437">
        <f t="shared" si="11"/>
        <v>6.190970901341031E-3</v>
      </c>
      <c r="C47" s="437">
        <f t="shared" si="11"/>
        <v>6.6472574496470463E-3</v>
      </c>
      <c r="D47" s="437">
        <f t="shared" si="11"/>
        <v>6.4453259655923986E-3</v>
      </c>
      <c r="E47" s="408">
        <f t="shared" si="12"/>
        <v>8</v>
      </c>
      <c r="F47" s="405" t="s">
        <v>30</v>
      </c>
      <c r="G47" s="429">
        <f t="shared" si="10"/>
        <v>7.654282420508722E-2</v>
      </c>
      <c r="H47" s="437">
        <f t="shared" si="10"/>
        <v>5.4515157251788057E-2</v>
      </c>
      <c r="I47" s="437">
        <f t="shared" si="10"/>
        <v>5.8987094256020306E-2</v>
      </c>
      <c r="J47" s="405">
        <f t="shared" si="13"/>
        <v>3</v>
      </c>
      <c r="K47" s="406" t="s">
        <v>29</v>
      </c>
      <c r="L47" s="286">
        <v>7360</v>
      </c>
      <c r="M47" s="290">
        <v>7447</v>
      </c>
      <c r="N47" s="290">
        <v>8005</v>
      </c>
      <c r="O47" s="406">
        <f t="shared" si="14"/>
        <v>4</v>
      </c>
    </row>
    <row r="48" spans="1:20" x14ac:dyDescent="0.25">
      <c r="A48" s="225" t="s">
        <v>32</v>
      </c>
      <c r="B48" s="437">
        <f t="shared" si="11"/>
        <v>4.5843372553527415E-3</v>
      </c>
      <c r="C48" s="437">
        <f t="shared" si="11"/>
        <v>3.7828805718769891E-3</v>
      </c>
      <c r="D48" s="437">
        <f t="shared" si="11"/>
        <v>4.990121804094195E-3</v>
      </c>
      <c r="E48" s="408">
        <f t="shared" si="12"/>
        <v>10</v>
      </c>
      <c r="F48" s="225" t="s">
        <v>32</v>
      </c>
      <c r="G48" s="429">
        <f t="shared" si="10"/>
        <v>1.8528624828230795E-3</v>
      </c>
      <c r="H48" s="437">
        <f t="shared" si="10"/>
        <v>3.6069123477613526E-3</v>
      </c>
      <c r="I48" s="437">
        <f t="shared" si="10"/>
        <v>1.5036330021859056E-3</v>
      </c>
      <c r="J48" s="408">
        <f t="shared" si="13"/>
        <v>14</v>
      </c>
      <c r="K48" s="279" t="s">
        <v>30</v>
      </c>
      <c r="L48" s="286">
        <v>700</v>
      </c>
      <c r="M48" s="290">
        <v>669</v>
      </c>
      <c r="N48" s="290">
        <v>795</v>
      </c>
      <c r="O48" s="408">
        <f t="shared" si="14"/>
        <v>9</v>
      </c>
    </row>
    <row r="49" spans="1:15" x14ac:dyDescent="0.25">
      <c r="A49" s="225" t="s">
        <v>33</v>
      </c>
      <c r="B49" s="437">
        <f t="shared" si="11"/>
        <v>1.1819005582612385E-3</v>
      </c>
      <c r="C49" s="437">
        <f t="shared" si="11"/>
        <v>1.3195183682416973E-3</v>
      </c>
      <c r="D49" s="437">
        <f t="shared" si="11"/>
        <v>1.357509292162874E-3</v>
      </c>
      <c r="E49" s="408">
        <f t="shared" si="12"/>
        <v>15</v>
      </c>
      <c r="F49" s="225" t="s">
        <v>33</v>
      </c>
      <c r="G49" s="429">
        <f t="shared" si="10"/>
        <v>2.7849851107006286E-3</v>
      </c>
      <c r="H49" s="437">
        <f t="shared" si="10"/>
        <v>7.4970390352467938E-3</v>
      </c>
      <c r="I49" s="437">
        <f t="shared" si="10"/>
        <v>2.2795418744709934E-3</v>
      </c>
      <c r="J49" s="408">
        <f t="shared" si="13"/>
        <v>10</v>
      </c>
      <c r="K49" s="279" t="s">
        <v>32</v>
      </c>
      <c r="L49" s="286">
        <v>559</v>
      </c>
      <c r="M49" s="290">
        <v>522</v>
      </c>
      <c r="N49" s="290">
        <v>641</v>
      </c>
      <c r="O49" s="408">
        <f t="shared" si="14"/>
        <v>11</v>
      </c>
    </row>
    <row r="50" spans="1:15" x14ac:dyDescent="0.25">
      <c r="A50" s="225" t="s">
        <v>34</v>
      </c>
      <c r="B50" s="437">
        <f t="shared" si="11"/>
        <v>1.3379064151226019E-3</v>
      </c>
      <c r="C50" s="437">
        <f t="shared" si="11"/>
        <v>2.1880537825168843E-3</v>
      </c>
      <c r="D50" s="437">
        <f t="shared" si="11"/>
        <v>1.7145483940986257E-3</v>
      </c>
      <c r="E50" s="408">
        <f t="shared" si="12"/>
        <v>14</v>
      </c>
      <c r="F50" s="225" t="s">
        <v>34</v>
      </c>
      <c r="G50" s="429">
        <f t="shared" si="10"/>
        <v>2.6136111404463439E-3</v>
      </c>
      <c r="H50" s="437">
        <f t="shared" si="10"/>
        <v>3.0399984923394452E-3</v>
      </c>
      <c r="I50" s="437">
        <f t="shared" si="10"/>
        <v>2.8187147390904815E-3</v>
      </c>
      <c r="J50" s="408">
        <f t="shared" si="13"/>
        <v>12</v>
      </c>
      <c r="K50" s="279" t="s">
        <v>33</v>
      </c>
      <c r="L50" s="286">
        <v>173</v>
      </c>
      <c r="M50" s="290">
        <v>230</v>
      </c>
      <c r="N50" s="290">
        <v>223</v>
      </c>
      <c r="O50" s="408">
        <f t="shared" si="14"/>
        <v>15</v>
      </c>
    </row>
    <row r="51" spans="1:15" x14ac:dyDescent="0.25">
      <c r="A51" s="225" t="s">
        <v>35</v>
      </c>
      <c r="B51" s="433" t="s">
        <v>31</v>
      </c>
      <c r="C51" s="437">
        <f t="shared" si="11"/>
        <v>2.3126395841918616E-3</v>
      </c>
      <c r="D51" s="437">
        <f t="shared" si="11"/>
        <v>1.8896969773860687E-3</v>
      </c>
      <c r="E51" s="408" t="e">
        <f t="shared" si="12"/>
        <v>#VALUE!</v>
      </c>
      <c r="F51" s="225" t="s">
        <v>35</v>
      </c>
      <c r="G51" s="423" t="s">
        <v>31</v>
      </c>
      <c r="H51" s="437">
        <f t="shared" si="10"/>
        <v>4.3668215949295387E-4</v>
      </c>
      <c r="I51" s="437">
        <f t="shared" si="10"/>
        <v>6.0667048145451169E-4</v>
      </c>
      <c r="J51" s="408" t="e">
        <f t="shared" si="13"/>
        <v>#VALUE!</v>
      </c>
      <c r="K51" s="279" t="s">
        <v>34</v>
      </c>
      <c r="L51" s="286">
        <v>206</v>
      </c>
      <c r="M51" s="290">
        <v>264</v>
      </c>
      <c r="N51" s="290">
        <v>270</v>
      </c>
      <c r="O51" s="408">
        <f t="shared" si="14"/>
        <v>14</v>
      </c>
    </row>
    <row r="52" spans="1:15" x14ac:dyDescent="0.25">
      <c r="A52" s="225" t="s">
        <v>36</v>
      </c>
      <c r="B52" s="433" t="s">
        <v>31</v>
      </c>
      <c r="C52" s="437">
        <f t="shared" si="11"/>
        <v>1.8462551078676497E-3</v>
      </c>
      <c r="D52" s="437">
        <f t="shared" si="11"/>
        <v>1.4257545687771337E-3</v>
      </c>
      <c r="E52" s="408" t="e">
        <f t="shared" si="12"/>
        <v>#VALUE!</v>
      </c>
      <c r="F52" s="225" t="s">
        <v>36</v>
      </c>
      <c r="G52" s="423" t="s">
        <v>31</v>
      </c>
      <c r="H52" s="437">
        <f t="shared" ref="H52:I54" si="15">H24/H$32</f>
        <v>1.5099913025547432E-4</v>
      </c>
      <c r="I52" s="437">
        <f t="shared" si="15"/>
        <v>5.6412796943525374E-4</v>
      </c>
      <c r="J52" s="408" t="e">
        <f t="shared" si="13"/>
        <v>#VALUE!</v>
      </c>
      <c r="K52" s="279" t="s">
        <v>35</v>
      </c>
      <c r="L52" s="356" t="s">
        <v>31</v>
      </c>
      <c r="M52" s="357">
        <v>366</v>
      </c>
      <c r="N52" s="290">
        <v>390</v>
      </c>
      <c r="O52" s="408" t="e">
        <f t="shared" si="14"/>
        <v>#VALUE!</v>
      </c>
    </row>
    <row r="53" spans="1:15" x14ac:dyDescent="0.25">
      <c r="A53" s="225" t="s">
        <v>37</v>
      </c>
      <c r="B53" s="433" t="s">
        <v>31</v>
      </c>
      <c r="C53" s="437">
        <f t="shared" ref="C53:D54" si="16">C25/C$32</f>
        <v>6.0633369573004801E-3</v>
      </c>
      <c r="D53" s="437">
        <f t="shared" si="16"/>
        <v>7.7191654036336804E-3</v>
      </c>
      <c r="E53" s="408" t="e">
        <f t="shared" si="12"/>
        <v>#VALUE!</v>
      </c>
      <c r="F53" s="225" t="s">
        <v>37</v>
      </c>
      <c r="G53" s="423" t="s">
        <v>31</v>
      </c>
      <c r="H53" s="437">
        <f t="shared" si="15"/>
        <v>0</v>
      </c>
      <c r="I53" s="437">
        <f t="shared" si="15"/>
        <v>0</v>
      </c>
      <c r="J53" s="408" t="e">
        <f t="shared" si="13"/>
        <v>#VALUE!</v>
      </c>
      <c r="K53" s="279" t="s">
        <v>36</v>
      </c>
      <c r="L53" s="356" t="s">
        <v>31</v>
      </c>
      <c r="M53" s="357">
        <v>133</v>
      </c>
      <c r="N53" s="290">
        <v>137</v>
      </c>
      <c r="O53" s="408" t="e">
        <f t="shared" si="14"/>
        <v>#VALUE!</v>
      </c>
    </row>
    <row r="54" spans="1:15" x14ac:dyDescent="0.25">
      <c r="A54" s="225" t="s">
        <v>38</v>
      </c>
      <c r="B54" s="433" t="s">
        <v>31</v>
      </c>
      <c r="C54" s="437">
        <f t="shared" si="16"/>
        <v>1.8452128595267787E-3</v>
      </c>
      <c r="D54" s="437">
        <f t="shared" si="16"/>
        <v>1.9976812667198054E-3</v>
      </c>
      <c r="E54" s="408" t="e">
        <f t="shared" si="12"/>
        <v>#VALUE!</v>
      </c>
      <c r="F54" s="225" t="s">
        <v>38</v>
      </c>
      <c r="G54" s="423" t="s">
        <v>31</v>
      </c>
      <c r="H54" s="437">
        <f t="shared" si="15"/>
        <v>1.9132058331147151E-3</v>
      </c>
      <c r="I54" s="437">
        <f t="shared" si="15"/>
        <v>5.5385597295775485E-4</v>
      </c>
      <c r="J54" s="408" t="e">
        <f t="shared" si="13"/>
        <v>#VALUE!</v>
      </c>
      <c r="K54" s="279" t="s">
        <v>37</v>
      </c>
      <c r="L54" s="356" t="s">
        <v>31</v>
      </c>
      <c r="M54" s="357">
        <v>1945</v>
      </c>
      <c r="N54" s="290">
        <v>2384</v>
      </c>
      <c r="O54" s="408" t="e">
        <f t="shared" si="14"/>
        <v>#VALUE!</v>
      </c>
    </row>
    <row r="55" spans="1:15" x14ac:dyDescent="0.25">
      <c r="A55" s="225" t="s">
        <v>39</v>
      </c>
      <c r="B55" s="433" t="s">
        <v>31</v>
      </c>
      <c r="C55" s="437">
        <f t="shared" ref="C55:D59" si="17">C27/C$32</f>
        <v>3.4571972153241821E-3</v>
      </c>
      <c r="D55" s="437">
        <f t="shared" si="17"/>
        <v>3.7848803500005264E-3</v>
      </c>
      <c r="E55" s="408" t="e">
        <f t="shared" si="12"/>
        <v>#VALUE!</v>
      </c>
      <c r="F55" s="225" t="s">
        <v>39</v>
      </c>
      <c r="G55" s="423" t="s">
        <v>31</v>
      </c>
      <c r="H55" s="437">
        <f t="shared" ref="H55:I59" si="18">H27/H$32</f>
        <v>1.146822816336269E-3</v>
      </c>
      <c r="I55" s="437">
        <f t="shared" si="18"/>
        <v>0</v>
      </c>
      <c r="J55" s="408" t="e">
        <f t="shared" si="13"/>
        <v>#VALUE!</v>
      </c>
      <c r="K55" s="279" t="s">
        <v>38</v>
      </c>
      <c r="L55" s="356" t="s">
        <v>31</v>
      </c>
      <c r="M55" s="357">
        <v>274</v>
      </c>
      <c r="N55" s="290">
        <v>302</v>
      </c>
      <c r="O55" s="408" t="e">
        <f t="shared" si="14"/>
        <v>#VALUE!</v>
      </c>
    </row>
    <row r="56" spans="1:15" x14ac:dyDescent="0.25">
      <c r="A56" s="225" t="s">
        <v>40</v>
      </c>
      <c r="B56" s="433" t="s">
        <v>31</v>
      </c>
      <c r="C56" s="437">
        <f t="shared" si="17"/>
        <v>3.7144378214542923E-3</v>
      </c>
      <c r="D56" s="437">
        <f t="shared" si="17"/>
        <v>7.3738814166149349E-3</v>
      </c>
      <c r="E56" s="408" t="e">
        <f t="shared" si="12"/>
        <v>#VALUE!</v>
      </c>
      <c r="F56" s="225" t="s">
        <v>40</v>
      </c>
      <c r="G56" s="423" t="s">
        <v>31</v>
      </c>
      <c r="H56" s="437">
        <f t="shared" si="18"/>
        <v>0</v>
      </c>
      <c r="I56" s="437">
        <f t="shared" si="18"/>
        <v>0</v>
      </c>
      <c r="J56" s="408" t="e">
        <f t="shared" si="13"/>
        <v>#VALUE!</v>
      </c>
      <c r="K56" s="279" t="s">
        <v>39</v>
      </c>
      <c r="L56" s="356" t="s">
        <v>31</v>
      </c>
      <c r="M56" s="357">
        <v>359</v>
      </c>
      <c r="N56" s="290">
        <v>464</v>
      </c>
      <c r="O56" s="408" t="e">
        <f t="shared" si="14"/>
        <v>#VALUE!</v>
      </c>
    </row>
    <row r="57" spans="1:15" x14ac:dyDescent="0.25">
      <c r="A57" s="225" t="s">
        <v>41</v>
      </c>
      <c r="B57" s="433" t="s">
        <v>31</v>
      </c>
      <c r="C57" s="437">
        <f t="shared" si="17"/>
        <v>1.7584819507165442E-3</v>
      </c>
      <c r="D57" s="437">
        <f t="shared" si="17"/>
        <v>1.988174661052923E-3</v>
      </c>
      <c r="E57" s="408" t="e">
        <f t="shared" si="12"/>
        <v>#VALUE!</v>
      </c>
      <c r="F57" s="225" t="s">
        <v>41</v>
      </c>
      <c r="G57" s="423" t="s">
        <v>31</v>
      </c>
      <c r="H57" s="437">
        <f t="shared" si="18"/>
        <v>2.3783135967156139E-4</v>
      </c>
      <c r="I57" s="437">
        <f t="shared" si="18"/>
        <v>2.1557883213512864E-3</v>
      </c>
      <c r="J57" s="408" t="e">
        <f t="shared" si="13"/>
        <v>#VALUE!</v>
      </c>
      <c r="K57" s="279" t="s">
        <v>40</v>
      </c>
      <c r="L57" s="356" t="s">
        <v>31</v>
      </c>
      <c r="M57" s="357">
        <v>147</v>
      </c>
      <c r="N57" s="290">
        <v>296</v>
      </c>
      <c r="O57" s="408" t="e">
        <f t="shared" si="14"/>
        <v>#VALUE!</v>
      </c>
    </row>
    <row r="58" spans="1:15" x14ac:dyDescent="0.25">
      <c r="A58" s="225" t="s">
        <v>134</v>
      </c>
      <c r="B58" s="433" t="s">
        <v>31</v>
      </c>
      <c r="C58" s="437">
        <f t="shared" si="17"/>
        <v>8.6107862927045685E-4</v>
      </c>
      <c r="D58" s="437">
        <f t="shared" si="17"/>
        <v>1.1537677377611987E-3</v>
      </c>
      <c r="E58" s="408" t="e">
        <f t="shared" si="12"/>
        <v>#VALUE!</v>
      </c>
      <c r="F58" s="225" t="s">
        <v>134</v>
      </c>
      <c r="G58" s="423" t="s">
        <v>31</v>
      </c>
      <c r="H58" s="437">
        <f t="shared" si="18"/>
        <v>0</v>
      </c>
      <c r="I58" s="437">
        <f t="shared" si="18"/>
        <v>0</v>
      </c>
      <c r="J58" s="408" t="e">
        <f t="shared" si="13"/>
        <v>#VALUE!</v>
      </c>
      <c r="K58" s="279" t="s">
        <v>41</v>
      </c>
      <c r="L58" s="356" t="s">
        <v>31</v>
      </c>
      <c r="M58" s="357">
        <v>171</v>
      </c>
      <c r="N58" s="290">
        <v>211</v>
      </c>
      <c r="O58" s="408" t="e">
        <f t="shared" si="14"/>
        <v>#VALUE!</v>
      </c>
    </row>
    <row r="59" spans="1:15" ht="15.75" thickBot="1" x14ac:dyDescent="0.3">
      <c r="A59" s="225" t="s">
        <v>42</v>
      </c>
      <c r="B59" s="437">
        <f>B31/B$32</f>
        <v>4.4049567671801557E-2</v>
      </c>
      <c r="C59" s="437">
        <f t="shared" si="17"/>
        <v>2.7466136949218241E-2</v>
      </c>
      <c r="D59" s="437">
        <f t="shared" si="17"/>
        <v>2.9118220588995096E-2</v>
      </c>
      <c r="E59" s="408"/>
      <c r="F59" s="225" t="s">
        <v>42</v>
      </c>
      <c r="G59" s="429">
        <f>G31/G$32</f>
        <v>0.18460770854030481</v>
      </c>
      <c r="H59" s="437">
        <f t="shared" si="18"/>
        <v>0.18612329741821362</v>
      </c>
      <c r="I59" s="437">
        <f t="shared" si="18"/>
        <v>0.18682513731795974</v>
      </c>
      <c r="J59" s="408"/>
      <c r="K59" s="279" t="s">
        <v>134</v>
      </c>
      <c r="L59" s="356" t="s">
        <v>31</v>
      </c>
      <c r="M59" s="357">
        <v>132</v>
      </c>
      <c r="N59" s="290">
        <v>121</v>
      </c>
      <c r="O59" s="408" t="e">
        <f t="shared" si="14"/>
        <v>#VALUE!</v>
      </c>
    </row>
    <row r="60" spans="1:15" ht="15.75" thickBot="1" x14ac:dyDescent="0.3">
      <c r="A60" s="179" t="s">
        <v>43</v>
      </c>
      <c r="B60" s="244">
        <f>SUM(B36:B59)</f>
        <v>0.99999999999999967</v>
      </c>
      <c r="C60" s="244">
        <f>SUM(C36:C59)</f>
        <v>0.99999999999999989</v>
      </c>
      <c r="D60" s="244">
        <f>SUM(D36:D59)</f>
        <v>1.0000000000000002</v>
      </c>
      <c r="E60" s="408"/>
      <c r="F60" s="179" t="s">
        <v>43</v>
      </c>
      <c r="G60" s="244">
        <f>SUM(G36:G59)</f>
        <v>1</v>
      </c>
      <c r="H60" s="244">
        <f>SUM(H36:H59)</f>
        <v>1.0000000000000002</v>
      </c>
      <c r="I60" s="244">
        <f>SUM(I36:I59)</f>
        <v>1</v>
      </c>
      <c r="J60" s="408"/>
      <c r="K60" s="280" t="s">
        <v>42</v>
      </c>
      <c r="L60" s="294">
        <v>5407</v>
      </c>
      <c r="M60" s="295">
        <v>3259</v>
      </c>
      <c r="N60" s="295">
        <v>3350</v>
      </c>
      <c r="O60" s="408"/>
    </row>
    <row r="61" spans="1:15" ht="15.75" thickBot="1" x14ac:dyDescent="0.3">
      <c r="K61" s="283" t="s">
        <v>99</v>
      </c>
      <c r="L61" s="359">
        <f t="shared" ref="L61:N61" si="19">SUM(L37:L60)</f>
        <v>178906</v>
      </c>
      <c r="M61" s="359">
        <f t="shared" si="19"/>
        <v>183705</v>
      </c>
      <c r="N61" s="359">
        <f t="shared" si="19"/>
        <v>193860</v>
      </c>
      <c r="O61" s="408"/>
    </row>
    <row r="62" spans="1:15" ht="15.75" thickBot="1" x14ac:dyDescent="0.3">
      <c r="K62" s="284" t="s">
        <v>102</v>
      </c>
      <c r="L62" s="362">
        <v>31246976</v>
      </c>
      <c r="M62" s="362">
        <v>32923804.960000001</v>
      </c>
      <c r="N62" s="417">
        <v>35848583.090000004</v>
      </c>
      <c r="O62" s="408"/>
    </row>
    <row r="63" spans="1:15" ht="15.75" thickBot="1" x14ac:dyDescent="0.3">
      <c r="K63" s="284" t="s">
        <v>103</v>
      </c>
      <c r="L63" s="365">
        <f t="shared" ref="L63:M63" si="20">L32+L62</f>
        <v>54424816</v>
      </c>
      <c r="M63" s="365">
        <f t="shared" si="20"/>
        <v>58181910.469999999</v>
      </c>
      <c r="N63" s="365">
        <f>N32+N62</f>
        <v>61240576.280000001</v>
      </c>
      <c r="O63" s="408"/>
    </row>
  </sheetData>
  <sheetProtection algorithmName="SHA-512" hashValue="uBMSilDns3j4TqBAVERI2AdjNgjp+BdGUvKUTgM9v+kbh4d6HkgzL9D5tA4hByM3QnxasLvsVCImWV6c2A1X5A==" saltValue="YXQS4LQobN56Eq1xa8wKf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Bulletin</vt:lpstr>
      <vt:lpstr>Calculations</vt:lpstr>
      <vt:lpstr>OUTFLOWS</vt:lpstr>
      <vt:lpstr>INFLOWS</vt:lpstr>
      <vt:lpstr>Trans OUTFLOWS</vt:lpstr>
      <vt:lpstr>Trans INFLOWS</vt:lpstr>
      <vt:lpstr>Tri-Year Comparison</vt:lpstr>
      <vt:lpstr>Remittance_Report</vt:lpstr>
      <vt:lpstr>Website__www.cima.ky</vt:lpstr>
    </vt:vector>
  </TitlesOfParts>
  <Company>Cayman Islands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Jerome</dc:creator>
  <cp:lastModifiedBy>Forbes, David</cp:lastModifiedBy>
  <cp:lastPrinted>2019-03-18T14:53:55Z</cp:lastPrinted>
  <dcterms:created xsi:type="dcterms:W3CDTF">2017-08-02T21:30:16Z</dcterms:created>
  <dcterms:modified xsi:type="dcterms:W3CDTF">2019-03-22T13:15:11Z</dcterms:modified>
</cp:coreProperties>
</file>