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olicy &amp; Research\Statistics\Money Service Business Remittances\REMITTANCE REPORT -WEBSITE\Cayman Islands Remittances Bulletin\2019\"/>
    </mc:Choice>
  </mc:AlternateContent>
  <xr:revisionPtr revIDLastSave="0" documentId="13_ncr:1_{6B3447EB-6335-472D-9B9F-BE5EA63BBD45}" xr6:coauthVersionLast="45" xr6:coauthVersionMax="45" xr10:uidLastSave="{00000000-0000-0000-0000-000000000000}"/>
  <workbookProtection workbookAlgorithmName="SHA-512" workbookHashValue="AAQrgiAC6VHD+QHB0iKMNXRzCNplloivou240fKrarC6gk7AYlYws9fp8b2pAktoNUAGnrhT0p18nL2m0KqolA==" workbookSaltValue="SNTKN7u7uRUPM+Yem16Thw==" workbookSpinCount="100000" lockStructure="1"/>
  <bookViews>
    <workbookView xWindow="23880" yWindow="480" windowWidth="24240" windowHeight="13140" tabRatio="782" xr2:uid="{00000000-000D-0000-FFFF-FFFF00000000}"/>
  </bookViews>
  <sheets>
    <sheet name="Bulletin" sheetId="1" r:id="rId1"/>
    <sheet name="Calculations" sheetId="9" state="hidden" r:id="rId2"/>
    <sheet name="OUTFLOWS" sheetId="2" state="hidden" r:id="rId3"/>
    <sheet name="INFLOWS" sheetId="3" state="hidden" r:id="rId4"/>
    <sheet name="Trans OUTFLOWS" sheetId="11" state="hidden" r:id="rId5"/>
    <sheet name="Trans INFLOWS" sheetId="10" state="hidden" r:id="rId6"/>
    <sheet name="Tri-Year Comparison" sheetId="13" state="hidden" r:id="rId7"/>
  </sheets>
  <externalReferences>
    <externalReference r:id="rId8"/>
    <externalReference r:id="rId9"/>
  </externalReferences>
  <definedNames>
    <definedName name="Remittance_Report">Bulletin!$B$15</definedName>
    <definedName name="Website__www.cima.ky">Bulletin!$B$41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62" i="13" l="1"/>
  <c r="X63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S29" i="9"/>
  <c r="V32" i="2"/>
  <c r="U32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8" i="2"/>
  <c r="B33" i="9"/>
  <c r="B32" i="9"/>
  <c r="B31" i="9"/>
  <c r="B30" i="9"/>
  <c r="B29" i="9"/>
  <c r="H37" i="9"/>
  <c r="I37" i="9"/>
  <c r="J37" i="9"/>
  <c r="H38" i="9"/>
  <c r="I38" i="9"/>
  <c r="J38" i="9"/>
  <c r="H39" i="9"/>
  <c r="I39" i="9"/>
  <c r="J39" i="9"/>
  <c r="I36" i="9"/>
  <c r="J36" i="9"/>
  <c r="J23" i="9"/>
  <c r="J24" i="9"/>
  <c r="J25" i="9"/>
  <c r="I23" i="9"/>
  <c r="I24" i="9"/>
  <c r="I25" i="9"/>
  <c r="I22" i="9"/>
  <c r="J22" i="9"/>
  <c r="B19" i="9"/>
  <c r="B18" i="9"/>
  <c r="B17" i="9"/>
  <c r="B16" i="9"/>
  <c r="B15" i="9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56" i="1"/>
  <c r="T35" i="10"/>
  <c r="S35" i="10"/>
  <c r="T62" i="11"/>
  <c r="S62" i="11"/>
  <c r="S63" i="11"/>
  <c r="T61" i="11"/>
  <c r="T32" i="11"/>
  <c r="T63" i="11"/>
  <c r="T31" i="11"/>
  <c r="S31" i="11"/>
  <c r="T58" i="3"/>
  <c r="T56" i="3"/>
  <c r="T54" i="3"/>
  <c r="T52" i="3"/>
  <c r="T50" i="3"/>
  <c r="T48" i="3"/>
  <c r="T46" i="3"/>
  <c r="T44" i="3"/>
  <c r="T42" i="3"/>
  <c r="T40" i="3"/>
  <c r="T38" i="3"/>
  <c r="T36" i="3"/>
  <c r="T32" i="3"/>
  <c r="T59" i="3"/>
  <c r="S32" i="3"/>
  <c r="S37" i="3"/>
  <c r="U8" i="3"/>
  <c r="V8" i="3"/>
  <c r="U9" i="3"/>
  <c r="V9" i="3"/>
  <c r="U10" i="3"/>
  <c r="V10" i="3"/>
  <c r="U11" i="3"/>
  <c r="V11" i="3"/>
  <c r="U12" i="3"/>
  <c r="V12" i="3"/>
  <c r="U13" i="3"/>
  <c r="V13" i="3"/>
  <c r="U14" i="3"/>
  <c r="V14" i="3"/>
  <c r="U15" i="3"/>
  <c r="V15" i="3"/>
  <c r="U16" i="3"/>
  <c r="U17" i="3"/>
  <c r="V17" i="3"/>
  <c r="U18" i="3"/>
  <c r="V18" i="3"/>
  <c r="U19" i="3"/>
  <c r="V19" i="3"/>
  <c r="U20" i="3"/>
  <c r="V20" i="3"/>
  <c r="U21" i="3"/>
  <c r="V21" i="3"/>
  <c r="U22" i="3"/>
  <c r="V22" i="3"/>
  <c r="U23" i="3"/>
  <c r="V23" i="3"/>
  <c r="U24" i="3"/>
  <c r="V24" i="3"/>
  <c r="U25" i="3"/>
  <c r="U26" i="3"/>
  <c r="V26" i="3"/>
  <c r="U27" i="3"/>
  <c r="U28" i="3"/>
  <c r="U29" i="3"/>
  <c r="V29" i="3"/>
  <c r="U30" i="3"/>
  <c r="U31" i="3"/>
  <c r="V31" i="3"/>
  <c r="U32" i="3"/>
  <c r="V32" i="3"/>
  <c r="S58" i="2"/>
  <c r="S56" i="2"/>
  <c r="S54" i="2"/>
  <c r="S52" i="2"/>
  <c r="S50" i="2"/>
  <c r="S48" i="2"/>
  <c r="T46" i="2"/>
  <c r="S46" i="2"/>
  <c r="T44" i="2"/>
  <c r="S44" i="2"/>
  <c r="T42" i="2"/>
  <c r="S42" i="2"/>
  <c r="T40" i="2"/>
  <c r="S40" i="2"/>
  <c r="T38" i="2"/>
  <c r="S38" i="2"/>
  <c r="T36" i="2"/>
  <c r="S36" i="2"/>
  <c r="T32" i="2"/>
  <c r="T58" i="2"/>
  <c r="S32" i="2"/>
  <c r="S59" i="2"/>
  <c r="U7" i="11"/>
  <c r="V7" i="11"/>
  <c r="U8" i="11"/>
  <c r="V8" i="11"/>
  <c r="U9" i="11"/>
  <c r="V9" i="11"/>
  <c r="U10" i="11"/>
  <c r="V10" i="11"/>
  <c r="U11" i="11"/>
  <c r="V11" i="11"/>
  <c r="U12" i="11"/>
  <c r="V12" i="11"/>
  <c r="U13" i="11"/>
  <c r="V13" i="11"/>
  <c r="U14" i="11"/>
  <c r="V14" i="11"/>
  <c r="U15" i="11"/>
  <c r="V15" i="11"/>
  <c r="U16" i="11"/>
  <c r="V16" i="11"/>
  <c r="U17" i="11"/>
  <c r="V17" i="11"/>
  <c r="U18" i="11"/>
  <c r="V18" i="11"/>
  <c r="U19" i="11"/>
  <c r="V19" i="11"/>
  <c r="U20" i="11"/>
  <c r="V20" i="11"/>
  <c r="U21" i="11"/>
  <c r="V21" i="11"/>
  <c r="U22" i="11"/>
  <c r="V22" i="11"/>
  <c r="U23" i="11"/>
  <c r="V23" i="11"/>
  <c r="U24" i="11"/>
  <c r="V24" i="11"/>
  <c r="U25" i="11"/>
  <c r="V25" i="11"/>
  <c r="U26" i="11"/>
  <c r="V26" i="11"/>
  <c r="U27" i="11"/>
  <c r="V27" i="11"/>
  <c r="U28" i="11"/>
  <c r="V28" i="11"/>
  <c r="U29" i="11"/>
  <c r="V29" i="11"/>
  <c r="U30" i="11"/>
  <c r="V30" i="11"/>
  <c r="U32" i="11"/>
  <c r="V32" i="11"/>
  <c r="U37" i="11"/>
  <c r="V37" i="11"/>
  <c r="U38" i="11"/>
  <c r="V38" i="11"/>
  <c r="U39" i="11"/>
  <c r="V39" i="11"/>
  <c r="U40" i="11"/>
  <c r="V40" i="11"/>
  <c r="U41" i="11"/>
  <c r="V41" i="11"/>
  <c r="U42" i="11"/>
  <c r="V42" i="11"/>
  <c r="U43" i="11"/>
  <c r="V43" i="11"/>
  <c r="U44" i="11"/>
  <c r="V44" i="11"/>
  <c r="U45" i="11"/>
  <c r="V45" i="11"/>
  <c r="U46" i="11"/>
  <c r="V46" i="11"/>
  <c r="U47" i="11"/>
  <c r="V47" i="11"/>
  <c r="U48" i="11"/>
  <c r="V48" i="11"/>
  <c r="U49" i="11"/>
  <c r="V49" i="11"/>
  <c r="U50" i="11"/>
  <c r="V50" i="11"/>
  <c r="U51" i="11"/>
  <c r="V51" i="11"/>
  <c r="U52" i="11"/>
  <c r="V52" i="11"/>
  <c r="U53" i="11"/>
  <c r="V53" i="11"/>
  <c r="U54" i="11"/>
  <c r="V54" i="11"/>
  <c r="U55" i="11"/>
  <c r="V55" i="11"/>
  <c r="U56" i="11"/>
  <c r="V56" i="11"/>
  <c r="U57" i="11"/>
  <c r="V57" i="11"/>
  <c r="U58" i="11"/>
  <c r="V58" i="11"/>
  <c r="U59" i="11"/>
  <c r="V59" i="11"/>
  <c r="U60" i="11"/>
  <c r="V60" i="11"/>
  <c r="U62" i="11"/>
  <c r="V62" i="11"/>
  <c r="S41" i="3"/>
  <c r="S45" i="3"/>
  <c r="S47" i="3"/>
  <c r="S51" i="3"/>
  <c r="S55" i="3"/>
  <c r="S59" i="3"/>
  <c r="T37" i="3"/>
  <c r="T60" i="3"/>
  <c r="T39" i="3"/>
  <c r="T41" i="3"/>
  <c r="T43" i="3"/>
  <c r="T45" i="3"/>
  <c r="T47" i="3"/>
  <c r="T49" i="3"/>
  <c r="T51" i="3"/>
  <c r="T53" i="3"/>
  <c r="T55" i="3"/>
  <c r="T57" i="3"/>
  <c r="S39" i="3"/>
  <c r="S43" i="3"/>
  <c r="S49" i="3"/>
  <c r="S53" i="3"/>
  <c r="S57" i="3"/>
  <c r="S36" i="3"/>
  <c r="S60" i="3"/>
  <c r="S38" i="3"/>
  <c r="S40" i="3"/>
  <c r="S42" i="3"/>
  <c r="S44" i="3"/>
  <c r="S46" i="3"/>
  <c r="S48" i="3"/>
  <c r="S50" i="3"/>
  <c r="S52" i="3"/>
  <c r="S54" i="3"/>
  <c r="S56" i="3"/>
  <c r="S58" i="3"/>
  <c r="S37" i="2"/>
  <c r="S39" i="2"/>
  <c r="S41" i="2"/>
  <c r="S43" i="2"/>
  <c r="S45" i="2"/>
  <c r="S47" i="2"/>
  <c r="S49" i="2"/>
  <c r="S51" i="2"/>
  <c r="S53" i="2"/>
  <c r="S55" i="2"/>
  <c r="S57" i="2"/>
  <c r="T37" i="2"/>
  <c r="T60" i="2"/>
  <c r="T39" i="2"/>
  <c r="T41" i="2"/>
  <c r="T43" i="2"/>
  <c r="T45" i="2"/>
  <c r="T47" i="2"/>
  <c r="T49" i="2"/>
  <c r="T51" i="2"/>
  <c r="T53" i="2"/>
  <c r="T55" i="2"/>
  <c r="T57" i="2"/>
  <c r="T59" i="2"/>
  <c r="T48" i="2"/>
  <c r="T50" i="2"/>
  <c r="T52" i="2"/>
  <c r="T54" i="2"/>
  <c r="T56" i="2"/>
  <c r="S60" i="2"/>
  <c r="O94" i="1"/>
  <c r="O93" i="1"/>
  <c r="V6" i="10"/>
  <c r="V13" i="10"/>
  <c r="V16" i="10"/>
  <c r="V17" i="10"/>
  <c r="V20" i="10"/>
  <c r="V21" i="10"/>
  <c r="V24" i="10"/>
  <c r="V25" i="10"/>
  <c r="V26" i="10"/>
  <c r="V32" i="10"/>
  <c r="U12" i="10"/>
  <c r="V12" i="10"/>
  <c r="U13" i="10"/>
  <c r="U14" i="10"/>
  <c r="V14" i="10"/>
  <c r="U15" i="10"/>
  <c r="V15" i="10"/>
  <c r="U16" i="10"/>
  <c r="U17" i="10"/>
  <c r="U18" i="10"/>
  <c r="V18" i="10"/>
  <c r="U19" i="10"/>
  <c r="U20" i="10"/>
  <c r="U21" i="10"/>
  <c r="U22" i="10"/>
  <c r="V22" i="10"/>
  <c r="U23" i="10"/>
  <c r="V23" i="10"/>
  <c r="U24" i="10"/>
  <c r="U25" i="10"/>
  <c r="U26" i="10"/>
  <c r="U27" i="10"/>
  <c r="V27" i="10"/>
  <c r="U28" i="10"/>
  <c r="U29" i="10"/>
  <c r="V29" i="10"/>
  <c r="U30" i="10"/>
  <c r="U31" i="10"/>
  <c r="U32" i="10"/>
  <c r="U33" i="10"/>
  <c r="U34" i="10"/>
  <c r="V34" i="10"/>
  <c r="U11" i="10"/>
  <c r="V11" i="10"/>
  <c r="U6" i="10"/>
  <c r="S16" i="13"/>
  <c r="Z54" i="13"/>
  <c r="AB54" i="13"/>
  <c r="Z46" i="13"/>
  <c r="AB46" i="13"/>
  <c r="Z38" i="13"/>
  <c r="AB38" i="13"/>
  <c r="AB32" i="13"/>
  <c r="AJ6" i="13"/>
  <c r="AL6" i="13"/>
  <c r="AI6" i="13"/>
  <c r="AK6" i="13"/>
  <c r="AL27" i="13"/>
  <c r="AK16" i="13"/>
  <c r="R27" i="13"/>
  <c r="Q12" i="13"/>
  <c r="R11" i="13"/>
  <c r="AI12" i="13"/>
  <c r="AK12" i="13"/>
  <c r="AJ12" i="13"/>
  <c r="AL12" i="13"/>
  <c r="AI13" i="13"/>
  <c r="AK13" i="13"/>
  <c r="AJ13" i="13"/>
  <c r="AL13" i="13"/>
  <c r="AI14" i="13"/>
  <c r="AK14" i="13"/>
  <c r="AJ14" i="13"/>
  <c r="AL14" i="13"/>
  <c r="AI15" i="13"/>
  <c r="AK15" i="13"/>
  <c r="AJ15" i="13"/>
  <c r="AL15" i="13"/>
  <c r="AI16" i="13"/>
  <c r="AJ16" i="13"/>
  <c r="AL16" i="13"/>
  <c r="AI17" i="13"/>
  <c r="AK17" i="13"/>
  <c r="AJ17" i="13"/>
  <c r="AL17" i="13"/>
  <c r="AI18" i="13"/>
  <c r="AK18" i="13"/>
  <c r="AJ18" i="13"/>
  <c r="AL18" i="13"/>
  <c r="AI19" i="13"/>
  <c r="AJ19" i="13"/>
  <c r="AI20" i="13"/>
  <c r="AK20" i="13"/>
  <c r="AJ20" i="13"/>
  <c r="AL20" i="13"/>
  <c r="AI21" i="13"/>
  <c r="AK21" i="13"/>
  <c r="AJ21" i="13"/>
  <c r="AL21" i="13"/>
  <c r="AI22" i="13"/>
  <c r="AK22" i="13"/>
  <c r="AJ22" i="13"/>
  <c r="AL22" i="13"/>
  <c r="AI23" i="13"/>
  <c r="AK23" i="13"/>
  <c r="AJ23" i="13"/>
  <c r="AL23" i="13"/>
  <c r="AI24" i="13"/>
  <c r="AK24" i="13"/>
  <c r="AJ24" i="13"/>
  <c r="AL24" i="13"/>
  <c r="AI25" i="13"/>
  <c r="AK25" i="13"/>
  <c r="AJ25" i="13"/>
  <c r="AL25" i="13"/>
  <c r="AI26" i="13"/>
  <c r="AK26" i="13"/>
  <c r="AJ26" i="13"/>
  <c r="AL26" i="13"/>
  <c r="AI27" i="13"/>
  <c r="AK27" i="13"/>
  <c r="AJ27" i="13"/>
  <c r="AI28" i="13"/>
  <c r="AJ28" i="13"/>
  <c r="AI29" i="13"/>
  <c r="AJ29" i="13"/>
  <c r="AL29" i="13"/>
  <c r="AI30" i="13"/>
  <c r="AK30" i="13"/>
  <c r="AJ30" i="13"/>
  <c r="AL30" i="13"/>
  <c r="AI31" i="13"/>
  <c r="AJ31" i="13"/>
  <c r="AI32" i="13"/>
  <c r="AK32" i="13"/>
  <c r="AJ32" i="13"/>
  <c r="AL32" i="13"/>
  <c r="AI33" i="13"/>
  <c r="AK33" i="13"/>
  <c r="AJ33" i="13"/>
  <c r="AI34" i="13"/>
  <c r="AK34" i="13"/>
  <c r="AJ34" i="13"/>
  <c r="AL34" i="13"/>
  <c r="AI35" i="13"/>
  <c r="AK35" i="13"/>
  <c r="AJ35" i="13"/>
  <c r="AL35" i="13"/>
  <c r="AJ11" i="13"/>
  <c r="AL11" i="13"/>
  <c r="AI11" i="13"/>
  <c r="AK11" i="13"/>
  <c r="Y38" i="13"/>
  <c r="AA38" i="13"/>
  <c r="Y39" i="13"/>
  <c r="AA39" i="13"/>
  <c r="Z39" i="13"/>
  <c r="AB39" i="13"/>
  <c r="Y40" i="13"/>
  <c r="AA40" i="13"/>
  <c r="Z40" i="13"/>
  <c r="AB40" i="13"/>
  <c r="Y41" i="13"/>
  <c r="AA41" i="13"/>
  <c r="Z41" i="13"/>
  <c r="AB41" i="13"/>
  <c r="Y42" i="13"/>
  <c r="AA42" i="13"/>
  <c r="Z42" i="13"/>
  <c r="AB42" i="13"/>
  <c r="Y43" i="13"/>
  <c r="AA43" i="13"/>
  <c r="Z43" i="13"/>
  <c r="AB43" i="13"/>
  <c r="Y44" i="13"/>
  <c r="AA44" i="13"/>
  <c r="Z44" i="13"/>
  <c r="AB44" i="13"/>
  <c r="Y45" i="13"/>
  <c r="AA45" i="13"/>
  <c r="Z45" i="13"/>
  <c r="AB45" i="13"/>
  <c r="Y46" i="13"/>
  <c r="AA46" i="13"/>
  <c r="Y47" i="13"/>
  <c r="AA47" i="13"/>
  <c r="Z47" i="13"/>
  <c r="AB47" i="13"/>
  <c r="Y48" i="13"/>
  <c r="AA48" i="13"/>
  <c r="Z48" i="13"/>
  <c r="AB48" i="13"/>
  <c r="Y49" i="13"/>
  <c r="AA49" i="13"/>
  <c r="Z49" i="13"/>
  <c r="AB49" i="13"/>
  <c r="Y50" i="13"/>
  <c r="AA50" i="13"/>
  <c r="Z50" i="13"/>
  <c r="AB50" i="13"/>
  <c r="Y51" i="13"/>
  <c r="AA51" i="13"/>
  <c r="Z51" i="13"/>
  <c r="AB51" i="13"/>
  <c r="Y52" i="13"/>
  <c r="AA52" i="13"/>
  <c r="Z52" i="13"/>
  <c r="AB52" i="13"/>
  <c r="Y53" i="13"/>
  <c r="AA53" i="13"/>
  <c r="Z53" i="13"/>
  <c r="AB53" i="13"/>
  <c r="Y54" i="13"/>
  <c r="AA54" i="13"/>
  <c r="Y55" i="13"/>
  <c r="AA55" i="13"/>
  <c r="Z55" i="13"/>
  <c r="AB55" i="13"/>
  <c r="Y56" i="13"/>
  <c r="AA56" i="13"/>
  <c r="Z56" i="13"/>
  <c r="AB56" i="13"/>
  <c r="Y57" i="13"/>
  <c r="AA57" i="13"/>
  <c r="Z57" i="13"/>
  <c r="AB57" i="13"/>
  <c r="Y58" i="13"/>
  <c r="AA58" i="13"/>
  <c r="Z58" i="13"/>
  <c r="AB58" i="13"/>
  <c r="Y59" i="13"/>
  <c r="AA59" i="13"/>
  <c r="Z59" i="13"/>
  <c r="AB59" i="13"/>
  <c r="Y60" i="13"/>
  <c r="AA60" i="13"/>
  <c r="Z60" i="13"/>
  <c r="AB60" i="13"/>
  <c r="Y61" i="13"/>
  <c r="Z61" i="13"/>
  <c r="Y62" i="13"/>
  <c r="AA62" i="13"/>
  <c r="Z62" i="13"/>
  <c r="AB62" i="13"/>
  <c r="Y63" i="13"/>
  <c r="AA63" i="13"/>
  <c r="Z63" i="13"/>
  <c r="AB63" i="13"/>
  <c r="Z37" i="13"/>
  <c r="AB37" i="13"/>
  <c r="Y37" i="13"/>
  <c r="AA37" i="13"/>
  <c r="Y8" i="13"/>
  <c r="AA8" i="13"/>
  <c r="Z8" i="13"/>
  <c r="AB8" i="13"/>
  <c r="Y9" i="13"/>
  <c r="AA9" i="13"/>
  <c r="Z9" i="13"/>
  <c r="AB9" i="13"/>
  <c r="Y10" i="13"/>
  <c r="AA10" i="13"/>
  <c r="Z10" i="13"/>
  <c r="AB10" i="13"/>
  <c r="Y11" i="13"/>
  <c r="AA11" i="13"/>
  <c r="Z11" i="13"/>
  <c r="AB11" i="13"/>
  <c r="Y12" i="13"/>
  <c r="AA12" i="13"/>
  <c r="Z12" i="13"/>
  <c r="AB12" i="13"/>
  <c r="Y13" i="13"/>
  <c r="AA13" i="13"/>
  <c r="Z13" i="13"/>
  <c r="AB13" i="13"/>
  <c r="Y14" i="13"/>
  <c r="AA14" i="13"/>
  <c r="Z14" i="13"/>
  <c r="AB14" i="13"/>
  <c r="Y15" i="13"/>
  <c r="AA15" i="13"/>
  <c r="Z15" i="13"/>
  <c r="AB15" i="13"/>
  <c r="Y16" i="13"/>
  <c r="AA16" i="13"/>
  <c r="Z16" i="13"/>
  <c r="AB16" i="13"/>
  <c r="Y17" i="13"/>
  <c r="AA17" i="13"/>
  <c r="Z17" i="13"/>
  <c r="AB17" i="13"/>
  <c r="Y18" i="13"/>
  <c r="AA18" i="13"/>
  <c r="Z18" i="13"/>
  <c r="AB18" i="13"/>
  <c r="Y19" i="13"/>
  <c r="AA19" i="13"/>
  <c r="Z19" i="13"/>
  <c r="AB19" i="13"/>
  <c r="Y20" i="13"/>
  <c r="AA20" i="13"/>
  <c r="Z20" i="13"/>
  <c r="AB20" i="13"/>
  <c r="Y21" i="13"/>
  <c r="AA21" i="13"/>
  <c r="Z21" i="13"/>
  <c r="AB21" i="13"/>
  <c r="Y22" i="13"/>
  <c r="AA22" i="13"/>
  <c r="Z22" i="13"/>
  <c r="AB22" i="13"/>
  <c r="Y23" i="13"/>
  <c r="AA23" i="13"/>
  <c r="Z23" i="13"/>
  <c r="AB23" i="13"/>
  <c r="Y24" i="13"/>
  <c r="AA24" i="13"/>
  <c r="Z24" i="13"/>
  <c r="AB24" i="13"/>
  <c r="Y25" i="13"/>
  <c r="AA25" i="13"/>
  <c r="Z25" i="13"/>
  <c r="AB25" i="13"/>
  <c r="Y26" i="13"/>
  <c r="AA26" i="13"/>
  <c r="Z26" i="13"/>
  <c r="AB26" i="13"/>
  <c r="Y27" i="13"/>
  <c r="AA27" i="13"/>
  <c r="Z27" i="13"/>
  <c r="AB27" i="13"/>
  <c r="Y28" i="13"/>
  <c r="AA28" i="13"/>
  <c r="Z28" i="13"/>
  <c r="AB28" i="13"/>
  <c r="Y29" i="13"/>
  <c r="AA29" i="13"/>
  <c r="Z29" i="13"/>
  <c r="AB29" i="13"/>
  <c r="Y30" i="13"/>
  <c r="AA30" i="13"/>
  <c r="Z30" i="13"/>
  <c r="AB30" i="13"/>
  <c r="Y31" i="13"/>
  <c r="AA31" i="13"/>
  <c r="Z31" i="13"/>
  <c r="AB31" i="13"/>
  <c r="Y32" i="13"/>
  <c r="AA32" i="13"/>
  <c r="Z32" i="13"/>
  <c r="Z7" i="13"/>
  <c r="AB7" i="13"/>
  <c r="Y7" i="13"/>
  <c r="AA7" i="13"/>
  <c r="P60" i="13"/>
  <c r="O60" i="13"/>
  <c r="P59" i="13"/>
  <c r="O59" i="13"/>
  <c r="P58" i="13"/>
  <c r="O58" i="13"/>
  <c r="P57" i="13"/>
  <c r="O57" i="13"/>
  <c r="P56" i="13"/>
  <c r="O56" i="13"/>
  <c r="P55" i="13"/>
  <c r="O55" i="13"/>
  <c r="P54" i="13"/>
  <c r="O54" i="13"/>
  <c r="P53" i="13"/>
  <c r="O53" i="13"/>
  <c r="P52" i="13"/>
  <c r="O52" i="13"/>
  <c r="P51" i="13"/>
  <c r="O51" i="13"/>
  <c r="P50" i="13"/>
  <c r="O50" i="13"/>
  <c r="P49" i="13"/>
  <c r="O49" i="13"/>
  <c r="P48" i="13"/>
  <c r="O48" i="13"/>
  <c r="P47" i="13"/>
  <c r="O47" i="13"/>
  <c r="P46" i="13"/>
  <c r="O46" i="13"/>
  <c r="P45" i="13"/>
  <c r="O45" i="13"/>
  <c r="P44" i="13"/>
  <c r="O44" i="13"/>
  <c r="P43" i="13"/>
  <c r="O43" i="13"/>
  <c r="P42" i="13"/>
  <c r="O42" i="13"/>
  <c r="P41" i="13"/>
  <c r="O41" i="13"/>
  <c r="P40" i="13"/>
  <c r="O40" i="13"/>
  <c r="P39" i="13"/>
  <c r="O39" i="13"/>
  <c r="P38" i="13"/>
  <c r="O38" i="13"/>
  <c r="P37" i="13"/>
  <c r="O37" i="13"/>
  <c r="P36" i="13"/>
  <c r="O36" i="13"/>
  <c r="P32" i="13"/>
  <c r="R32" i="13"/>
  <c r="O32" i="13"/>
  <c r="Q32" i="13"/>
  <c r="P31" i="13"/>
  <c r="R31" i="13"/>
  <c r="O31" i="13"/>
  <c r="Q31" i="13"/>
  <c r="P30" i="13"/>
  <c r="O30" i="13"/>
  <c r="Q30" i="13"/>
  <c r="P29" i="13"/>
  <c r="R29" i="13"/>
  <c r="O29" i="13"/>
  <c r="Q29" i="13"/>
  <c r="P28" i="13"/>
  <c r="O28" i="13"/>
  <c r="P27" i="13"/>
  <c r="O27" i="13"/>
  <c r="Q27" i="13"/>
  <c r="P26" i="13"/>
  <c r="R26" i="13"/>
  <c r="O26" i="13"/>
  <c r="Q26" i="13"/>
  <c r="P25" i="13"/>
  <c r="O25" i="13"/>
  <c r="P24" i="13"/>
  <c r="R24" i="13"/>
  <c r="O24" i="13"/>
  <c r="Q24" i="13"/>
  <c r="P23" i="13"/>
  <c r="R23" i="13"/>
  <c r="O23" i="13"/>
  <c r="Q23" i="13"/>
  <c r="P22" i="13"/>
  <c r="R22" i="13"/>
  <c r="O22" i="13"/>
  <c r="Q22" i="13"/>
  <c r="P21" i="13"/>
  <c r="R21" i="13"/>
  <c r="O21" i="13"/>
  <c r="Q21" i="13"/>
  <c r="P20" i="13"/>
  <c r="R20" i="13"/>
  <c r="O20" i="13"/>
  <c r="Q20" i="13"/>
  <c r="P19" i="13"/>
  <c r="R19" i="13"/>
  <c r="O19" i="13"/>
  <c r="Q19" i="13"/>
  <c r="P18" i="13"/>
  <c r="R18" i="13"/>
  <c r="O18" i="13"/>
  <c r="Q18" i="13"/>
  <c r="P17" i="13"/>
  <c r="R17" i="13"/>
  <c r="O17" i="13"/>
  <c r="Q17" i="13"/>
  <c r="P16" i="13"/>
  <c r="O16" i="13"/>
  <c r="P15" i="13"/>
  <c r="R15" i="13"/>
  <c r="O15" i="13"/>
  <c r="Q15" i="13"/>
  <c r="P14" i="13"/>
  <c r="R14" i="13"/>
  <c r="O14" i="13"/>
  <c r="Q14" i="13"/>
  <c r="P13" i="13"/>
  <c r="R13" i="13"/>
  <c r="O13" i="13"/>
  <c r="Q13" i="13"/>
  <c r="P12" i="13"/>
  <c r="R12" i="13"/>
  <c r="O12" i="13"/>
  <c r="P11" i="13"/>
  <c r="O11" i="13"/>
  <c r="Q11" i="13"/>
  <c r="P10" i="13"/>
  <c r="R10" i="13"/>
  <c r="O10" i="13"/>
  <c r="Q10" i="13"/>
  <c r="P9" i="13"/>
  <c r="R9" i="13"/>
  <c r="O9" i="13"/>
  <c r="Q9" i="13"/>
  <c r="P8" i="13"/>
  <c r="R8" i="13"/>
  <c r="O8" i="13"/>
  <c r="Q8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36" i="13"/>
  <c r="E9" i="13"/>
  <c r="G9" i="13"/>
  <c r="F9" i="13"/>
  <c r="H9" i="13"/>
  <c r="E10" i="13"/>
  <c r="G10" i="13"/>
  <c r="F10" i="13"/>
  <c r="H10" i="13"/>
  <c r="E11" i="13"/>
  <c r="G11" i="13"/>
  <c r="F11" i="13"/>
  <c r="H11" i="13"/>
  <c r="E12" i="13"/>
  <c r="G12" i="13"/>
  <c r="F12" i="13"/>
  <c r="H12" i="13"/>
  <c r="E13" i="13"/>
  <c r="G13" i="13"/>
  <c r="F13" i="13"/>
  <c r="H13" i="13"/>
  <c r="E14" i="13"/>
  <c r="G14" i="13"/>
  <c r="F14" i="13"/>
  <c r="H14" i="13"/>
  <c r="E15" i="13"/>
  <c r="G15" i="13"/>
  <c r="F15" i="13"/>
  <c r="H15" i="13"/>
  <c r="E16" i="13"/>
  <c r="G16" i="13"/>
  <c r="F16" i="13"/>
  <c r="H16" i="13"/>
  <c r="E17" i="13"/>
  <c r="G17" i="13"/>
  <c r="F17" i="13"/>
  <c r="H17" i="13"/>
  <c r="E18" i="13"/>
  <c r="G18" i="13"/>
  <c r="F18" i="13"/>
  <c r="H18" i="13"/>
  <c r="E19" i="13"/>
  <c r="G19" i="13"/>
  <c r="F19" i="13"/>
  <c r="H19" i="13"/>
  <c r="E20" i="13"/>
  <c r="G20" i="13"/>
  <c r="F20" i="13"/>
  <c r="H20" i="13"/>
  <c r="E21" i="13"/>
  <c r="G21" i="13"/>
  <c r="F21" i="13"/>
  <c r="H21" i="13"/>
  <c r="E22" i="13"/>
  <c r="G22" i="13"/>
  <c r="F22" i="13"/>
  <c r="H22" i="13"/>
  <c r="E23" i="13"/>
  <c r="G23" i="13"/>
  <c r="F23" i="13"/>
  <c r="H23" i="13"/>
  <c r="E24" i="13"/>
  <c r="G24" i="13"/>
  <c r="F24" i="13"/>
  <c r="H24" i="13"/>
  <c r="E25" i="13"/>
  <c r="G25" i="13"/>
  <c r="F25" i="13"/>
  <c r="H25" i="13"/>
  <c r="E26" i="13"/>
  <c r="G26" i="13"/>
  <c r="F26" i="13"/>
  <c r="H26" i="13"/>
  <c r="E27" i="13"/>
  <c r="G27" i="13"/>
  <c r="F27" i="13"/>
  <c r="H27" i="13"/>
  <c r="E28" i="13"/>
  <c r="G28" i="13"/>
  <c r="F28" i="13"/>
  <c r="H28" i="13"/>
  <c r="E29" i="13"/>
  <c r="G29" i="13"/>
  <c r="F29" i="13"/>
  <c r="H29" i="13"/>
  <c r="E30" i="13"/>
  <c r="G30" i="13"/>
  <c r="F30" i="13"/>
  <c r="H30" i="13"/>
  <c r="E31" i="13"/>
  <c r="G31" i="13"/>
  <c r="F31" i="13"/>
  <c r="H31" i="13"/>
  <c r="F32" i="13"/>
  <c r="H32" i="13"/>
  <c r="F8" i="13"/>
  <c r="H8" i="13"/>
  <c r="E8" i="13"/>
  <c r="G8" i="13"/>
  <c r="E58" i="13"/>
  <c r="E32" i="13"/>
  <c r="G32" i="13"/>
  <c r="E46" i="13"/>
  <c r="E50" i="13"/>
  <c r="E38" i="13"/>
  <c r="E54" i="13"/>
  <c r="E42" i="13"/>
  <c r="E39" i="13"/>
  <c r="E43" i="13"/>
  <c r="E47" i="13"/>
  <c r="E51" i="13"/>
  <c r="E55" i="13"/>
  <c r="E59" i="13"/>
  <c r="E36" i="13"/>
  <c r="E40" i="13"/>
  <c r="E44" i="13"/>
  <c r="E48" i="13"/>
  <c r="E52" i="13"/>
  <c r="E56" i="13"/>
  <c r="E37" i="13"/>
  <c r="E41" i="13"/>
  <c r="E45" i="13"/>
  <c r="E49" i="13"/>
  <c r="E53" i="13"/>
  <c r="E57" i="13"/>
  <c r="G31" i="11"/>
  <c r="R45" i="2"/>
  <c r="R41" i="2"/>
  <c r="R32" i="2"/>
  <c r="R32" i="3"/>
  <c r="R63" i="11"/>
  <c r="R61" i="11"/>
  <c r="R31" i="11"/>
  <c r="R35" i="10"/>
  <c r="O88" i="1"/>
  <c r="O87" i="1"/>
  <c r="O86" i="1"/>
  <c r="O85" i="1"/>
  <c r="O81" i="1"/>
  <c r="O80" i="1"/>
  <c r="O79" i="1"/>
  <c r="O78" i="1"/>
  <c r="O74" i="1"/>
  <c r="O73" i="1"/>
  <c r="O72" i="1"/>
  <c r="O71" i="1"/>
  <c r="O67" i="1"/>
  <c r="O66" i="1"/>
  <c r="O65" i="1"/>
  <c r="O64" i="1"/>
  <c r="O60" i="1"/>
  <c r="O59" i="1"/>
  <c r="O58" i="1"/>
  <c r="O57" i="1"/>
  <c r="R52" i="3"/>
  <c r="R29" i="9"/>
  <c r="R56" i="2"/>
  <c r="R53" i="2"/>
  <c r="R37" i="2"/>
  <c r="R57" i="2"/>
  <c r="E60" i="13"/>
  <c r="R49" i="2"/>
  <c r="R38" i="2"/>
  <c r="R42" i="2"/>
  <c r="R46" i="2"/>
  <c r="R50" i="2"/>
  <c r="R54" i="2"/>
  <c r="R58" i="2"/>
  <c r="R39" i="2"/>
  <c r="R43" i="2"/>
  <c r="R47" i="2"/>
  <c r="R51" i="2"/>
  <c r="R55" i="2"/>
  <c r="R59" i="2"/>
  <c r="R36" i="2"/>
  <c r="R40" i="2"/>
  <c r="R44" i="2"/>
  <c r="R48" i="2"/>
  <c r="R52" i="2"/>
  <c r="R40" i="3"/>
  <c r="R44" i="3"/>
  <c r="R48" i="3"/>
  <c r="R56" i="3"/>
  <c r="R37" i="3"/>
  <c r="R41" i="3"/>
  <c r="R45" i="3"/>
  <c r="R49" i="3"/>
  <c r="R53" i="3"/>
  <c r="R57" i="3"/>
  <c r="R38" i="3"/>
  <c r="R42" i="3"/>
  <c r="R46" i="3"/>
  <c r="R50" i="3"/>
  <c r="R54" i="3"/>
  <c r="R58" i="3"/>
  <c r="R39" i="3"/>
  <c r="R43" i="3"/>
  <c r="R47" i="3"/>
  <c r="R51" i="3"/>
  <c r="R55" i="3"/>
  <c r="R59" i="3"/>
  <c r="R36" i="3"/>
  <c r="O92" i="1"/>
  <c r="H96" i="1"/>
  <c r="P35" i="10"/>
  <c r="U35" i="10"/>
  <c r="V35" i="10"/>
  <c r="O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6" i="10"/>
  <c r="P63" i="11"/>
  <c r="U63" i="11"/>
  <c r="V63" i="11"/>
  <c r="O63" i="11"/>
  <c r="Q62" i="11"/>
  <c r="P61" i="11"/>
  <c r="U61" i="11"/>
  <c r="V61" i="11"/>
  <c r="O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2" i="11"/>
  <c r="P31" i="11"/>
  <c r="U31" i="11"/>
  <c r="V31" i="11"/>
  <c r="O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P37" i="3"/>
  <c r="P32" i="3"/>
  <c r="P58" i="3"/>
  <c r="O32" i="3"/>
  <c r="O59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P32" i="2"/>
  <c r="P59" i="2"/>
  <c r="O32" i="2"/>
  <c r="O58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H36" i="9"/>
  <c r="H23" i="9"/>
  <c r="P41" i="2"/>
  <c r="P56" i="2"/>
  <c r="P36" i="2"/>
  <c r="H22" i="9"/>
  <c r="P48" i="2"/>
  <c r="R60" i="2"/>
  <c r="R60" i="3"/>
  <c r="P37" i="2"/>
  <c r="O44" i="2"/>
  <c r="P49" i="2"/>
  <c r="P57" i="2"/>
  <c r="P48" i="3"/>
  <c r="Q63" i="11"/>
  <c r="Q35" i="10"/>
  <c r="O40" i="2"/>
  <c r="P44" i="2"/>
  <c r="P52" i="2"/>
  <c r="Q32" i="3"/>
  <c r="Q47" i="3"/>
  <c r="P53" i="3"/>
  <c r="Q61" i="11"/>
  <c r="O36" i="2"/>
  <c r="G22" i="9"/>
  <c r="P40" i="2"/>
  <c r="P45" i="2"/>
  <c r="P53" i="2"/>
  <c r="Q31" i="11"/>
  <c r="O44" i="3"/>
  <c r="O40" i="3"/>
  <c r="P44" i="3"/>
  <c r="P49" i="3"/>
  <c r="O56" i="3"/>
  <c r="O36" i="3"/>
  <c r="P40" i="3"/>
  <c r="P45" i="3"/>
  <c r="B37" i="9"/>
  <c r="O52" i="3"/>
  <c r="P56" i="3"/>
  <c r="Q29" i="9"/>
  <c r="Q43" i="3"/>
  <c r="Q55" i="3"/>
  <c r="P36" i="3"/>
  <c r="P41" i="3"/>
  <c r="O48" i="3"/>
  <c r="P52" i="3"/>
  <c r="P57" i="3"/>
  <c r="Q57" i="3"/>
  <c r="Q53" i="3"/>
  <c r="Q41" i="3"/>
  <c r="Q37" i="3"/>
  <c r="Q58" i="3"/>
  <c r="Q54" i="3"/>
  <c r="Q40" i="3"/>
  <c r="Q44" i="3"/>
  <c r="Q56" i="3"/>
  <c r="O39" i="3"/>
  <c r="O38" i="3"/>
  <c r="P39" i="3"/>
  <c r="O42" i="3"/>
  <c r="P43" i="3"/>
  <c r="O46" i="3"/>
  <c r="P47" i="3"/>
  <c r="B39" i="9"/>
  <c r="O50" i="3"/>
  <c r="P51" i="3"/>
  <c r="O54" i="3"/>
  <c r="P55" i="3"/>
  <c r="O58" i="3"/>
  <c r="P59" i="3"/>
  <c r="O37" i="3"/>
  <c r="P38" i="3"/>
  <c r="O41" i="3"/>
  <c r="P42" i="3"/>
  <c r="O45" i="3"/>
  <c r="P46" i="3"/>
  <c r="O49" i="3"/>
  <c r="P50" i="3"/>
  <c r="O53" i="3"/>
  <c r="P54" i="3"/>
  <c r="O57" i="3"/>
  <c r="O43" i="3"/>
  <c r="O47" i="3"/>
  <c r="O51" i="3"/>
  <c r="O55" i="3"/>
  <c r="O39" i="2"/>
  <c r="O51" i="2"/>
  <c r="Q32" i="2"/>
  <c r="Q59" i="2"/>
  <c r="O37" i="2"/>
  <c r="P38" i="2"/>
  <c r="H24" i="9"/>
  <c r="O41" i="2"/>
  <c r="P42" i="2"/>
  <c r="O45" i="2"/>
  <c r="P46" i="2"/>
  <c r="O49" i="2"/>
  <c r="P50" i="2"/>
  <c r="O53" i="2"/>
  <c r="P54" i="2"/>
  <c r="O57" i="2"/>
  <c r="P58" i="2"/>
  <c r="O48" i="2"/>
  <c r="O52" i="2"/>
  <c r="O56" i="2"/>
  <c r="O43" i="2"/>
  <c r="O47" i="2"/>
  <c r="O55" i="2"/>
  <c r="O59" i="2"/>
  <c r="O38" i="2"/>
  <c r="P39" i="2"/>
  <c r="H25" i="9"/>
  <c r="O42" i="2"/>
  <c r="P43" i="2"/>
  <c r="O46" i="2"/>
  <c r="P47" i="2"/>
  <c r="O50" i="2"/>
  <c r="P51" i="2"/>
  <c r="O54" i="2"/>
  <c r="P55" i="2"/>
  <c r="G38" i="9"/>
  <c r="B38" i="9"/>
  <c r="Q52" i="3"/>
  <c r="Q42" i="3"/>
  <c r="Q38" i="3"/>
  <c r="Q45" i="3"/>
  <c r="G36" i="9"/>
  <c r="B36" i="9"/>
  <c r="Q39" i="3"/>
  <c r="Q36" i="3"/>
  <c r="Q48" i="3"/>
  <c r="Q46" i="3"/>
  <c r="Q50" i="3"/>
  <c r="Q49" i="3"/>
  <c r="Q59" i="3"/>
  <c r="Q56" i="2"/>
  <c r="G39" i="9"/>
  <c r="Q51" i="3"/>
  <c r="Q55" i="2"/>
  <c r="Q44" i="2"/>
  <c r="Q40" i="2"/>
  <c r="Q39" i="2"/>
  <c r="O60" i="2"/>
  <c r="Q43" i="2"/>
  <c r="G25" i="9"/>
  <c r="P60" i="2"/>
  <c r="G23" i="9"/>
  <c r="G24" i="9"/>
  <c r="P60" i="3"/>
  <c r="O60" i="3"/>
  <c r="G37" i="9"/>
  <c r="Q60" i="3"/>
  <c r="Q53" i="2"/>
  <c r="Q49" i="2"/>
  <c r="Q45" i="2"/>
  <c r="Q37" i="2"/>
  <c r="Q58" i="2"/>
  <c r="Q54" i="2"/>
  <c r="Q50" i="2"/>
  <c r="Q46" i="2"/>
  <c r="Q42" i="2"/>
  <c r="Q38" i="2"/>
  <c r="Q57" i="2"/>
  <c r="Q41" i="2"/>
  <c r="Q52" i="2"/>
  <c r="Q36" i="2"/>
  <c r="Q51" i="2"/>
  <c r="Q48" i="2"/>
  <c r="Q47" i="2"/>
  <c r="Q60" i="2"/>
  <c r="O96" i="1"/>
  <c r="K96" i="1"/>
  <c r="L13" i="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11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3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7" i="13"/>
  <c r="S58" i="13"/>
  <c r="S57" i="13"/>
  <c r="S56" i="13"/>
  <c r="S55" i="13"/>
  <c r="S54" i="13"/>
  <c r="S53" i="13"/>
  <c r="S52" i="13"/>
  <c r="S51" i="13"/>
  <c r="I51" i="13"/>
  <c r="I52" i="13"/>
  <c r="I53" i="13"/>
  <c r="I54" i="13"/>
  <c r="I55" i="13"/>
  <c r="I56" i="13"/>
  <c r="I57" i="13"/>
  <c r="I58" i="13"/>
  <c r="I18" i="13"/>
  <c r="I9" i="13"/>
  <c r="I10" i="13"/>
  <c r="I11" i="13"/>
  <c r="I12" i="13"/>
  <c r="I13" i="13"/>
  <c r="I14" i="13"/>
  <c r="I15" i="13"/>
  <c r="I16" i="13"/>
  <c r="I17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8" i="13"/>
  <c r="S9" i="13"/>
  <c r="S10" i="13"/>
  <c r="S11" i="13"/>
  <c r="S12" i="13"/>
  <c r="S13" i="13"/>
  <c r="S14" i="13"/>
  <c r="S15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8" i="13"/>
  <c r="N35" i="10"/>
  <c r="N63" i="11"/>
  <c r="N61" i="11"/>
  <c r="N31" i="11"/>
  <c r="N32" i="3"/>
  <c r="N32" i="2"/>
  <c r="N58" i="2"/>
  <c r="N56" i="3"/>
  <c r="P29" i="9"/>
  <c r="N39" i="3"/>
  <c r="N47" i="3"/>
  <c r="N51" i="3"/>
  <c r="N59" i="3"/>
  <c r="N36" i="3"/>
  <c r="N37" i="3"/>
  <c r="N41" i="3"/>
  <c r="N45" i="3"/>
  <c r="N49" i="3"/>
  <c r="N53" i="3"/>
  <c r="N57" i="3"/>
  <c r="N38" i="3"/>
  <c r="N42" i="3"/>
  <c r="N46" i="3"/>
  <c r="N50" i="3"/>
  <c r="N54" i="3"/>
  <c r="N58" i="3"/>
  <c r="N43" i="3"/>
  <c r="N55" i="3"/>
  <c r="N40" i="3"/>
  <c r="N44" i="3"/>
  <c r="N48" i="3"/>
  <c r="N52" i="3"/>
  <c r="N43" i="2"/>
  <c r="N51" i="2"/>
  <c r="N59" i="2"/>
  <c r="N41" i="2"/>
  <c r="N45" i="2"/>
  <c r="N49" i="2"/>
  <c r="N53" i="2"/>
  <c r="N57" i="2"/>
  <c r="N39" i="2"/>
  <c r="N47" i="2"/>
  <c r="N55" i="2"/>
  <c r="N36" i="2"/>
  <c r="N40" i="2"/>
  <c r="N44" i="2"/>
  <c r="N48" i="2"/>
  <c r="N52" i="2"/>
  <c r="N56" i="2"/>
  <c r="N37" i="2"/>
  <c r="N38" i="2"/>
  <c r="N42" i="2"/>
  <c r="N46" i="2"/>
  <c r="N50" i="2"/>
  <c r="N54" i="2"/>
  <c r="F37" i="9"/>
  <c r="F22" i="9"/>
  <c r="F36" i="9"/>
  <c r="F38" i="9"/>
  <c r="F39" i="9"/>
  <c r="F25" i="9"/>
  <c r="F23" i="9"/>
  <c r="F24" i="9"/>
  <c r="N60" i="3"/>
  <c r="N60" i="2"/>
  <c r="M32" i="2"/>
  <c r="M57" i="2"/>
  <c r="K32" i="2"/>
  <c r="K58" i="2"/>
  <c r="J32" i="2"/>
  <c r="J45" i="2"/>
  <c r="I32" i="2"/>
  <c r="I57" i="2"/>
  <c r="H32" i="2"/>
  <c r="H59" i="2"/>
  <c r="F32" i="2"/>
  <c r="F45" i="2"/>
  <c r="E32" i="2"/>
  <c r="E49" i="2"/>
  <c r="D32" i="2"/>
  <c r="D59" i="2"/>
  <c r="C32" i="2"/>
  <c r="C46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M42" i="3"/>
  <c r="K32" i="3"/>
  <c r="K58" i="3"/>
  <c r="J32" i="3"/>
  <c r="I32" i="3"/>
  <c r="I57" i="3"/>
  <c r="H32" i="3"/>
  <c r="H59" i="3"/>
  <c r="F32" i="3"/>
  <c r="F45" i="3"/>
  <c r="E32" i="3"/>
  <c r="E49" i="3"/>
  <c r="D32" i="3"/>
  <c r="D59" i="3"/>
  <c r="C32" i="3"/>
  <c r="C46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2" i="3"/>
  <c r="L11" i="3"/>
  <c r="L10" i="3"/>
  <c r="L9" i="3"/>
  <c r="L8" i="3"/>
  <c r="M36" i="2"/>
  <c r="E22" i="9"/>
  <c r="J45" i="3"/>
  <c r="L29" i="9"/>
  <c r="H40" i="2"/>
  <c r="H44" i="2"/>
  <c r="K36" i="2"/>
  <c r="D22" i="9"/>
  <c r="M41" i="3"/>
  <c r="H37" i="3"/>
  <c r="D37" i="3"/>
  <c r="I37" i="3"/>
  <c r="D45" i="3"/>
  <c r="I38" i="3"/>
  <c r="E41" i="2"/>
  <c r="E46" i="2"/>
  <c r="L32" i="2"/>
  <c r="L39" i="2"/>
  <c r="M37" i="2"/>
  <c r="E24" i="9"/>
  <c r="M41" i="2"/>
  <c r="E48" i="2"/>
  <c r="C36" i="2"/>
  <c r="M38" i="2"/>
  <c r="M42" i="2"/>
  <c r="E50" i="2"/>
  <c r="I41" i="2"/>
  <c r="I56" i="2"/>
  <c r="M57" i="3"/>
  <c r="N29" i="9"/>
  <c r="O29" i="9"/>
  <c r="E37" i="3"/>
  <c r="H40" i="3"/>
  <c r="E42" i="3"/>
  <c r="D44" i="3"/>
  <c r="D36" i="2"/>
  <c r="E38" i="2"/>
  <c r="D40" i="2"/>
  <c r="I40" i="2"/>
  <c r="D45" i="2"/>
  <c r="H45" i="2"/>
  <c r="M52" i="2"/>
  <c r="M56" i="2"/>
  <c r="I42" i="2"/>
  <c r="G32" i="3"/>
  <c r="G36" i="3"/>
  <c r="C36" i="3"/>
  <c r="H36" i="3"/>
  <c r="M37" i="3"/>
  <c r="M38" i="3"/>
  <c r="D41" i="3"/>
  <c r="H41" i="3"/>
  <c r="H45" i="3"/>
  <c r="L45" i="2"/>
  <c r="L52" i="2"/>
  <c r="E36" i="2"/>
  <c r="H36" i="2"/>
  <c r="D37" i="2"/>
  <c r="H37" i="2"/>
  <c r="M40" i="2"/>
  <c r="E42" i="2"/>
  <c r="D44" i="2"/>
  <c r="E45" i="2"/>
  <c r="I45" i="2"/>
  <c r="I46" i="2"/>
  <c r="I48" i="2"/>
  <c r="I50" i="2"/>
  <c r="I54" i="2"/>
  <c r="I58" i="2"/>
  <c r="E23" i="9"/>
  <c r="I52" i="2"/>
  <c r="L32" i="3"/>
  <c r="L41" i="3"/>
  <c r="D36" i="3"/>
  <c r="K36" i="3"/>
  <c r="E38" i="3"/>
  <c r="D40" i="3"/>
  <c r="E41" i="3"/>
  <c r="I41" i="3"/>
  <c r="I42" i="3"/>
  <c r="H44" i="3"/>
  <c r="G32" i="2"/>
  <c r="G37" i="2"/>
  <c r="I36" i="2"/>
  <c r="E37" i="2"/>
  <c r="I37" i="2"/>
  <c r="I38" i="2"/>
  <c r="D41" i="2"/>
  <c r="H41" i="2"/>
  <c r="M45" i="2"/>
  <c r="M46" i="2"/>
  <c r="M48" i="2"/>
  <c r="M50" i="2"/>
  <c r="M54" i="2"/>
  <c r="M58" i="2"/>
  <c r="S37" i="13"/>
  <c r="I37" i="13"/>
  <c r="I36" i="13"/>
  <c r="L39" i="3"/>
  <c r="L43" i="3"/>
  <c r="L47" i="3"/>
  <c r="L49" i="3"/>
  <c r="L52" i="3"/>
  <c r="L56" i="3"/>
  <c r="L59" i="3"/>
  <c r="L37" i="3"/>
  <c r="L45" i="3"/>
  <c r="L53" i="3"/>
  <c r="L57" i="3"/>
  <c r="S36" i="13"/>
  <c r="S48" i="13"/>
  <c r="S50" i="13"/>
  <c r="S44" i="13"/>
  <c r="S47" i="13"/>
  <c r="S41" i="13"/>
  <c r="S40" i="13"/>
  <c r="S43" i="13"/>
  <c r="S42" i="13"/>
  <c r="S46" i="13"/>
  <c r="S38" i="13"/>
  <c r="S39" i="13"/>
  <c r="S45" i="13"/>
  <c r="S49" i="13"/>
  <c r="I48" i="13"/>
  <c r="I41" i="13"/>
  <c r="I40" i="13"/>
  <c r="I43" i="13"/>
  <c r="I46" i="13"/>
  <c r="I50" i="13"/>
  <c r="I39" i="13"/>
  <c r="I42" i="13"/>
  <c r="I45" i="13"/>
  <c r="I44" i="13"/>
  <c r="I47" i="13"/>
  <c r="I38" i="13"/>
  <c r="I49" i="13"/>
  <c r="L46" i="2"/>
  <c r="L48" i="2"/>
  <c r="G39" i="2"/>
  <c r="G38" i="2"/>
  <c r="F38" i="2"/>
  <c r="F36" i="2"/>
  <c r="J36" i="2"/>
  <c r="C37" i="2"/>
  <c r="K37" i="2"/>
  <c r="D38" i="2"/>
  <c r="H38" i="2"/>
  <c r="E39" i="2"/>
  <c r="I39" i="2"/>
  <c r="M39" i="2"/>
  <c r="F40" i="2"/>
  <c r="J40" i="2"/>
  <c r="C41" i="2"/>
  <c r="K41" i="2"/>
  <c r="D42" i="2"/>
  <c r="H42" i="2"/>
  <c r="E43" i="2"/>
  <c r="I43" i="2"/>
  <c r="M43" i="2"/>
  <c r="F44" i="2"/>
  <c r="J44" i="2"/>
  <c r="C45" i="2"/>
  <c r="K45" i="2"/>
  <c r="D46" i="2"/>
  <c r="H46" i="2"/>
  <c r="F47" i="2"/>
  <c r="J47" i="2"/>
  <c r="D48" i="2"/>
  <c r="H48" i="2"/>
  <c r="F49" i="2"/>
  <c r="J49" i="2"/>
  <c r="D50" i="2"/>
  <c r="H50" i="2"/>
  <c r="J51" i="2"/>
  <c r="H52" i="2"/>
  <c r="J53" i="2"/>
  <c r="H54" i="2"/>
  <c r="J55" i="2"/>
  <c r="H56" i="2"/>
  <c r="J57" i="2"/>
  <c r="H58" i="2"/>
  <c r="E59" i="2"/>
  <c r="I59" i="2"/>
  <c r="M59" i="2"/>
  <c r="F39" i="2"/>
  <c r="J39" i="2"/>
  <c r="C40" i="2"/>
  <c r="K40" i="2"/>
  <c r="F43" i="2"/>
  <c r="J43" i="2"/>
  <c r="C44" i="2"/>
  <c r="K44" i="2"/>
  <c r="K47" i="2"/>
  <c r="K49" i="2"/>
  <c r="K51" i="2"/>
  <c r="K53" i="2"/>
  <c r="K55" i="2"/>
  <c r="K57" i="2"/>
  <c r="F59" i="2"/>
  <c r="J59" i="2"/>
  <c r="J38" i="2"/>
  <c r="F42" i="2"/>
  <c r="J42" i="2"/>
  <c r="C43" i="2"/>
  <c r="K43" i="2"/>
  <c r="F46" i="2"/>
  <c r="J46" i="2"/>
  <c r="D47" i="2"/>
  <c r="H47" i="2"/>
  <c r="F48" i="2"/>
  <c r="J48" i="2"/>
  <c r="D49" i="2"/>
  <c r="H49" i="2"/>
  <c r="F50" i="2"/>
  <c r="J50" i="2"/>
  <c r="H51" i="2"/>
  <c r="J52" i="2"/>
  <c r="H53" i="2"/>
  <c r="J54" i="2"/>
  <c r="H55" i="2"/>
  <c r="J56" i="2"/>
  <c r="H57" i="2"/>
  <c r="J58" i="2"/>
  <c r="C59" i="2"/>
  <c r="K59" i="2"/>
  <c r="C39" i="2"/>
  <c r="K39" i="2"/>
  <c r="F37" i="2"/>
  <c r="J37" i="2"/>
  <c r="C38" i="2"/>
  <c r="K38" i="2"/>
  <c r="D39" i="2"/>
  <c r="H39" i="2"/>
  <c r="E40" i="2"/>
  <c r="F41" i="2"/>
  <c r="J41" i="2"/>
  <c r="C42" i="2"/>
  <c r="K42" i="2"/>
  <c r="D43" i="2"/>
  <c r="H43" i="2"/>
  <c r="E44" i="2"/>
  <c r="I44" i="2"/>
  <c r="M44" i="2"/>
  <c r="K46" i="2"/>
  <c r="E47" i="2"/>
  <c r="I47" i="2"/>
  <c r="M47" i="2"/>
  <c r="K48" i="2"/>
  <c r="I49" i="2"/>
  <c r="M49" i="2"/>
  <c r="K50" i="2"/>
  <c r="I51" i="2"/>
  <c r="M51" i="2"/>
  <c r="K52" i="2"/>
  <c r="I53" i="2"/>
  <c r="M53" i="2"/>
  <c r="K54" i="2"/>
  <c r="I55" i="2"/>
  <c r="M55" i="2"/>
  <c r="K56" i="2"/>
  <c r="G42" i="3"/>
  <c r="L36" i="3"/>
  <c r="L40" i="3"/>
  <c r="L38" i="3"/>
  <c r="L42" i="3"/>
  <c r="L44" i="3"/>
  <c r="L46" i="3"/>
  <c r="L48" i="3"/>
  <c r="L50" i="3"/>
  <c r="L54" i="3"/>
  <c r="L58" i="3"/>
  <c r="G41" i="3"/>
  <c r="L51" i="3"/>
  <c r="L55" i="3"/>
  <c r="F36" i="3"/>
  <c r="J36" i="3"/>
  <c r="C37" i="3"/>
  <c r="K37" i="3"/>
  <c r="D38" i="3"/>
  <c r="H38" i="3"/>
  <c r="E39" i="3"/>
  <c r="I39" i="3"/>
  <c r="M39" i="3"/>
  <c r="F40" i="3"/>
  <c r="J40" i="3"/>
  <c r="C41" i="3"/>
  <c r="K41" i="3"/>
  <c r="D42" i="3"/>
  <c r="H42" i="3"/>
  <c r="E43" i="3"/>
  <c r="I43" i="3"/>
  <c r="M43" i="3"/>
  <c r="F44" i="3"/>
  <c r="J44" i="3"/>
  <c r="C45" i="3"/>
  <c r="K45" i="3"/>
  <c r="D46" i="3"/>
  <c r="H46" i="3"/>
  <c r="F47" i="3"/>
  <c r="J47" i="3"/>
  <c r="D48" i="3"/>
  <c r="H48" i="3"/>
  <c r="F49" i="3"/>
  <c r="J49" i="3"/>
  <c r="D50" i="3"/>
  <c r="H50" i="3"/>
  <c r="J51" i="3"/>
  <c r="H52" i="3"/>
  <c r="J53" i="3"/>
  <c r="H54" i="3"/>
  <c r="J55" i="3"/>
  <c r="H56" i="3"/>
  <c r="J57" i="3"/>
  <c r="H58" i="3"/>
  <c r="E59" i="3"/>
  <c r="I59" i="3"/>
  <c r="M59" i="3"/>
  <c r="F39" i="3"/>
  <c r="J39" i="3"/>
  <c r="C40" i="3"/>
  <c r="K40" i="3"/>
  <c r="F43" i="3"/>
  <c r="J43" i="3"/>
  <c r="C44" i="3"/>
  <c r="K44" i="3"/>
  <c r="E46" i="3"/>
  <c r="I46" i="3"/>
  <c r="M46" i="3"/>
  <c r="K47" i="3"/>
  <c r="E48" i="3"/>
  <c r="I48" i="3"/>
  <c r="M48" i="3"/>
  <c r="K49" i="3"/>
  <c r="E50" i="3"/>
  <c r="I50" i="3"/>
  <c r="M50" i="3"/>
  <c r="K51" i="3"/>
  <c r="I52" i="3"/>
  <c r="M52" i="3"/>
  <c r="K53" i="3"/>
  <c r="I54" i="3"/>
  <c r="M54" i="3"/>
  <c r="K55" i="3"/>
  <c r="I56" i="3"/>
  <c r="M56" i="3"/>
  <c r="K57" i="3"/>
  <c r="I58" i="3"/>
  <c r="M58" i="3"/>
  <c r="F59" i="3"/>
  <c r="J59" i="3"/>
  <c r="F38" i="3"/>
  <c r="J38" i="3"/>
  <c r="F42" i="3"/>
  <c r="J42" i="3"/>
  <c r="C43" i="3"/>
  <c r="K43" i="3"/>
  <c r="E45" i="3"/>
  <c r="I45" i="3"/>
  <c r="M45" i="3"/>
  <c r="F46" i="3"/>
  <c r="J46" i="3"/>
  <c r="D47" i="3"/>
  <c r="H47" i="3"/>
  <c r="F48" i="3"/>
  <c r="J48" i="3"/>
  <c r="D49" i="3"/>
  <c r="H49" i="3"/>
  <c r="F50" i="3"/>
  <c r="J50" i="3"/>
  <c r="H51" i="3"/>
  <c r="J52" i="3"/>
  <c r="H53" i="3"/>
  <c r="J54" i="3"/>
  <c r="H55" i="3"/>
  <c r="J56" i="3"/>
  <c r="H57" i="3"/>
  <c r="J58" i="3"/>
  <c r="C59" i="3"/>
  <c r="K59" i="3"/>
  <c r="C39" i="3"/>
  <c r="K39" i="3"/>
  <c r="E36" i="3"/>
  <c r="I36" i="3"/>
  <c r="M36" i="3"/>
  <c r="F37" i="3"/>
  <c r="J37" i="3"/>
  <c r="C38" i="3"/>
  <c r="K38" i="3"/>
  <c r="D39" i="3"/>
  <c r="H39" i="3"/>
  <c r="E40" i="3"/>
  <c r="I40" i="3"/>
  <c r="M40" i="3"/>
  <c r="F41" i="3"/>
  <c r="J41" i="3"/>
  <c r="C42" i="3"/>
  <c r="K42" i="3"/>
  <c r="D43" i="3"/>
  <c r="H43" i="3"/>
  <c r="E44" i="3"/>
  <c r="I44" i="3"/>
  <c r="M44" i="3"/>
  <c r="K46" i="3"/>
  <c r="E47" i="3"/>
  <c r="I47" i="3"/>
  <c r="M47" i="3"/>
  <c r="K48" i="3"/>
  <c r="I49" i="3"/>
  <c r="M49" i="3"/>
  <c r="K50" i="3"/>
  <c r="I51" i="3"/>
  <c r="M51" i="3"/>
  <c r="K52" i="3"/>
  <c r="I53" i="3"/>
  <c r="M53" i="3"/>
  <c r="K54" i="3"/>
  <c r="I55" i="3"/>
  <c r="M55" i="3"/>
  <c r="K56" i="3"/>
  <c r="L43" i="2"/>
  <c r="G45" i="2"/>
  <c r="L38" i="2"/>
  <c r="G46" i="2"/>
  <c r="L58" i="2"/>
  <c r="L36" i="2"/>
  <c r="L56" i="2"/>
  <c r="L37" i="2"/>
  <c r="L60" i="2"/>
  <c r="G39" i="3"/>
  <c r="G50" i="3"/>
  <c r="G59" i="3"/>
  <c r="G47" i="3"/>
  <c r="G37" i="3"/>
  <c r="G48" i="3"/>
  <c r="G49" i="3"/>
  <c r="G40" i="3"/>
  <c r="G45" i="3"/>
  <c r="G44" i="3"/>
  <c r="G43" i="3"/>
  <c r="G46" i="3"/>
  <c r="G38" i="3"/>
  <c r="G44" i="2"/>
  <c r="G36" i="2"/>
  <c r="G43" i="2"/>
  <c r="G50" i="2"/>
  <c r="G42" i="2"/>
  <c r="G47" i="2"/>
  <c r="L55" i="2"/>
  <c r="L54" i="2"/>
  <c r="L44" i="2"/>
  <c r="L40" i="2"/>
  <c r="L57" i="2"/>
  <c r="L49" i="2"/>
  <c r="L41" i="2"/>
  <c r="D23" i="9"/>
  <c r="G48" i="2"/>
  <c r="G40" i="2"/>
  <c r="G49" i="2"/>
  <c r="L51" i="2"/>
  <c r="L50" i="2"/>
  <c r="L42" i="2"/>
  <c r="L53" i="2"/>
  <c r="L59" i="2"/>
  <c r="L47" i="2"/>
  <c r="G59" i="2"/>
  <c r="G41" i="2"/>
  <c r="H60" i="3"/>
  <c r="D39" i="9"/>
  <c r="E39" i="9"/>
  <c r="D36" i="9"/>
  <c r="E36" i="9"/>
  <c r="K60" i="3"/>
  <c r="C60" i="3"/>
  <c r="H60" i="2"/>
  <c r="D37" i="9"/>
  <c r="E37" i="9"/>
  <c r="D38" i="9"/>
  <c r="E38" i="9"/>
  <c r="D60" i="3"/>
  <c r="C60" i="2"/>
  <c r="E60" i="2"/>
  <c r="D60" i="2"/>
  <c r="D25" i="9"/>
  <c r="E25" i="9"/>
  <c r="I60" i="2"/>
  <c r="M60" i="2"/>
  <c r="K60" i="2"/>
  <c r="D24" i="9"/>
  <c r="F60" i="2"/>
  <c r="J60" i="2"/>
  <c r="F60" i="3"/>
  <c r="L60" i="3"/>
  <c r="M60" i="3"/>
  <c r="I60" i="3"/>
  <c r="J60" i="3"/>
  <c r="E60" i="3"/>
  <c r="G60" i="2"/>
  <c r="G60" i="3"/>
  <c r="M63" i="11"/>
  <c r="K63" i="11"/>
  <c r="J63" i="11"/>
  <c r="I63" i="11"/>
  <c r="H63" i="11"/>
  <c r="F63" i="11"/>
  <c r="E63" i="11"/>
  <c r="D63" i="11"/>
  <c r="C63" i="11"/>
  <c r="L62" i="11"/>
  <c r="M61" i="11"/>
  <c r="K61" i="11"/>
  <c r="J61" i="11"/>
  <c r="I61" i="11"/>
  <c r="H61" i="11"/>
  <c r="E61" i="11"/>
  <c r="D61" i="11"/>
  <c r="C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G61" i="11"/>
  <c r="L32" i="11"/>
  <c r="M31" i="11"/>
  <c r="K31" i="11"/>
  <c r="J31" i="11"/>
  <c r="I31" i="11"/>
  <c r="H31" i="11"/>
  <c r="F31" i="11"/>
  <c r="E31" i="11"/>
  <c r="D31" i="11"/>
  <c r="C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M35" i="10"/>
  <c r="K35" i="10"/>
  <c r="J35" i="10"/>
  <c r="I35" i="10"/>
  <c r="H35" i="10"/>
  <c r="F35" i="10"/>
  <c r="E35" i="10"/>
  <c r="D35" i="10"/>
  <c r="C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G35" i="10"/>
  <c r="L6" i="10"/>
  <c r="L63" i="11"/>
  <c r="L35" i="10"/>
  <c r="L31" i="11"/>
  <c r="L61" i="11"/>
  <c r="M29" i="9"/>
  <c r="K97" i="1"/>
  <c r="H97" i="1"/>
  <c r="J29" i="9"/>
  <c r="J30" i="9"/>
  <c r="B34" i="9"/>
  <c r="J15" i="9"/>
  <c r="J16" i="9"/>
  <c r="B20" i="9"/>
  <c r="O76" i="1"/>
  <c r="L61" i="1"/>
  <c r="K68" i="1"/>
  <c r="K75" i="1"/>
  <c r="K82" i="1"/>
  <c r="K89" i="1"/>
  <c r="O97" i="1"/>
  <c r="A8" i="9"/>
  <c r="A6" i="9"/>
  <c r="B6" i="9"/>
  <c r="A3" i="9"/>
  <c r="A1" i="9"/>
  <c r="B1" i="9"/>
  <c r="F180" i="1"/>
  <c r="K180" i="1"/>
  <c r="P180" i="1"/>
  <c r="M180" i="1"/>
  <c r="I180" i="1"/>
  <c r="O180" i="1"/>
  <c r="H89" i="1"/>
  <c r="H82" i="1"/>
  <c r="H75" i="1"/>
  <c r="O75" i="1"/>
  <c r="H68" i="1"/>
  <c r="H61" i="1"/>
  <c r="O82" i="1"/>
  <c r="O89" i="1"/>
  <c r="O68" i="1"/>
  <c r="M10" i="1"/>
  <c r="L10" i="1"/>
  <c r="A11" i="9"/>
  <c r="O61" i="1"/>
</calcChain>
</file>

<file path=xl/sharedStrings.xml><?xml version="1.0" encoding="utf-8"?>
<sst xmlns="http://schemas.openxmlformats.org/spreadsheetml/2006/main" count="1120" uniqueCount="169">
  <si>
    <t>Contact Information</t>
  </si>
  <si>
    <t>Phone: 345-244-1606</t>
  </si>
  <si>
    <t>Download Statistics</t>
  </si>
  <si>
    <t>Remittance Report</t>
  </si>
  <si>
    <t xml:space="preserve">               CAYMAN ISLANDS REMITTANCE REPORT - MONEY SERVICE PROVIDERS (REMITTANCE COMPANIES)</t>
  </si>
  <si>
    <t xml:space="preserve">                   (Workers' remittances transmitted by the remittance companies licensed as Money Service Providers)</t>
  </si>
  <si>
    <t>REMITTANCE  OUTFLOWS  BY COUNTRY  (US$ - Actual Amounts)</t>
  </si>
  <si>
    <t>COUNTRY</t>
  </si>
  <si>
    <t>Year 2012</t>
  </si>
  <si>
    <t>Year 2013</t>
  </si>
  <si>
    <t>Year 2014*</t>
  </si>
  <si>
    <t>Year 2015</t>
  </si>
  <si>
    <t>Year 2016</t>
  </si>
  <si>
    <t>2017Q1</t>
  </si>
  <si>
    <t>2017Q2</t>
  </si>
  <si>
    <t>JAMAICA</t>
  </si>
  <si>
    <t>HONDURAS</t>
  </si>
  <si>
    <t>PHILIPPINES</t>
  </si>
  <si>
    <t>DOMINICAN REPUBLIC</t>
  </si>
  <si>
    <t>NICARAGUA</t>
  </si>
  <si>
    <t>COLOMBIA</t>
  </si>
  <si>
    <t>GUYANA</t>
  </si>
  <si>
    <t>TRINIDAD &amp; TOBAGO</t>
  </si>
  <si>
    <t>INDIA</t>
  </si>
  <si>
    <t>UNITED KINGDOM</t>
  </si>
  <si>
    <t>UNITED STATES</t>
  </si>
  <si>
    <t>CANADA</t>
  </si>
  <si>
    <t>n/a</t>
  </si>
  <si>
    <t>COSTA RICA</t>
  </si>
  <si>
    <t>BARBADOS</t>
  </si>
  <si>
    <t>PANAMA</t>
  </si>
  <si>
    <t>BELIZE</t>
  </si>
  <si>
    <t>CHINA</t>
  </si>
  <si>
    <t>CUBA</t>
  </si>
  <si>
    <t>KENYA</t>
  </si>
  <si>
    <t>MEXICO</t>
  </si>
  <si>
    <t>NEPAL</t>
  </si>
  <si>
    <t>PERU</t>
  </si>
  <si>
    <t>OTHER</t>
  </si>
  <si>
    <t>TOTALS</t>
  </si>
  <si>
    <t>REMITTANCE  OUTFLOWS  BY COUNTRY BY PERCENTAGE (%)</t>
  </si>
  <si>
    <t xml:space="preserve">* aggregated information does not include one reporting entity. </t>
  </si>
  <si>
    <t>Source: Money Service Providers (MSP's) licensed by Cayman Islands Monetary Authority (CIMA).</t>
  </si>
  <si>
    <t xml:space="preserve">n/a - data not collected </t>
  </si>
  <si>
    <t xml:space="preserve">                     (Workers' remittances transmitted by the remittance companies licensed as Money Service Providers)</t>
  </si>
  <si>
    <t>REMITTANCE INFLOWS  BY COUNTRY  (US$ - Actual Amounts)</t>
  </si>
  <si>
    <t>REMITTANCE INFLOWS  BY COUNTRY BY PERCENTAGE (%)</t>
  </si>
  <si>
    <t>2017 Q2</t>
  </si>
  <si>
    <t>2016 Q2</t>
  </si>
  <si>
    <t>Total Remittance Outflows</t>
  </si>
  <si>
    <t>Total Remittance Inflows</t>
  </si>
  <si>
    <t>Net Remittances</t>
  </si>
  <si>
    <t>US$ - Actual Amounts</t>
  </si>
  <si>
    <t>Period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</si>
  <si>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</si>
  <si>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</si>
  <si>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</si>
  <si>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</si>
  <si>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</si>
  <si>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</si>
  <si>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</si>
  <si>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</si>
  <si>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Total 2015</t>
  </si>
  <si>
    <t>Total 2013</t>
  </si>
  <si>
    <t>2016 Q1</t>
  </si>
  <si>
    <t>2016 Q3</t>
  </si>
  <si>
    <t>2016 Q4</t>
  </si>
  <si>
    <t>Total 2016</t>
  </si>
  <si>
    <t>2017 Q1</t>
  </si>
  <si>
    <t>Total Inflows</t>
  </si>
  <si>
    <t>Total Outflows</t>
  </si>
  <si>
    <t xml:space="preserve">Table 1: Cayman's Remittances
</t>
  </si>
  <si>
    <t xml:space="preserve"> (US$ - Actual Amounts)</t>
  </si>
  <si>
    <t>US</t>
  </si>
  <si>
    <t>Other</t>
  </si>
  <si>
    <t>HN</t>
  </si>
  <si>
    <t>PH</t>
  </si>
  <si>
    <t>JA</t>
  </si>
  <si>
    <t>UK</t>
  </si>
  <si>
    <t>CA</t>
  </si>
  <si>
    <t>FAQs</t>
  </si>
  <si>
    <t>Where can I obtain copies of the Money Services Law?</t>
  </si>
  <si>
    <t>What is a Money Service Business?</t>
  </si>
  <si>
    <t>Source of Remittance Inflows:</t>
  </si>
  <si>
    <t xml:space="preserve">Money Services Providers </t>
  </si>
  <si>
    <t xml:space="preserve">Number of licences </t>
  </si>
  <si>
    <t xml:space="preserve">               CAYMAN ISLANDS REMITTANCE REPORT BY NUMBER OF TRANSACTIONS, BY COUNTRY &amp; VALUE  (in US$)</t>
  </si>
  <si>
    <t xml:space="preserve"> REMITTANCE  OUTFLOWS  BY TRANSACTIONS, COUNTRY, VALUE (Actual Amounts) </t>
  </si>
  <si>
    <t>Transactions (more than) &gt; CI$500</t>
  </si>
  <si>
    <t xml:space="preserve">COUNTRY </t>
  </si>
  <si>
    <t>COLUMBIA</t>
  </si>
  <si>
    <t>TOTAL TRANSACTIONS</t>
  </si>
  <si>
    <t>VALUE IN US$ (&gt;CI$500)</t>
  </si>
  <si>
    <t>Transactions (less than) &lt; CI$500</t>
  </si>
  <si>
    <t>VALUE IN US$  (&lt;CI$500)</t>
  </si>
  <si>
    <t>GRAND TOTAL</t>
  </si>
  <si>
    <t xml:space="preserve">* aggregated information does not include one reporting entity.  </t>
  </si>
  <si>
    <t>n/a - data not collected</t>
  </si>
  <si>
    <t xml:space="preserve">                        CAYMAN ISLANDS REMITTANCE REPORT BY NUMBER OF TRANSACTIONS, BY COUNTRY &amp; VALUE  (in US$)</t>
  </si>
  <si>
    <t xml:space="preserve">                                    (Workers' remittances transmitted by the remittance companies licensed as Money Service Providers)</t>
  </si>
  <si>
    <t xml:space="preserve"> REMITTANCE  INFLOWS  BY TRANSACTIONS FOR ALL COUNTRIES (Actual Amounts) </t>
  </si>
  <si>
    <t xml:space="preserve">ALL COUNTRIES </t>
  </si>
  <si>
    <t xml:space="preserve"> REMITTANCE  INFLOWS  BY COUNTRY and VALUE (Actual Amounts) </t>
  </si>
  <si>
    <t xml:space="preserve">VALUE IN US$ </t>
  </si>
  <si>
    <t>Number of Transactions by Country and Value (in US$)</t>
  </si>
  <si>
    <t>OUTFLOWS</t>
  </si>
  <si>
    <t>INFLOWS</t>
  </si>
  <si>
    <t>Total 2014 *</t>
  </si>
  <si>
    <t>Destination of 
Remittance Outflows:</t>
  </si>
  <si>
    <t>Did You Know?</t>
  </si>
  <si>
    <t>The Cayman Islands Remittance Reports do not include remittances by commercial retail banks.</t>
  </si>
  <si>
    <t>Cayman's Islands Remittances</t>
  </si>
  <si>
    <t>For 5 Largest Countries by Number of Transactions</t>
  </si>
  <si>
    <t>REMITTANCE  OUTFLOWS  BY COUNTRY AND BY COUNTRY BY PERCENTAGE
 (US$ - Actual Amounts)</t>
  </si>
  <si>
    <t>Active Remittance Service Providers</t>
  </si>
  <si>
    <t>Did You Know? Alt</t>
  </si>
  <si>
    <t>Prepared by: 
Statistics Unit,
Policy and Development Division</t>
  </si>
  <si>
    <t>Number of Transactions (more than) &gt; CI$500</t>
  </si>
  <si>
    <t>Number of Transactions (less than) &lt; CI$500</t>
  </si>
  <si>
    <t>Total Transactions per Quarter</t>
  </si>
  <si>
    <t>Year</t>
  </si>
  <si>
    <t>Number of Transactions</t>
  </si>
  <si>
    <t>2017Q3</t>
  </si>
  <si>
    <t>2017 Q3</t>
  </si>
  <si>
    <t xml:space="preserve">REMITTANCE  INFLOWS  BY COUNTRY and VALUE (Actual Amounts) </t>
  </si>
  <si>
    <r>
      <rPr>
        <sz val="6"/>
        <rFont val="Verdana"/>
        <family val="2"/>
      </rPr>
      <t>Email:</t>
    </r>
    <r>
      <rPr>
        <u/>
        <sz val="6"/>
        <color theme="10"/>
        <rFont val="Verdana"/>
        <family val="2"/>
      </rPr>
      <t xml:space="preserve"> 
ContactBanking@cimoney.com.ky</t>
    </r>
  </si>
  <si>
    <t>ZIMBABWE</t>
  </si>
  <si>
    <r>
      <rPr>
        <sz val="6"/>
        <rFont val="Verdana"/>
        <family val="2"/>
      </rPr>
      <t xml:space="preserve">Website: </t>
    </r>
    <r>
      <rPr>
        <u/>
        <sz val="6"/>
        <color theme="10"/>
        <rFont val="Verdana"/>
        <family val="2"/>
      </rPr>
      <t>www.cima.ky</t>
    </r>
  </si>
  <si>
    <t>2017Q4</t>
  </si>
  <si>
    <t>2017 Q4</t>
  </si>
  <si>
    <t>Total 2017</t>
  </si>
  <si>
    <t>Year 2017</t>
  </si>
  <si>
    <t>REMITTANCE  INFLOWS BY COUNTRY  (US$ - Actual Amounts)</t>
  </si>
  <si>
    <t>2018Q1</t>
  </si>
  <si>
    <t>TRANS OUTFLOWS</t>
  </si>
  <si>
    <t>TRANS INFLOWS</t>
  </si>
  <si>
    <t>2018 Q1</t>
  </si>
  <si>
    <t>Total 2018</t>
  </si>
  <si>
    <t>2018 Q2</t>
  </si>
  <si>
    <t>2018Q2</t>
  </si>
  <si>
    <t>2018Q3</t>
  </si>
  <si>
    <t>2018 Q3</t>
  </si>
  <si>
    <t>2018Q4</t>
  </si>
  <si>
    <t>2018 Q4</t>
  </si>
  <si>
    <t>Year 2018</t>
  </si>
  <si>
    <t>Updated - March 2019</t>
  </si>
  <si>
    <t>2019Q1</t>
  </si>
  <si>
    <t>First Quarter 2019</t>
  </si>
  <si>
    <t>2019 Q1</t>
  </si>
  <si>
    <t>17/18 Diff</t>
  </si>
  <si>
    <t>18/19 Diff</t>
  </si>
  <si>
    <t>Diff 19Q1/18Q4</t>
  </si>
  <si>
    <t>Diff 19Q1/19Q4</t>
  </si>
  <si>
    <t>2019 Q2</t>
  </si>
  <si>
    <t>2019 Q3</t>
  </si>
  <si>
    <t>2019Q3</t>
  </si>
  <si>
    <t>CAYMAN ISLANDS 
REMITTANCES BULLETIN - December 2019</t>
  </si>
  <si>
    <r>
      <t xml:space="preserve">
The Remittance Outflows of </t>
    </r>
    <r>
      <rPr>
        <b/>
        <sz val="7"/>
        <color theme="1"/>
        <rFont val="Verdana"/>
        <family val="2"/>
      </rPr>
      <t>US$64,626,957</t>
    </r>
    <r>
      <rPr>
        <sz val="7"/>
        <color theme="1"/>
        <rFont val="Verdana"/>
        <family val="2"/>
      </rPr>
      <t xml:space="preserve"> increased by </t>
    </r>
    <r>
      <rPr>
        <b/>
        <sz val="7"/>
        <color theme="1"/>
        <rFont val="Verdana"/>
        <family val="2"/>
      </rPr>
      <t>9.6%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US$5,668,391</t>
    </r>
    <r>
      <rPr>
        <sz val="7"/>
        <color theme="1"/>
        <rFont val="Verdana"/>
        <family val="2"/>
      </rPr>
      <t xml:space="preserve"> relative to the same period in 2018. Whereas the Inflows of </t>
    </r>
    <r>
      <rPr>
        <b/>
        <sz val="7"/>
        <color theme="1"/>
        <rFont val="Verdana"/>
        <family val="2"/>
      </rPr>
      <t>US$2,147,193</t>
    </r>
    <r>
      <rPr>
        <sz val="7"/>
        <color theme="1"/>
        <rFont val="Verdana"/>
        <family val="2"/>
      </rPr>
      <t xml:space="preserve"> increased by </t>
    </r>
    <r>
      <rPr>
        <b/>
        <sz val="7"/>
        <color theme="1"/>
        <rFont val="Verdana"/>
        <family val="2"/>
      </rPr>
      <t>4.3%</t>
    </r>
    <r>
      <rPr>
        <sz val="7"/>
        <color theme="1"/>
        <rFont val="Verdana"/>
        <family val="2"/>
      </rPr>
      <t xml:space="preserve"> or </t>
    </r>
    <r>
      <rPr>
        <b/>
        <sz val="7"/>
        <color theme="1"/>
        <rFont val="Verdana"/>
        <family val="2"/>
      </rPr>
      <t>US$89,128</t>
    </r>
    <r>
      <rPr>
        <sz val="7"/>
        <color theme="1"/>
        <rFont val="Verdana"/>
        <family val="2"/>
      </rPr>
      <t xml:space="preserve"> compared to the same period in 2018. There was an annual increase of </t>
    </r>
    <r>
      <rPr>
        <b/>
        <sz val="7"/>
        <color theme="1"/>
        <rFont val="Verdana"/>
        <family val="2"/>
      </rPr>
      <t>9.81%</t>
    </r>
    <r>
      <rPr>
        <sz val="7"/>
        <color theme="1"/>
        <rFont val="Verdana"/>
        <family val="2"/>
      </rPr>
      <t xml:space="preserve"> in net remittances.</t>
    </r>
  </si>
  <si>
    <t>Updated: January 2020</t>
  </si>
  <si>
    <t>Updated - January 2020</t>
  </si>
  <si>
    <t>Year 2018 Q3</t>
  </si>
  <si>
    <t>Year 2019 Q3</t>
  </si>
  <si>
    <t>Year 2017 Q3</t>
  </si>
  <si>
    <t>2019Q2</t>
  </si>
  <si>
    <t>Chart 2: Share of Remittance Inflows from Source Countries 2019Q3</t>
  </si>
  <si>
    <t>Chart 1: Share of Remittance Outflows to Source Countries 2019Q3</t>
  </si>
  <si>
    <t>Diff 19Q3/19Q2</t>
  </si>
  <si>
    <r>
      <t xml:space="preserve">
In the third quarter of 2019, the 4 largest recipients of Cayman Islands' remittances continue to be Jamaica, with </t>
    </r>
    <r>
      <rPr>
        <b/>
        <sz val="7"/>
        <color theme="1"/>
        <rFont val="Verdana"/>
        <family val="2"/>
      </rPr>
      <t>57.1%</t>
    </r>
    <r>
      <rPr>
        <sz val="7"/>
        <color theme="1"/>
        <rFont val="Verdana"/>
        <family val="2"/>
      </rPr>
      <t xml:space="preserve"> which is an increase of 0.9% from 2019Q2, followed by the Philippines with</t>
    </r>
    <r>
      <rPr>
        <b/>
        <sz val="7"/>
        <color theme="1"/>
        <rFont val="Verdana"/>
        <family val="2"/>
      </rPr>
      <t xml:space="preserve"> 17.3%, </t>
    </r>
    <r>
      <rPr>
        <sz val="7"/>
        <color theme="1"/>
        <rFont val="Verdana"/>
        <family val="2"/>
      </rPr>
      <t xml:space="preserve"> Honduras with </t>
    </r>
    <r>
      <rPr>
        <b/>
        <sz val="7"/>
        <color theme="1"/>
        <rFont val="Verdana"/>
        <family val="2"/>
      </rPr>
      <t>7.0%</t>
    </r>
    <r>
      <rPr>
        <sz val="7"/>
        <color theme="1"/>
        <rFont val="Verdana"/>
        <family val="2"/>
      </rPr>
      <t xml:space="preserve">, and the United States with </t>
    </r>
    <r>
      <rPr>
        <b/>
        <sz val="7"/>
        <color theme="1"/>
        <rFont val="Verdana"/>
        <family val="2"/>
      </rPr>
      <t>5.4%</t>
    </r>
    <r>
      <rPr>
        <sz val="7"/>
        <color theme="1"/>
        <rFont val="Verdana"/>
        <family val="2"/>
      </rPr>
      <t xml:space="preserve"> while 'Other Countries'  accounted for </t>
    </r>
    <r>
      <rPr>
        <b/>
        <sz val="7"/>
        <color theme="1"/>
        <rFont val="Verdana"/>
        <family val="2"/>
      </rPr>
      <t>13.2%</t>
    </r>
    <r>
      <rPr>
        <sz val="7"/>
        <color theme="1"/>
        <rFont val="Verdana"/>
        <family val="2"/>
      </rPr>
      <t xml:space="preserve"> (Chart 1).</t>
    </r>
  </si>
  <si>
    <r>
      <t xml:space="preserve">
The Cayman Islands' primary source of Remittance Inflows is the United States. Total Inflows increased by </t>
    </r>
    <r>
      <rPr>
        <b/>
        <sz val="7"/>
        <color theme="1"/>
        <rFont val="Verdana"/>
        <family val="2"/>
      </rPr>
      <t>US$84,152</t>
    </r>
    <r>
      <rPr>
        <sz val="7"/>
        <color theme="1"/>
        <rFont val="Verdana"/>
        <family val="2"/>
      </rPr>
      <t xml:space="preserve"> between 2019Q2 and 2019Q3. Jamaica reported an decrease in their share of inflows, from </t>
    </r>
    <r>
      <rPr>
        <b/>
        <sz val="7"/>
        <color theme="1"/>
        <rFont val="Verdana"/>
        <family val="2"/>
      </rPr>
      <t>11.3%</t>
    </r>
    <r>
      <rPr>
        <sz val="7"/>
        <color theme="1"/>
        <rFont val="Verdana"/>
        <family val="2"/>
      </rPr>
      <t xml:space="preserve"> to </t>
    </r>
    <r>
      <rPr>
        <b/>
        <sz val="7"/>
        <color theme="1"/>
        <rFont val="Verdana"/>
        <family val="2"/>
      </rPr>
      <t>12.0%</t>
    </r>
    <r>
      <rPr>
        <sz val="7"/>
        <color theme="1"/>
        <rFont val="Verdana"/>
        <family val="2"/>
      </rPr>
      <t xml:space="preserve"> while the US decreased by </t>
    </r>
    <r>
      <rPr>
        <b/>
        <sz val="7"/>
        <color theme="1"/>
        <rFont val="Verdana"/>
        <family val="2"/>
      </rPr>
      <t>2.2%</t>
    </r>
    <r>
      <rPr>
        <sz val="7"/>
        <color theme="1"/>
        <rFont val="Verdana"/>
        <family val="2"/>
      </rPr>
      <t>. On the other hand, the United Kingdom and Canada both reported a marginal decrease in their share of inflows. (Chart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</si>
</sst>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.00_-;\-&quot;£&quot;* #,##0.00_-;_-&quot;£&quot;* &quot;-&quot;??_-;_-@_-"/>
    <numFmt numFmtId="167" formatCode="_(* #,##0_);_(* \(#,##0\);_(* &quot;-&quot;??_);_(@_)"/>
    <numFmt numFmtId="168" formatCode="0.0%"/>
    <numFmt numFmtId="169" formatCode="_-* #,##0_-;\-* #,##0_-;_-* &quot;-&quot;??_-;_-@_-"/>
    <numFmt numFmtId="170" formatCode="#,##0_ ;\-#,##0\ "/>
    <numFmt numFmtId="171" formatCode="_(&quot;$&quot;* #,##0_);_(&quot;$&quot;* \(#,##0\);_(&quot;$&quot;* &quot;-&quot;??_);_(@_)"/>
    <numFmt numFmtId="172" formatCode="0.000%"/>
    <numFmt numFmtId="173" formatCode="&quot;$&quot;#,##0"/>
    <numFmt numFmtId="174" formatCode="0.00000%"/>
    <numFmt numFmtId="175" formatCode="_-&quot;$&quot;* #,##0.00_-;\-&quot;$&quot;* #,##0.00_-;_-&quot;$&quot;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10"/>
      <color indexed="10"/>
      <name val="Verdana"/>
      <family val="2"/>
    </font>
    <font>
      <sz val="8"/>
      <name val="Calibri"/>
      <family val="2"/>
    </font>
    <font>
      <sz val="8"/>
      <name val="Verdana"/>
      <family val="2"/>
    </font>
    <font>
      <sz val="8"/>
      <color indexed="63"/>
      <name val="Verdana"/>
      <family val="2"/>
    </font>
    <font>
      <sz val="5"/>
      <color indexed="63"/>
      <name val="Verdana"/>
      <family val="2"/>
    </font>
    <font>
      <sz val="5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6"/>
      <color theme="1"/>
      <name val="Verdana"/>
      <family val="2"/>
    </font>
    <font>
      <sz val="5"/>
      <color theme="1"/>
      <name val="Verdana"/>
      <family val="2"/>
    </font>
    <font>
      <b/>
      <sz val="6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6"/>
      <color theme="10"/>
      <name val="Verdana"/>
      <family val="2"/>
    </font>
    <font>
      <sz val="6"/>
      <name val="Verdana"/>
      <family val="2"/>
    </font>
    <font>
      <b/>
      <u/>
      <sz val="9"/>
      <color theme="1"/>
      <name val="Verdana"/>
      <family val="2"/>
    </font>
    <font>
      <u/>
      <sz val="8"/>
      <color theme="4" tint="-0.249977111117893"/>
      <name val="Verdana"/>
      <family val="2"/>
    </font>
    <font>
      <b/>
      <sz val="7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u/>
      <sz val="8"/>
      <color theme="10"/>
      <name val="Verdana"/>
      <family val="2"/>
    </font>
    <font>
      <b/>
      <i/>
      <sz val="8"/>
      <color theme="1"/>
      <name val="Verdana"/>
      <family val="2"/>
    </font>
    <font>
      <i/>
      <sz val="7"/>
      <color theme="1"/>
      <name val="Verdana"/>
      <family val="2"/>
    </font>
    <font>
      <b/>
      <i/>
      <sz val="14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7"/>
      <color theme="0"/>
      <name val="Verdana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0B41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indexed="64"/>
      </right>
      <top/>
      <bottom style="medium">
        <color theme="3" tint="-0.4999847407452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9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43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0" fontId="53" fillId="2" borderId="9" applyNumberFormat="0" applyBorder="0" applyProtection="0"/>
    <xf numFmtId="0" fontId="53" fillId="2" borderId="30" applyNumberFormat="0" applyProtection="0"/>
    <xf numFmtId="0" fontId="53" fillId="2" borderId="30" applyNumberFormat="0" applyProtection="0"/>
    <xf numFmtId="37" fontId="6" fillId="0" borderId="30">
      <alignment horizontal="center" vertical="center"/>
      <protection locked="0"/>
    </xf>
    <xf numFmtId="37" fontId="6" fillId="0" borderId="30">
      <alignment horizontal="center" vertical="center"/>
      <protection locked="0"/>
    </xf>
    <xf numFmtId="0" fontId="51" fillId="0" borderId="0">
      <alignment vertical="top"/>
    </xf>
    <xf numFmtId="0" fontId="51" fillId="0" borderId="0">
      <alignment vertical="top"/>
    </xf>
    <xf numFmtId="165" fontId="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52" fillId="0" borderId="0" applyFont="0" applyFill="0" applyBorder="0" applyAlignment="0" applyProtection="0"/>
    <xf numFmtId="0" fontId="51" fillId="12" borderId="30" applyNumberFormat="0" applyFont="0" applyBorder="0" applyAlignment="0" applyProtection="0">
      <alignment horizontal="center"/>
    </xf>
    <xf numFmtId="0" fontId="51" fillId="12" borderId="30" applyNumberFormat="0" applyFont="0" applyBorder="0" applyAlignment="0" applyProtection="0">
      <alignment horizontal="center"/>
    </xf>
    <xf numFmtId="0" fontId="53" fillId="2" borderId="65" applyNumberFormat="0" applyFont="0" applyFill="0" applyAlignment="0" applyProtection="0"/>
    <xf numFmtId="0" fontId="51" fillId="0" borderId="0"/>
    <xf numFmtId="0" fontId="1" fillId="0" borderId="0"/>
    <xf numFmtId="0" fontId="1" fillId="0" borderId="0"/>
    <xf numFmtId="0" fontId="1" fillId="0" borderId="0"/>
    <xf numFmtId="9" fontId="51" fillId="0" borderId="0" applyFont="0" applyFill="0" applyBorder="0" applyAlignment="0" applyProtection="0"/>
    <xf numFmtId="3" fontId="51" fillId="13" borderId="30" applyFont="0" applyProtection="0">
      <alignment horizontal="right"/>
    </xf>
    <xf numFmtId="3" fontId="51" fillId="13" borderId="30" applyFont="0" applyProtection="0">
      <alignment horizontal="right"/>
    </xf>
    <xf numFmtId="9" fontId="51" fillId="13" borderId="30" applyFont="0" applyProtection="0">
      <alignment horizontal="right"/>
    </xf>
    <xf numFmtId="9" fontId="51" fillId="13" borderId="30" applyFont="0" applyProtection="0">
      <alignment horizontal="right"/>
    </xf>
    <xf numFmtId="0" fontId="53" fillId="2" borderId="9" applyNumberFormat="0" applyFill="0" applyBorder="0" applyProtection="0"/>
    <xf numFmtId="0" fontId="53" fillId="11" borderId="9" applyNumberFormat="0" applyFill="0" applyBorder="0" applyProtection="0"/>
    <xf numFmtId="44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1" fillId="0" borderId="0"/>
    <xf numFmtId="43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0" fillId="0" borderId="0">
      <alignment vertical="top"/>
    </xf>
    <xf numFmtId="0" fontId="50" fillId="0" borderId="0">
      <alignment vertical="top"/>
    </xf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0" fillId="12" borderId="30" applyNumberFormat="0" applyFont="0" applyBorder="0" applyAlignment="0" applyProtection="0">
      <alignment horizontal="center"/>
    </xf>
    <xf numFmtId="0" fontId="50" fillId="12" borderId="30" applyNumberFormat="0" applyFont="0" applyBorder="0" applyAlignment="0" applyProtection="0">
      <alignment horizontal="center"/>
    </xf>
    <xf numFmtId="0" fontId="1" fillId="0" borderId="0"/>
    <xf numFmtId="0" fontId="50" fillId="0" borderId="0"/>
    <xf numFmtId="9" fontId="50" fillId="0" borderId="0" applyFont="0" applyFill="0" applyBorder="0" applyAlignment="0" applyProtection="0"/>
    <xf numFmtId="3" fontId="50" fillId="13" borderId="30" applyFont="0" applyProtection="0">
      <alignment horizontal="right"/>
    </xf>
    <xf numFmtId="3" fontId="50" fillId="13" borderId="30" applyFont="0" applyProtection="0">
      <alignment horizontal="right"/>
    </xf>
    <xf numFmtId="9" fontId="50" fillId="13" borderId="30" applyFont="0" applyProtection="0">
      <alignment horizontal="right"/>
    </xf>
    <xf numFmtId="9" fontId="50" fillId="13" borderId="30" applyFont="0" applyProtection="0">
      <alignment horizontal="right"/>
    </xf>
    <xf numFmtId="175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0" fillId="0" borderId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85">
    <xf numFmtId="0" fontId="0" fillId="0" borderId="0" xfId="0"/>
    <xf numFmtId="0" fontId="0" fillId="3" borderId="0" xfId="0" applyFill="1"/>
    <xf numFmtId="0" fontId="0" fillId="4" borderId="0" xfId="0" applyFill="1"/>
    <xf numFmtId="0" fontId="3" fillId="4" borderId="0" xfId="0" applyFont="1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wrapText="1"/>
    </xf>
    <xf numFmtId="0" fontId="18" fillId="3" borderId="0" xfId="0" applyFont="1" applyFill="1"/>
    <xf numFmtId="0" fontId="5" fillId="3" borderId="0" xfId="0" applyFont="1" applyFill="1" applyAlignment="1">
      <alignment horizontal="center"/>
    </xf>
    <xf numFmtId="0" fontId="2" fillId="3" borderId="0" xfId="3" applyFill="1" applyAlignment="1">
      <alignment horizontal="left" indent="6"/>
    </xf>
    <xf numFmtId="0" fontId="4" fillId="3" borderId="0" xfId="3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3" applyFont="1" applyFill="1" applyAlignment="1">
      <alignment horizontal="left"/>
    </xf>
    <xf numFmtId="0" fontId="25" fillId="3" borderId="0" xfId="0" applyFont="1" applyFill="1"/>
    <xf numFmtId="0" fontId="26" fillId="3" borderId="0" xfId="0" applyFont="1" applyFill="1"/>
    <xf numFmtId="0" fontId="24" fillId="3" borderId="0" xfId="0" applyFont="1" applyFill="1"/>
    <xf numFmtId="0" fontId="22" fillId="3" borderId="0" xfId="0" applyFont="1" applyFill="1"/>
    <xf numFmtId="0" fontId="31" fillId="6" borderId="0" xfId="0" applyFont="1" applyFill="1"/>
    <xf numFmtId="0" fontId="31" fillId="3" borderId="0" xfId="0" applyFont="1" applyFill="1"/>
    <xf numFmtId="169" fontId="31" fillId="3" borderId="0" xfId="1" applyNumberFormat="1" applyFont="1" applyFill="1" applyAlignment="1">
      <alignment horizontal="right"/>
    </xf>
    <xf numFmtId="169" fontId="31" fillId="3" borderId="0" xfId="0" applyNumberFormat="1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170" fontId="31" fillId="3" borderId="0" xfId="0" applyNumberFormat="1" applyFont="1" applyFill="1" applyAlignment="1">
      <alignment horizontal="center"/>
    </xf>
    <xf numFmtId="169" fontId="31" fillId="3" borderId="0" xfId="1" applyNumberFormat="1" applyFont="1" applyFill="1" applyAlignment="1">
      <alignment horizontal="center"/>
    </xf>
    <xf numFmtId="0" fontId="26" fillId="4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35" fillId="4" borderId="0" xfId="3" applyFont="1" applyFill="1" applyAlignment="1">
      <alignment vertical="center"/>
    </xf>
    <xf numFmtId="0" fontId="7" fillId="3" borderId="0" xfId="0" applyFont="1" applyFill="1"/>
    <xf numFmtId="0" fontId="8" fillId="3" borderId="0" xfId="0" applyFont="1" applyFill="1"/>
    <xf numFmtId="0" fontId="39" fillId="3" borderId="0" xfId="0" applyFont="1" applyFill="1"/>
    <xf numFmtId="0" fontId="43" fillId="3" borderId="0" xfId="0" applyFont="1" applyFill="1"/>
    <xf numFmtId="0" fontId="0" fillId="3" borderId="34" xfId="0" applyFill="1" applyBorder="1"/>
    <xf numFmtId="0" fontId="44" fillId="3" borderId="0" xfId="0" applyFont="1" applyFill="1"/>
    <xf numFmtId="0" fontId="37" fillId="3" borderId="34" xfId="0" applyFont="1" applyFill="1" applyBorder="1"/>
    <xf numFmtId="0" fontId="44" fillId="3" borderId="0" xfId="0" applyFont="1" applyFill="1" applyAlignment="1">
      <alignment horizontal="center"/>
    </xf>
    <xf numFmtId="0" fontId="5" fillId="3" borderId="34" xfId="0" applyFont="1" applyFill="1" applyBorder="1"/>
    <xf numFmtId="0" fontId="44" fillId="3" borderId="0" xfId="0" applyFont="1" applyFill="1" applyAlignment="1">
      <alignment horizontal="left"/>
    </xf>
    <xf numFmtId="0" fontId="46" fillId="3" borderId="0" xfId="3" applyFont="1" applyFill="1" applyAlignment="1">
      <alignment horizontal="left"/>
    </xf>
    <xf numFmtId="0" fontId="44" fillId="3" borderId="0" xfId="0" applyFont="1" applyFill="1" applyAlignment="1">
      <alignment wrapText="1"/>
    </xf>
    <xf numFmtId="0" fontId="48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9" fontId="15" fillId="5" borderId="0" xfId="2" applyFont="1" applyFill="1" applyAlignment="1">
      <alignment horizontal="center" vertical="center"/>
    </xf>
    <xf numFmtId="0" fontId="0" fillId="8" borderId="0" xfId="0" applyFill="1"/>
    <xf numFmtId="169" fontId="24" fillId="3" borderId="0" xfId="1" applyNumberFormat="1" applyFont="1" applyFill="1" applyAlignment="1">
      <alignment horizontal="center"/>
    </xf>
    <xf numFmtId="0" fontId="22" fillId="3" borderId="34" xfId="0" applyFont="1" applyFill="1" applyBorder="1"/>
    <xf numFmtId="0" fontId="45" fillId="3" borderId="34" xfId="0" applyFont="1" applyFill="1" applyBorder="1" applyAlignment="1">
      <alignment horizontal="center"/>
    </xf>
    <xf numFmtId="0" fontId="26" fillId="3" borderId="0" xfId="0" applyFont="1" applyFill="1" applyAlignment="1">
      <alignment horizontal="left" indent="1"/>
    </xf>
    <xf numFmtId="0" fontId="22" fillId="3" borderId="0" xfId="0" applyFont="1" applyFill="1" applyAlignment="1">
      <alignment horizontal="right"/>
    </xf>
    <xf numFmtId="169" fontId="31" fillId="6" borderId="0" xfId="0" applyNumberFormat="1" applyFont="1" applyFill="1" applyAlignment="1">
      <alignment horizontal="center"/>
    </xf>
    <xf numFmtId="169" fontId="31" fillId="6" borderId="0" xfId="1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0" fontId="27" fillId="4" borderId="0" xfId="0" applyFont="1" applyFill="1" applyAlignment="1">
      <alignment wrapText="1"/>
    </xf>
    <xf numFmtId="0" fontId="32" fillId="4" borderId="0" xfId="3" applyFont="1" applyFill="1" applyAlignment="1">
      <alignment horizontal="left"/>
    </xf>
    <xf numFmtId="0" fontId="34" fillId="4" borderId="0" xfId="0" applyFont="1" applyFill="1" applyAlignment="1">
      <alignment horizontal="center" vertical="center" wrapText="1"/>
    </xf>
    <xf numFmtId="0" fontId="35" fillId="4" borderId="0" xfId="0" applyFont="1" applyFill="1" applyAlignment="1">
      <alignment horizontal="left" vertical="center" wrapText="1"/>
    </xf>
    <xf numFmtId="0" fontId="34" fillId="4" borderId="0" xfId="0" applyFont="1" applyFill="1" applyAlignment="1">
      <alignment horizontal="center"/>
    </xf>
    <xf numFmtId="0" fontId="27" fillId="4" borderId="0" xfId="0" applyFont="1" applyFill="1" applyAlignment="1">
      <alignment horizontal="left"/>
    </xf>
    <xf numFmtId="0" fontId="0" fillId="4" borderId="22" xfId="0" applyFill="1" applyBorder="1"/>
    <xf numFmtId="0" fontId="0" fillId="4" borderId="6" xfId="0" applyFill="1" applyBorder="1"/>
    <xf numFmtId="0" fontId="0" fillId="8" borderId="6" xfId="0" applyFill="1" applyBorder="1"/>
    <xf numFmtId="0" fontId="0" fillId="4" borderId="27" xfId="0" applyFill="1" applyBorder="1"/>
    <xf numFmtId="0" fontId="34" fillId="4" borderId="27" xfId="0" applyFont="1" applyFill="1" applyBorder="1" applyAlignment="1">
      <alignment horizontal="center"/>
    </xf>
    <xf numFmtId="0" fontId="35" fillId="4" borderId="27" xfId="0" applyFont="1" applyFill="1" applyBorder="1" applyAlignment="1">
      <alignment horizontal="right" vertical="center" wrapText="1" indent="1"/>
    </xf>
    <xf numFmtId="0" fontId="35" fillId="4" borderId="27" xfId="0" applyFont="1" applyFill="1" applyBorder="1" applyAlignment="1">
      <alignment horizontal="center" vertical="center" wrapText="1"/>
    </xf>
    <xf numFmtId="0" fontId="35" fillId="4" borderId="27" xfId="0" applyFont="1" applyFill="1" applyBorder="1" applyAlignment="1">
      <alignment horizontal="left" vertical="center" wrapText="1"/>
    </xf>
    <xf numFmtId="0" fontId="34" fillId="4" borderId="27" xfId="0" applyFont="1" applyFill="1" applyBorder="1" applyAlignment="1">
      <alignment horizontal="center"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32" fillId="4" borderId="27" xfId="3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7" xfId="0" applyFont="1" applyFill="1" applyBorder="1"/>
    <xf numFmtId="0" fontId="27" fillId="4" borderId="27" xfId="0" applyFont="1" applyFill="1" applyBorder="1" applyAlignment="1">
      <alignment wrapText="1"/>
    </xf>
    <xf numFmtId="0" fontId="3" fillId="4" borderId="27" xfId="0" applyFont="1" applyFill="1" applyBorder="1" applyAlignment="1">
      <alignment wrapText="1"/>
    </xf>
    <xf numFmtId="0" fontId="0" fillId="4" borderId="26" xfId="0" applyFill="1" applyBorder="1"/>
    <xf numFmtId="0" fontId="3" fillId="4" borderId="20" xfId="0" applyFont="1" applyFill="1" applyBorder="1"/>
    <xf numFmtId="0" fontId="44" fillId="3" borderId="20" xfId="0" applyFont="1" applyFill="1" applyBorder="1"/>
    <xf numFmtId="0" fontId="48" fillId="3" borderId="20" xfId="0" applyFont="1" applyFill="1" applyBorder="1" applyAlignment="1">
      <alignment vertical="top" wrapText="1"/>
    </xf>
    <xf numFmtId="0" fontId="25" fillId="3" borderId="20" xfId="0" applyFont="1" applyFill="1" applyBorder="1"/>
    <xf numFmtId="0" fontId="25" fillId="5" borderId="27" xfId="0" applyFont="1" applyFill="1" applyBorder="1"/>
    <xf numFmtId="0" fontId="0" fillId="3" borderId="27" xfId="0" applyFill="1" applyBorder="1"/>
    <xf numFmtId="0" fontId="25" fillId="3" borderId="36" xfId="0" applyFont="1" applyFill="1" applyBorder="1"/>
    <xf numFmtId="0" fontId="31" fillId="6" borderId="27" xfId="0" applyFont="1" applyFill="1" applyBorder="1"/>
    <xf numFmtId="0" fontId="31" fillId="3" borderId="36" xfId="0" applyFont="1" applyFill="1" applyBorder="1" applyAlignment="1">
      <alignment horizontal="center"/>
    </xf>
    <xf numFmtId="170" fontId="31" fillId="3" borderId="36" xfId="0" applyNumberFormat="1" applyFont="1" applyFill="1" applyBorder="1" applyAlignment="1">
      <alignment horizontal="center"/>
    </xf>
    <xf numFmtId="0" fontId="24" fillId="3" borderId="36" xfId="0" applyFont="1" applyFill="1" applyBorder="1"/>
    <xf numFmtId="0" fontId="0" fillId="3" borderId="36" xfId="0" applyFill="1" applyBorder="1"/>
    <xf numFmtId="0" fontId="30" fillId="5" borderId="27" xfId="0" applyFont="1" applyFill="1" applyBorder="1" applyAlignment="1">
      <alignment horizontal="center"/>
    </xf>
    <xf numFmtId="0" fontId="30" fillId="5" borderId="36" xfId="0" applyFont="1" applyFill="1" applyBorder="1" applyAlignment="1">
      <alignment horizontal="center"/>
    </xf>
    <xf numFmtId="0" fontId="0" fillId="3" borderId="37" xfId="0" applyFill="1" applyBorder="1"/>
    <xf numFmtId="0" fontId="0" fillId="3" borderId="38" xfId="0" applyFill="1" applyBorder="1"/>
    <xf numFmtId="0" fontId="25" fillId="3" borderId="27" xfId="0" applyFont="1" applyFill="1" applyBorder="1"/>
    <xf numFmtId="0" fontId="23" fillId="3" borderId="0" xfId="0" applyFont="1" applyFill="1"/>
    <xf numFmtId="0" fontId="44" fillId="3" borderId="27" xfId="0" applyFont="1" applyFill="1" applyBorder="1"/>
    <xf numFmtId="0" fontId="44" fillId="3" borderId="36" xfId="0" applyFont="1" applyFill="1" applyBorder="1" applyAlignment="1">
      <alignment horizontal="center"/>
    </xf>
    <xf numFmtId="0" fontId="44" fillId="3" borderId="26" xfId="0" applyFont="1" applyFill="1" applyBorder="1"/>
    <xf numFmtId="0" fontId="26" fillId="3" borderId="20" xfId="0" applyFont="1" applyFill="1" applyBorder="1" applyAlignment="1">
      <alignment horizontal="left" indent="1"/>
    </xf>
    <xf numFmtId="0" fontId="44" fillId="3" borderId="20" xfId="0" applyFont="1" applyFill="1" applyBorder="1" applyAlignment="1">
      <alignment horizontal="center"/>
    </xf>
    <xf numFmtId="0" fontId="44" fillId="3" borderId="21" xfId="0" applyFont="1" applyFill="1" applyBorder="1" applyAlignment="1">
      <alignment horizontal="center"/>
    </xf>
    <xf numFmtId="0" fontId="0" fillId="3" borderId="20" xfId="0" applyFill="1" applyBorder="1"/>
    <xf numFmtId="0" fontId="9" fillId="3" borderId="2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9" fontId="15" fillId="5" borderId="36" xfId="2" applyFont="1" applyFill="1" applyBorder="1" applyAlignment="1">
      <alignment horizontal="center" vertical="center"/>
    </xf>
    <xf numFmtId="0" fontId="44" fillId="3" borderId="36" xfId="0" applyFont="1" applyFill="1" applyBorder="1"/>
    <xf numFmtId="0" fontId="26" fillId="3" borderId="27" xfId="0" applyFont="1" applyFill="1" applyBorder="1" applyAlignment="1">
      <alignment horizontal="left" indent="1"/>
    </xf>
    <xf numFmtId="0" fontId="26" fillId="3" borderId="26" xfId="0" applyFont="1" applyFill="1" applyBorder="1" applyAlignment="1">
      <alignment horizontal="left" indent="1"/>
    </xf>
    <xf numFmtId="0" fontId="44" fillId="3" borderId="21" xfId="0" applyFont="1" applyFill="1" applyBorder="1"/>
    <xf numFmtId="0" fontId="29" fillId="3" borderId="0" xfId="0" applyFont="1" applyFill="1"/>
    <xf numFmtId="0" fontId="0" fillId="3" borderId="41" xfId="0" applyFill="1" applyBorder="1"/>
    <xf numFmtId="0" fontId="29" fillId="3" borderId="42" xfId="0" applyFont="1" applyFill="1" applyBorder="1"/>
    <xf numFmtId="0" fontId="29" fillId="3" borderId="40" xfId="0" applyFont="1" applyFill="1" applyBorder="1"/>
    <xf numFmtId="0" fontId="21" fillId="3" borderId="44" xfId="0" applyFont="1" applyFill="1" applyBorder="1" applyAlignment="1">
      <alignment horizontal="left"/>
    </xf>
    <xf numFmtId="0" fontId="25" fillId="3" borderId="45" xfId="0" applyFont="1" applyFill="1" applyBorder="1"/>
    <xf numFmtId="0" fontId="25" fillId="3" borderId="46" xfId="0" applyFont="1" applyFill="1" applyBorder="1"/>
    <xf numFmtId="0" fontId="21" fillId="3" borderId="42" xfId="0" applyFont="1" applyFill="1" applyBorder="1"/>
    <xf numFmtId="0" fontId="25" fillId="3" borderId="40" xfId="0" applyFont="1" applyFill="1" applyBorder="1"/>
    <xf numFmtId="0" fontId="25" fillId="3" borderId="48" xfId="0" applyFont="1" applyFill="1" applyBorder="1"/>
    <xf numFmtId="0" fontId="29" fillId="3" borderId="47" xfId="0" applyFont="1" applyFill="1" applyBorder="1"/>
    <xf numFmtId="0" fontId="29" fillId="3" borderId="49" xfId="0" applyFont="1" applyFill="1" applyBorder="1"/>
    <xf numFmtId="0" fontId="29" fillId="3" borderId="48" xfId="0" applyFont="1" applyFill="1" applyBorder="1"/>
    <xf numFmtId="0" fontId="23" fillId="3" borderId="43" xfId="0" applyFont="1" applyFill="1" applyBorder="1"/>
    <xf numFmtId="0" fontId="27" fillId="3" borderId="41" xfId="0" applyFont="1" applyFill="1" applyBorder="1"/>
    <xf numFmtId="0" fontId="27" fillId="3" borderId="50" xfId="0" applyFont="1" applyFill="1" applyBorder="1"/>
    <xf numFmtId="0" fontId="29" fillId="3" borderId="51" xfId="0" applyFont="1" applyFill="1" applyBorder="1"/>
    <xf numFmtId="0" fontId="0" fillId="3" borderId="52" xfId="0" applyFill="1" applyBorder="1"/>
    <xf numFmtId="0" fontId="0" fillId="3" borderId="53" xfId="0" applyFill="1" applyBorder="1"/>
    <xf numFmtId="0" fontId="0" fillId="3" borderId="54" xfId="0" applyFill="1" applyBorder="1"/>
    <xf numFmtId="169" fontId="31" fillId="6" borderId="0" xfId="1" applyNumberFormat="1" applyFont="1" applyFill="1" applyAlignment="1">
      <alignment horizontal="right"/>
    </xf>
    <xf numFmtId="0" fontId="27" fillId="4" borderId="55" xfId="0" applyFont="1" applyFill="1" applyBorder="1" applyAlignment="1">
      <alignment horizontal="center" vertical="center" wrapText="1"/>
    </xf>
    <xf numFmtId="0" fontId="0" fillId="4" borderId="55" xfId="0" applyFill="1" applyBorder="1"/>
    <xf numFmtId="0" fontId="26" fillId="4" borderId="56" xfId="0" applyFont="1" applyFill="1" applyBorder="1" applyAlignment="1">
      <alignment horizontal="center" vertical="center" wrapText="1"/>
    </xf>
    <xf numFmtId="0" fontId="34" fillId="4" borderId="30" xfId="0" applyFont="1" applyFill="1" applyBorder="1" applyAlignment="1">
      <alignment horizontal="center" vertical="center" wrapText="1"/>
    </xf>
    <xf numFmtId="0" fontId="31" fillId="6" borderId="0" xfId="0" applyFont="1" applyFill="1" applyAlignment="1">
      <alignment horizontal="right"/>
    </xf>
    <xf numFmtId="169" fontId="24" fillId="3" borderId="0" xfId="1" applyNumberFormat="1" applyFont="1" applyFill="1" applyAlignment="1">
      <alignment horizontal="right"/>
    </xf>
    <xf numFmtId="169" fontId="24" fillId="3" borderId="0" xfId="1" applyNumberFormat="1" applyFont="1" applyFill="1"/>
    <xf numFmtId="0" fontId="25" fillId="5" borderId="22" xfId="0" applyFont="1" applyFill="1" applyBorder="1" applyAlignment="1">
      <alignment horizontal="center"/>
    </xf>
    <xf numFmtId="0" fontId="25" fillId="5" borderId="6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5" borderId="27" xfId="0" applyFont="1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25" fillId="5" borderId="36" xfId="0" applyFont="1" applyFill="1" applyBorder="1" applyAlignment="1">
      <alignment horizontal="center"/>
    </xf>
    <xf numFmtId="3" fontId="45" fillId="3" borderId="34" xfId="0" applyNumberFormat="1" applyFont="1" applyFill="1" applyBorder="1"/>
    <xf numFmtId="3" fontId="45" fillId="3" borderId="34" xfId="0" applyNumberFormat="1" applyFont="1" applyFill="1" applyBorder="1" applyAlignment="1">
      <alignment horizontal="left" vertical="center"/>
    </xf>
    <xf numFmtId="0" fontId="6" fillId="3" borderId="0" xfId="0" applyFont="1" applyFill="1"/>
    <xf numFmtId="0" fontId="11" fillId="3" borderId="0" xfId="0" applyFont="1" applyFill="1"/>
    <xf numFmtId="0" fontId="13" fillId="3" borderId="0" xfId="0" applyFont="1" applyFill="1"/>
    <xf numFmtId="0" fontId="16" fillId="3" borderId="0" xfId="0" applyFont="1" applyFill="1"/>
    <xf numFmtId="1" fontId="6" fillId="3" borderId="0" xfId="0" applyNumberFormat="1" applyFont="1" applyFill="1"/>
    <xf numFmtId="0" fontId="41" fillId="3" borderId="0" xfId="0" applyFont="1" applyFill="1"/>
    <xf numFmtId="0" fontId="25" fillId="5" borderId="22" xfId="0" applyFont="1" applyFill="1" applyBorder="1"/>
    <xf numFmtId="0" fontId="25" fillId="5" borderId="6" xfId="0" applyFont="1" applyFill="1" applyBorder="1"/>
    <xf numFmtId="0" fontId="25" fillId="5" borderId="7" xfId="0" applyFont="1" applyFill="1" applyBorder="1"/>
    <xf numFmtId="0" fontId="6" fillId="3" borderId="0" xfId="0" applyFont="1" applyFill="1" applyAlignment="1">
      <alignment horizontal="center"/>
    </xf>
    <xf numFmtId="3" fontId="11" fillId="0" borderId="9" xfId="37" applyNumberFormat="1" applyFont="1" applyBorder="1" applyAlignment="1">
      <alignment horizontal="right"/>
    </xf>
    <xf numFmtId="3" fontId="11" fillId="0" borderId="9" xfId="37" applyNumberFormat="1" applyFont="1" applyBorder="1" applyAlignment="1" applyProtection="1">
      <alignment horizontal="right"/>
      <protection hidden="1"/>
    </xf>
    <xf numFmtId="0" fontId="9" fillId="5" borderId="3" xfId="0" applyFont="1" applyFill="1" applyBorder="1"/>
    <xf numFmtId="0" fontId="9" fillId="5" borderId="4" xfId="0" applyFont="1" applyFill="1" applyBorder="1" applyAlignment="1">
      <alignment horizontal="center"/>
    </xf>
    <xf numFmtId="0" fontId="9" fillId="5" borderId="4" xfId="0" applyFont="1" applyFill="1" applyBorder="1"/>
    <xf numFmtId="1" fontId="9" fillId="5" borderId="5" xfId="0" applyNumberFormat="1" applyFont="1" applyFill="1" applyBorder="1" applyAlignment="1">
      <alignment horizontal="center"/>
    </xf>
    <xf numFmtId="1" fontId="9" fillId="5" borderId="4" xfId="0" applyNumberFormat="1" applyFont="1" applyFill="1" applyBorder="1" applyAlignment="1">
      <alignment horizontal="center"/>
    </xf>
    <xf numFmtId="1" fontId="10" fillId="5" borderId="31" xfId="0" applyNumberFormat="1" applyFont="1" applyFill="1" applyBorder="1" applyAlignment="1">
      <alignment horizontal="center"/>
    </xf>
    <xf numFmtId="0" fontId="10" fillId="5" borderId="22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1" fontId="14" fillId="5" borderId="5" xfId="0" applyNumberFormat="1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5" borderId="27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38" fillId="0" borderId="5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2" borderId="5" xfId="0" applyFont="1" applyFill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left"/>
    </xf>
    <xf numFmtId="0" fontId="38" fillId="3" borderId="5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40" fillId="5" borderId="4" xfId="0" applyFont="1" applyFill="1" applyBorder="1"/>
    <xf numFmtId="0" fontId="40" fillId="5" borderId="5" xfId="0" applyFont="1" applyFill="1" applyBorder="1"/>
    <xf numFmtId="0" fontId="40" fillId="5" borderId="31" xfId="0" applyFont="1" applyFill="1" applyBorder="1"/>
    <xf numFmtId="0" fontId="39" fillId="3" borderId="3" xfId="0" applyFont="1" applyFill="1" applyBorder="1" applyAlignment="1">
      <alignment horizontal="left"/>
    </xf>
    <xf numFmtId="0" fontId="38" fillId="3" borderId="3" xfId="0" applyFont="1" applyFill="1" applyBorder="1" applyAlignment="1">
      <alignment horizontal="center"/>
    </xf>
    <xf numFmtId="0" fontId="39" fillId="0" borderId="64" xfId="0" applyFont="1" applyBorder="1" applyAlignment="1">
      <alignment horizontal="center"/>
    </xf>
    <xf numFmtId="0" fontId="39" fillId="2" borderId="64" xfId="0" applyFont="1" applyFill="1" applyBorder="1" applyAlignment="1">
      <alignment horizontal="center"/>
    </xf>
    <xf numFmtId="0" fontId="40" fillId="3" borderId="0" xfId="0" applyFont="1" applyFill="1" applyAlignment="1">
      <alignment horizontal="left"/>
    </xf>
    <xf numFmtId="0" fontId="39" fillId="0" borderId="0" xfId="0" applyFont="1"/>
    <xf numFmtId="0" fontId="39" fillId="3" borderId="4" xfId="0" applyFont="1" applyFill="1" applyBorder="1" applyAlignment="1">
      <alignment horizontal="center"/>
    </xf>
    <xf numFmtId="0" fontId="40" fillId="3" borderId="4" xfId="0" applyFont="1" applyFill="1" applyBorder="1" applyAlignment="1">
      <alignment horizontal="left"/>
    </xf>
    <xf numFmtId="0" fontId="19" fillId="3" borderId="0" xfId="0" applyFont="1" applyFill="1"/>
    <xf numFmtId="167" fontId="54" fillId="5" borderId="0" xfId="1" applyNumberFormat="1" applyFont="1" applyFill="1" applyAlignment="1">
      <alignment vertical="center"/>
    </xf>
    <xf numFmtId="0" fontId="6" fillId="0" borderId="0" xfId="0" applyFont="1"/>
    <xf numFmtId="1" fontId="6" fillId="0" borderId="0" xfId="0" applyNumberFormat="1" applyFont="1"/>
    <xf numFmtId="0" fontId="9" fillId="5" borderId="3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167" fontId="11" fillId="0" borderId="24" xfId="37" applyNumberFormat="1" applyFont="1" applyBorder="1" applyAlignment="1">
      <alignment horizontal="right"/>
    </xf>
    <xf numFmtId="164" fontId="11" fillId="0" borderId="2" xfId="37" applyNumberFormat="1" applyFont="1" applyBorder="1" applyAlignment="1" applyProtection="1">
      <alignment horizontal="right"/>
      <protection hidden="1"/>
    </xf>
    <xf numFmtId="164" fontId="11" fillId="0" borderId="24" xfId="0" applyNumberFormat="1" applyFont="1" applyBorder="1" applyAlignment="1">
      <alignment horizontal="right"/>
    </xf>
    <xf numFmtId="164" fontId="11" fillId="2" borderId="24" xfId="0" applyNumberFormat="1" applyFont="1" applyFill="1" applyBorder="1" applyAlignment="1">
      <alignment horizontal="right"/>
    </xf>
    <xf numFmtId="164" fontId="11" fillId="0" borderId="33" xfId="37" applyNumberFormat="1" applyFont="1" applyBorder="1" applyAlignment="1" applyProtection="1">
      <alignment horizontal="right"/>
      <protection hidden="1"/>
    </xf>
    <xf numFmtId="164" fontId="11" fillId="2" borderId="33" xfId="37" applyNumberFormat="1" applyFont="1" applyFill="1" applyBorder="1" applyAlignment="1" applyProtection="1">
      <alignment horizontal="right"/>
      <protection hidden="1"/>
    </xf>
    <xf numFmtId="0" fontId="12" fillId="0" borderId="12" xfId="0" applyFont="1" applyBorder="1" applyAlignment="1">
      <alignment horizontal="left"/>
    </xf>
    <xf numFmtId="167" fontId="11" fillId="0" borderId="9" xfId="37" applyNumberFormat="1" applyFont="1" applyBorder="1" applyAlignment="1">
      <alignment horizontal="right"/>
    </xf>
    <xf numFmtId="164" fontId="11" fillId="0" borderId="10" xfId="37" applyNumberFormat="1" applyFont="1" applyBorder="1" applyAlignment="1" applyProtection="1">
      <alignment horizontal="right"/>
      <protection hidden="1"/>
    </xf>
    <xf numFmtId="164" fontId="11" fillId="0" borderId="9" xfId="0" applyNumberFormat="1" applyFont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11" fillId="0" borderId="13" xfId="37" applyNumberFormat="1" applyFont="1" applyBorder="1" applyAlignment="1" applyProtection="1">
      <alignment horizontal="right"/>
      <protection hidden="1"/>
    </xf>
    <xf numFmtId="0" fontId="12" fillId="0" borderId="14" xfId="0" applyFont="1" applyBorder="1" applyAlignment="1">
      <alignment horizontal="left"/>
    </xf>
    <xf numFmtId="167" fontId="11" fillId="0" borderId="9" xfId="37" applyNumberFormat="1" applyFont="1" applyBorder="1" applyAlignment="1">
      <alignment horizontal="center"/>
    </xf>
    <xf numFmtId="167" fontId="11" fillId="0" borderId="10" xfId="37" applyNumberFormat="1" applyFont="1" applyBorder="1" applyAlignment="1">
      <alignment horizontal="center"/>
    </xf>
    <xf numFmtId="167" fontId="11" fillId="2" borderId="10" xfId="37" applyNumberFormat="1" applyFont="1" applyFill="1" applyBorder="1" applyAlignment="1">
      <alignment horizontal="center"/>
    </xf>
    <xf numFmtId="167" fontId="11" fillId="2" borderId="9" xfId="37" applyNumberFormat="1" applyFont="1" applyFill="1" applyBorder="1" applyAlignment="1">
      <alignment horizontal="center"/>
    </xf>
    <xf numFmtId="164" fontId="11" fillId="0" borderId="15" xfId="37" applyNumberFormat="1" applyFont="1" applyBorder="1" applyAlignment="1" applyProtection="1">
      <alignment horizontal="right"/>
      <protection hidden="1"/>
    </xf>
    <xf numFmtId="164" fontId="11" fillId="0" borderId="16" xfId="37" applyNumberFormat="1" applyFont="1" applyBorder="1" applyAlignment="1" applyProtection="1">
      <alignment horizontal="center"/>
      <protection hidden="1"/>
    </xf>
    <xf numFmtId="164" fontId="11" fillId="0" borderId="17" xfId="37" applyNumberFormat="1" applyFont="1" applyBorder="1" applyAlignment="1" applyProtection="1">
      <alignment horizontal="center"/>
      <protection hidden="1"/>
    </xf>
    <xf numFmtId="164" fontId="11" fillId="2" borderId="16" xfId="37" applyNumberFormat="1" applyFont="1" applyFill="1" applyBorder="1" applyAlignment="1" applyProtection="1">
      <alignment horizontal="center"/>
      <protection hidden="1"/>
    </xf>
    <xf numFmtId="164" fontId="11" fillId="0" borderId="18" xfId="37" applyNumberFormat="1" applyFont="1" applyBorder="1" applyAlignment="1" applyProtection="1">
      <alignment horizontal="right"/>
      <protection hidden="1"/>
    </xf>
    <xf numFmtId="164" fontId="11" fillId="2" borderId="16" xfId="37" applyNumberFormat="1" applyFont="1" applyFill="1" applyBorder="1" applyAlignment="1" applyProtection="1">
      <alignment horizontal="right"/>
      <protection hidden="1"/>
    </xf>
    <xf numFmtId="167" fontId="15" fillId="5" borderId="19" xfId="37" applyNumberFormat="1" applyFont="1" applyFill="1" applyBorder="1" applyAlignment="1">
      <alignment horizontal="right"/>
    </xf>
    <xf numFmtId="167" fontId="15" fillId="5" borderId="20" xfId="37" applyNumberFormat="1" applyFont="1" applyFill="1" applyBorder="1" applyAlignment="1">
      <alignment horizontal="right"/>
    </xf>
    <xf numFmtId="167" fontId="15" fillId="5" borderId="21" xfId="37" applyNumberFormat="1" applyFont="1" applyFill="1" applyBorder="1" applyAlignment="1">
      <alignment horizontal="right"/>
    </xf>
    <xf numFmtId="168" fontId="11" fillId="0" borderId="24" xfId="2" applyNumberFormat="1" applyFont="1" applyBorder="1" applyAlignment="1">
      <alignment horizontal="center"/>
    </xf>
    <xf numFmtId="168" fontId="11" fillId="2" borderId="2" xfId="2" applyNumberFormat="1" applyFont="1" applyFill="1" applyBorder="1" applyAlignment="1">
      <alignment horizontal="center"/>
    </xf>
    <xf numFmtId="168" fontId="11" fillId="2" borderId="24" xfId="2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left"/>
    </xf>
    <xf numFmtId="168" fontId="11" fillId="0" borderId="2" xfId="2" applyNumberFormat="1" applyFont="1" applyBorder="1" applyAlignment="1">
      <alignment horizontal="center"/>
    </xf>
    <xf numFmtId="9" fontId="15" fillId="5" borderId="5" xfId="2" applyFont="1" applyFill="1" applyBorder="1" applyAlignment="1">
      <alignment horizontal="center"/>
    </xf>
    <xf numFmtId="9" fontId="15" fillId="5" borderId="4" xfId="2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left"/>
    </xf>
    <xf numFmtId="3" fontId="11" fillId="0" borderId="24" xfId="37" applyNumberFormat="1" applyFont="1" applyBorder="1" applyAlignment="1" applyProtection="1">
      <alignment horizontal="right"/>
      <protection hidden="1"/>
    </xf>
    <xf numFmtId="3" fontId="11" fillId="0" borderId="24" xfId="0" applyNumberFormat="1" applyFont="1" applyBorder="1" applyAlignment="1">
      <alignment horizontal="right"/>
    </xf>
    <xf numFmtId="3" fontId="11" fillId="2" borderId="24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2" borderId="24" xfId="37" applyNumberFormat="1" applyFont="1" applyFill="1" applyBorder="1" applyAlignment="1" applyProtection="1">
      <alignment horizontal="right"/>
      <protection hidden="1"/>
    </xf>
    <xf numFmtId="3" fontId="11" fillId="0" borderId="9" xfId="0" applyNumberFormat="1" applyFont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3" fontId="11" fillId="0" borderId="16" xfId="37" applyNumberFormat="1" applyFont="1" applyBorder="1" applyAlignment="1" applyProtection="1">
      <alignment horizontal="right"/>
      <protection hidden="1"/>
    </xf>
    <xf numFmtId="167" fontId="15" fillId="5" borderId="5" xfId="37" applyNumberFormat="1" applyFont="1" applyFill="1" applyBorder="1" applyAlignment="1">
      <alignment horizontal="right"/>
    </xf>
    <xf numFmtId="167" fontId="15" fillId="5" borderId="4" xfId="37" applyNumberFormat="1" applyFont="1" applyFill="1" applyBorder="1" applyAlignment="1">
      <alignment horizontal="right"/>
    </xf>
    <xf numFmtId="9" fontId="14" fillId="5" borderId="5" xfId="2" applyFont="1" applyFill="1" applyBorder="1" applyAlignment="1">
      <alignment horizontal="center"/>
    </xf>
    <xf numFmtId="0" fontId="12" fillId="0" borderId="29" xfId="0" applyFont="1" applyBorder="1" applyAlignment="1">
      <alignment horizontal="left"/>
    </xf>
    <xf numFmtId="168" fontId="11" fillId="0" borderId="23" xfId="2" applyNumberFormat="1" applyFont="1" applyBorder="1" applyAlignment="1">
      <alignment horizontal="center"/>
    </xf>
    <xf numFmtId="0" fontId="13" fillId="3" borderId="26" xfId="0" applyFont="1" applyFill="1" applyBorder="1"/>
    <xf numFmtId="0" fontId="12" fillId="0" borderId="8" xfId="0" applyFont="1" applyBorder="1"/>
    <xf numFmtId="169" fontId="11" fillId="3" borderId="24" xfId="0" applyNumberFormat="1" applyFont="1" applyFill="1" applyBorder="1" applyProtection="1">
      <protection hidden="1"/>
    </xf>
    <xf numFmtId="169" fontId="11" fillId="0" borderId="2" xfId="0" applyNumberFormat="1" applyFont="1" applyBorder="1"/>
    <xf numFmtId="169" fontId="11" fillId="2" borderId="24" xfId="0" applyNumberFormat="1" applyFont="1" applyFill="1" applyBorder="1"/>
    <xf numFmtId="169" fontId="11" fillId="2" borderId="24" xfId="0" applyNumberFormat="1" applyFont="1" applyFill="1" applyBorder="1" applyProtection="1">
      <protection hidden="1"/>
    </xf>
    <xf numFmtId="0" fontId="12" fillId="0" borderId="12" xfId="0" applyFont="1" applyBorder="1"/>
    <xf numFmtId="0" fontId="12" fillId="0" borderId="14" xfId="0" applyFont="1" applyBorder="1"/>
    <xf numFmtId="0" fontId="12" fillId="0" borderId="25" xfId="0" applyFont="1" applyBorder="1"/>
    <xf numFmtId="169" fontId="11" fillId="3" borderId="19" xfId="0" applyNumberFormat="1" applyFont="1" applyFill="1" applyBorder="1" applyProtection="1">
      <protection hidden="1"/>
    </xf>
    <xf numFmtId="169" fontId="11" fillId="2" borderId="19" xfId="0" applyNumberFormat="1" applyFont="1" applyFill="1" applyBorder="1"/>
    <xf numFmtId="0" fontId="10" fillId="5" borderId="3" xfId="0" applyFont="1" applyFill="1" applyBorder="1"/>
    <xf numFmtId="0" fontId="13" fillId="0" borderId="26" xfId="0" applyFont="1" applyBorder="1"/>
    <xf numFmtId="0" fontId="13" fillId="3" borderId="27" xfId="0" applyFont="1" applyFill="1" applyBorder="1"/>
    <xf numFmtId="169" fontId="11" fillId="3" borderId="2" xfId="0" applyNumberFormat="1" applyFont="1" applyFill="1" applyBorder="1" applyAlignment="1" applyProtection="1">
      <alignment horizontal="right"/>
      <protection hidden="1"/>
    </xf>
    <xf numFmtId="169" fontId="11" fillId="0" borderId="24" xfId="0" applyNumberFormat="1" applyFont="1" applyBorder="1" applyAlignment="1">
      <alignment horizontal="right"/>
    </xf>
    <xf numFmtId="169" fontId="11" fillId="2" borderId="24" xfId="0" applyNumberFormat="1" applyFont="1" applyFill="1" applyBorder="1" applyAlignment="1">
      <alignment horizontal="right"/>
    </xf>
    <xf numFmtId="169" fontId="11" fillId="3" borderId="24" xfId="0" applyNumberFormat="1" applyFont="1" applyFill="1" applyBorder="1" applyAlignment="1" applyProtection="1">
      <alignment horizontal="right"/>
      <protection hidden="1"/>
    </xf>
    <xf numFmtId="169" fontId="11" fillId="2" borderId="24" xfId="0" applyNumberFormat="1" applyFont="1" applyFill="1" applyBorder="1" applyAlignment="1" applyProtection="1">
      <alignment horizontal="right"/>
      <protection hidden="1"/>
    </xf>
    <xf numFmtId="169" fontId="11" fillId="2" borderId="19" xfId="0" applyNumberFormat="1" applyFont="1" applyFill="1" applyBorder="1" applyAlignment="1">
      <alignment horizontal="right"/>
    </xf>
    <xf numFmtId="169" fontId="11" fillId="3" borderId="19" xfId="0" applyNumberFormat="1" applyFont="1" applyFill="1" applyBorder="1" applyAlignment="1" applyProtection="1">
      <alignment horizontal="right"/>
      <protection hidden="1"/>
    </xf>
    <xf numFmtId="0" fontId="13" fillId="3" borderId="3" xfId="0" applyFont="1" applyFill="1" applyBorder="1" applyAlignment="1">
      <alignment horizontal="left"/>
    </xf>
    <xf numFmtId="169" fontId="11" fillId="3" borderId="5" xfId="0" applyNumberFormat="1" applyFont="1" applyFill="1" applyBorder="1" applyAlignment="1" applyProtection="1">
      <alignment horizontal="right"/>
      <protection hidden="1"/>
    </xf>
    <xf numFmtId="169" fontId="11" fillId="3" borderId="32" xfId="0" applyNumberFormat="1" applyFont="1" applyFill="1" applyBorder="1" applyAlignment="1" applyProtection="1">
      <alignment horizontal="right"/>
      <protection hidden="1"/>
    </xf>
    <xf numFmtId="169" fontId="11" fillId="2" borderId="5" xfId="0" applyNumberFormat="1" applyFont="1" applyFill="1" applyBorder="1" applyAlignment="1" applyProtection="1">
      <alignment horizontal="right"/>
      <protection hidden="1"/>
    </xf>
    <xf numFmtId="169" fontId="11" fillId="2" borderId="32" xfId="0" applyNumberFormat="1" applyFont="1" applyFill="1" applyBorder="1" applyAlignment="1" applyProtection="1">
      <alignment horizontal="right"/>
      <protection hidden="1"/>
    </xf>
    <xf numFmtId="0" fontId="12" fillId="3" borderId="11" xfId="0" applyFont="1" applyFill="1" applyBorder="1" applyAlignment="1">
      <alignment horizontal="left"/>
    </xf>
    <xf numFmtId="3" fontId="11" fillId="3" borderId="24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3" fontId="11" fillId="3" borderId="23" xfId="0" applyNumberFormat="1" applyFont="1" applyFill="1" applyBorder="1" applyAlignment="1">
      <alignment horizontal="right"/>
    </xf>
    <xf numFmtId="3" fontId="11" fillId="2" borderId="23" xfId="0" applyNumberFormat="1" applyFont="1" applyFill="1" applyBorder="1" applyAlignment="1">
      <alignment horizontal="right"/>
    </xf>
    <xf numFmtId="41" fontId="11" fillId="3" borderId="5" xfId="1" applyNumberFormat="1" applyFont="1" applyFill="1" applyBorder="1" applyAlignment="1">
      <alignment horizontal="right"/>
    </xf>
    <xf numFmtId="41" fontId="18" fillId="3" borderId="0" xfId="1" applyNumberFormat="1" applyFont="1" applyFill="1" applyAlignment="1">
      <alignment horizontal="center"/>
    </xf>
    <xf numFmtId="41" fontId="11" fillId="3" borderId="33" xfId="1" applyNumberFormat="1" applyFont="1" applyFill="1" applyBorder="1" applyAlignment="1">
      <alignment horizontal="right"/>
    </xf>
    <xf numFmtId="3" fontId="11" fillId="0" borderId="2" xfId="1" applyNumberFormat="1" applyFont="1" applyBorder="1" applyAlignment="1" applyProtection="1">
      <alignment horizontal="right"/>
      <protection hidden="1"/>
    </xf>
    <xf numFmtId="3" fontId="11" fillId="0" borderId="11" xfId="1" applyNumberFormat="1" applyFont="1" applyBorder="1" applyAlignment="1" applyProtection="1">
      <alignment horizontal="right"/>
      <protection hidden="1"/>
    </xf>
    <xf numFmtId="3" fontId="11" fillId="0" borderId="9" xfId="1" applyNumberFormat="1" applyFont="1" applyBorder="1" applyAlignment="1" applyProtection="1">
      <alignment horizontal="right"/>
      <protection hidden="1"/>
    </xf>
    <xf numFmtId="3" fontId="11" fillId="2" borderId="11" xfId="1" applyNumberFormat="1" applyFont="1" applyFill="1" applyBorder="1" applyAlignment="1" applyProtection="1">
      <alignment horizontal="right"/>
      <protection hidden="1"/>
    </xf>
    <xf numFmtId="41" fontId="11" fillId="3" borderId="13" xfId="1" applyNumberFormat="1" applyFont="1" applyFill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hidden="1"/>
    </xf>
    <xf numFmtId="3" fontId="11" fillId="2" borderId="9" xfId="1" applyNumberFormat="1" applyFont="1" applyFill="1" applyBorder="1" applyAlignment="1" applyProtection="1">
      <alignment horizontal="right"/>
      <protection hidden="1"/>
    </xf>
    <xf numFmtId="37" fontId="11" fillId="3" borderId="13" xfId="1" applyNumberFormat="1" applyFont="1" applyFill="1" applyBorder="1" applyAlignment="1">
      <alignment horizontal="right"/>
    </xf>
    <xf numFmtId="3" fontId="11" fillId="0" borderId="9" xfId="1" applyNumberFormat="1" applyFont="1" applyBorder="1" applyAlignment="1">
      <alignment horizontal="right"/>
    </xf>
    <xf numFmtId="41" fontId="11" fillId="3" borderId="13" xfId="1" applyNumberFormat="1" applyFont="1" applyFill="1" applyBorder="1" applyAlignment="1">
      <alignment horizontal="center"/>
    </xf>
    <xf numFmtId="41" fontId="11" fillId="3" borderId="9" xfId="1" applyNumberFormat="1" applyFont="1" applyFill="1" applyBorder="1" applyAlignment="1">
      <alignment horizontal="center"/>
    </xf>
    <xf numFmtId="41" fontId="11" fillId="2" borderId="9" xfId="1" applyNumberFormat="1" applyFont="1" applyFill="1" applyBorder="1" applyAlignment="1">
      <alignment horizontal="center"/>
    </xf>
    <xf numFmtId="41" fontId="11" fillId="3" borderId="15" xfId="1" applyNumberFormat="1" applyFont="1" applyFill="1" applyBorder="1" applyAlignment="1">
      <alignment horizontal="right"/>
    </xf>
    <xf numFmtId="3" fontId="11" fillId="0" borderId="1" xfId="1" applyNumberFormat="1" applyFont="1" applyBorder="1" applyAlignment="1" applyProtection="1">
      <alignment horizontal="right"/>
      <protection hidden="1"/>
    </xf>
    <xf numFmtId="42" fontId="13" fillId="3" borderId="5" xfId="1" applyNumberFormat="1" applyFont="1" applyFill="1" applyBorder="1" applyAlignment="1">
      <alignment horizontal="right"/>
    </xf>
    <xf numFmtId="42" fontId="13" fillId="3" borderId="4" xfId="1" applyNumberFormat="1" applyFont="1" applyFill="1" applyBorder="1" applyAlignment="1">
      <alignment horizontal="right"/>
    </xf>
    <xf numFmtId="171" fontId="13" fillId="0" borderId="5" xfId="4" applyNumberFormat="1" applyFont="1" applyBorder="1" applyAlignment="1" applyProtection="1">
      <alignment horizontal="right"/>
      <protection hidden="1"/>
    </xf>
    <xf numFmtId="171" fontId="13" fillId="2" borderId="5" xfId="4" applyNumberFormat="1" applyFont="1" applyFill="1" applyBorder="1" applyAlignment="1" applyProtection="1">
      <alignment horizontal="right"/>
      <protection hidden="1"/>
    </xf>
    <xf numFmtId="42" fontId="13" fillId="2" borderId="5" xfId="1" applyNumberFormat="1" applyFont="1" applyFill="1" applyBorder="1" applyAlignment="1">
      <alignment horizontal="right"/>
    </xf>
    <xf numFmtId="41" fontId="11" fillId="0" borderId="24" xfId="1" applyNumberFormat="1" applyFont="1" applyBorder="1"/>
    <xf numFmtId="41" fontId="11" fillId="0" borderId="9" xfId="1" applyNumberFormat="1" applyFont="1" applyBorder="1"/>
    <xf numFmtId="41" fontId="11" fillId="0" borderId="9" xfId="1" applyNumberFormat="1" applyFont="1" applyBorder="1" applyAlignment="1">
      <alignment horizontal="center"/>
    </xf>
    <xf numFmtId="41" fontId="11" fillId="0" borderId="10" xfId="1" applyNumberFormat="1" applyFont="1" applyBorder="1" applyAlignment="1">
      <alignment horizontal="center"/>
    </xf>
    <xf numFmtId="41" fontId="11" fillId="0" borderId="16" xfId="1" applyNumberFormat="1" applyFont="1" applyBorder="1"/>
    <xf numFmtId="167" fontId="40" fillId="5" borderId="19" xfId="1" applyNumberFormat="1" applyFont="1" applyFill="1" applyBorder="1"/>
    <xf numFmtId="167" fontId="40" fillId="5" borderId="21" xfId="1" applyNumberFormat="1" applyFont="1" applyFill="1" applyBorder="1"/>
    <xf numFmtId="42" fontId="39" fillId="0" borderId="19" xfId="1" applyNumberFormat="1" applyFont="1" applyBorder="1"/>
    <xf numFmtId="42" fontId="39" fillId="0" borderId="5" xfId="1" applyNumberFormat="1" applyFont="1" applyBorder="1"/>
    <xf numFmtId="42" fontId="39" fillId="2" borderId="19" xfId="1" applyNumberFormat="1" applyFont="1" applyFill="1" applyBorder="1"/>
    <xf numFmtId="42" fontId="39" fillId="2" borderId="5" xfId="1" applyNumberFormat="1" applyFont="1" applyFill="1" applyBorder="1"/>
    <xf numFmtId="37" fontId="11" fillId="0" borderId="24" xfId="1" applyNumberFormat="1" applyFont="1" applyBorder="1" applyAlignment="1">
      <alignment horizontal="right"/>
    </xf>
    <xf numFmtId="37" fontId="11" fillId="0" borderId="9" xfId="1" applyNumberFormat="1" applyFont="1" applyBorder="1" applyAlignment="1">
      <alignment horizontal="right"/>
    </xf>
    <xf numFmtId="41" fontId="11" fillId="3" borderId="9" xfId="1" applyNumberFormat="1" applyFont="1" applyFill="1" applyBorder="1" applyAlignment="1">
      <alignment horizontal="right"/>
    </xf>
    <xf numFmtId="37" fontId="11" fillId="0" borderId="16" xfId="1" applyNumberFormat="1" applyFont="1" applyBorder="1" applyAlignment="1">
      <alignment horizontal="right"/>
    </xf>
    <xf numFmtId="167" fontId="15" fillId="5" borderId="19" xfId="1" applyNumberFormat="1" applyFont="1" applyFill="1" applyBorder="1" applyAlignment="1">
      <alignment horizontal="right"/>
    </xf>
    <xf numFmtId="167" fontId="15" fillId="5" borderId="20" xfId="1" applyNumberFormat="1" applyFont="1" applyFill="1" applyBorder="1" applyAlignment="1">
      <alignment horizontal="right"/>
    </xf>
    <xf numFmtId="167" fontId="15" fillId="5" borderId="21" xfId="1" applyNumberFormat="1" applyFont="1" applyFill="1" applyBorder="1" applyAlignment="1">
      <alignment horizontal="right"/>
    </xf>
    <xf numFmtId="42" fontId="39" fillId="0" borderId="5" xfId="1" applyNumberFormat="1" applyFont="1" applyBorder="1" applyAlignment="1">
      <alignment horizontal="right"/>
    </xf>
    <xf numFmtId="42" fontId="39" fillId="0" borderId="3" xfId="1" applyNumberFormat="1" applyFont="1" applyBorder="1" applyAlignment="1">
      <alignment horizontal="right"/>
    </xf>
    <xf numFmtId="42" fontId="39" fillId="2" borderId="5" xfId="1" applyNumberFormat="1" applyFont="1" applyFill="1" applyBorder="1" applyAlignment="1">
      <alignment horizontal="right"/>
    </xf>
    <xf numFmtId="42" fontId="23" fillId="0" borderId="5" xfId="1" applyNumberFormat="1" applyFont="1" applyBorder="1" applyAlignment="1">
      <alignment horizontal="right"/>
    </xf>
    <xf numFmtId="42" fontId="23" fillId="2" borderId="5" xfId="1" applyNumberFormat="1" applyFont="1" applyFill="1" applyBorder="1" applyAlignment="1">
      <alignment horizontal="right"/>
    </xf>
    <xf numFmtId="0" fontId="26" fillId="2" borderId="0" xfId="0" applyFont="1" applyFill="1" applyAlignment="1">
      <alignment vertical="top" wrapText="1"/>
    </xf>
    <xf numFmtId="0" fontId="26" fillId="2" borderId="36" xfId="0" applyFont="1" applyFill="1" applyBorder="1" applyAlignment="1">
      <alignment vertical="top" wrapText="1"/>
    </xf>
    <xf numFmtId="1" fontId="16" fillId="3" borderId="0" xfId="0" applyNumberFormat="1" applyFont="1" applyFill="1"/>
    <xf numFmtId="0" fontId="17" fillId="3" borderId="0" xfId="0" applyFont="1" applyFill="1" applyAlignment="1">
      <alignment horizontal="left"/>
    </xf>
    <xf numFmtId="1" fontId="18" fillId="3" borderId="0" xfId="0" applyNumberFormat="1" applyFont="1" applyFill="1"/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20" xfId="0" applyFont="1" applyFill="1" applyBorder="1"/>
    <xf numFmtId="42" fontId="23" fillId="3" borderId="0" xfId="1" applyNumberFormat="1" applyFont="1" applyFill="1"/>
    <xf numFmtId="0" fontId="42" fillId="3" borderId="0" xfId="0" applyFont="1" applyFill="1"/>
    <xf numFmtId="0" fontId="38" fillId="3" borderId="3" xfId="0" applyFont="1" applyFill="1" applyBorder="1"/>
    <xf numFmtId="0" fontId="38" fillId="3" borderId="4" xfId="0" applyFont="1" applyFill="1" applyBorder="1"/>
    <xf numFmtId="0" fontId="39" fillId="0" borderId="5" xfId="58" applyFont="1" applyBorder="1" applyAlignment="1">
      <alignment horizontal="center"/>
    </xf>
    <xf numFmtId="0" fontId="9" fillId="5" borderId="31" xfId="0" applyFont="1" applyFill="1" applyBorder="1"/>
    <xf numFmtId="0" fontId="9" fillId="5" borderId="31" xfId="0" applyFont="1" applyFill="1" applyBorder="1" applyAlignment="1">
      <alignment horizontal="center"/>
    </xf>
    <xf numFmtId="0" fontId="39" fillId="3" borderId="31" xfId="0" applyFont="1" applyFill="1" applyBorder="1" applyAlignment="1">
      <alignment horizontal="center"/>
    </xf>
    <xf numFmtId="0" fontId="38" fillId="3" borderId="31" xfId="0" applyFont="1" applyFill="1" applyBorder="1"/>
    <xf numFmtId="1" fontId="10" fillId="5" borderId="31" xfId="58" applyNumberFormat="1" applyFont="1" applyFill="1" applyBorder="1" applyAlignment="1">
      <alignment horizontal="center"/>
    </xf>
    <xf numFmtId="164" fontId="11" fillId="0" borderId="33" xfId="39" applyNumberFormat="1" applyFont="1" applyBorder="1" applyAlignment="1" applyProtection="1">
      <alignment horizontal="right"/>
      <protection hidden="1"/>
    </xf>
    <xf numFmtId="164" fontId="11" fillId="0" borderId="18" xfId="39" applyNumberFormat="1" applyFont="1" applyBorder="1" applyAlignment="1" applyProtection="1">
      <alignment horizontal="right"/>
      <protection hidden="1"/>
    </xf>
    <xf numFmtId="3" fontId="11" fillId="0" borderId="9" xfId="39" applyNumberFormat="1" applyFont="1" applyBorder="1" applyAlignment="1" applyProtection="1">
      <alignment horizontal="right"/>
      <protection hidden="1"/>
    </xf>
    <xf numFmtId="3" fontId="11" fillId="0" borderId="16" xfId="39" applyNumberFormat="1" applyFont="1" applyBorder="1" applyAlignment="1" applyProtection="1">
      <alignment horizontal="right"/>
      <protection hidden="1"/>
    </xf>
    <xf numFmtId="1" fontId="14" fillId="5" borderId="5" xfId="58" applyNumberFormat="1" applyFont="1" applyFill="1" applyBorder="1" applyAlignment="1">
      <alignment horizontal="center"/>
    </xf>
    <xf numFmtId="3" fontId="11" fillId="0" borderId="24" xfId="39" applyNumberFormat="1" applyFont="1" applyBorder="1" applyAlignment="1" applyProtection="1">
      <alignment horizontal="right"/>
      <protection hidden="1"/>
    </xf>
    <xf numFmtId="169" fontId="11" fillId="3" borderId="24" xfId="58" applyNumberFormat="1" applyFont="1" applyFill="1" applyBorder="1" applyProtection="1">
      <protection hidden="1"/>
    </xf>
    <xf numFmtId="169" fontId="11" fillId="3" borderId="19" xfId="58" applyNumberFormat="1" applyFont="1" applyFill="1" applyBorder="1" applyProtection="1">
      <protection hidden="1"/>
    </xf>
    <xf numFmtId="42" fontId="39" fillId="0" borderId="19" xfId="57" applyNumberFormat="1" applyFont="1" applyBorder="1"/>
    <xf numFmtId="169" fontId="11" fillId="3" borderId="19" xfId="58" applyNumberFormat="1" applyFont="1" applyFill="1" applyBorder="1" applyAlignment="1" applyProtection="1">
      <alignment horizontal="right"/>
      <protection hidden="1"/>
    </xf>
    <xf numFmtId="169" fontId="11" fillId="3" borderId="24" xfId="58" applyNumberFormat="1" applyFont="1" applyFill="1" applyBorder="1" applyAlignment="1" applyProtection="1">
      <alignment horizontal="right"/>
      <protection hidden="1"/>
    </xf>
    <xf numFmtId="42" fontId="39" fillId="0" borderId="5" xfId="57" applyNumberFormat="1" applyFont="1" applyBorder="1" applyAlignment="1">
      <alignment horizontal="right"/>
    </xf>
    <xf numFmtId="0" fontId="39" fillId="0" borderId="64" xfId="58" applyFont="1" applyBorder="1" applyAlignment="1">
      <alignment horizontal="center"/>
    </xf>
    <xf numFmtId="169" fontId="11" fillId="3" borderId="32" xfId="58" applyNumberFormat="1" applyFont="1" applyFill="1" applyBorder="1" applyAlignment="1" applyProtection="1">
      <alignment horizontal="right"/>
      <protection hidden="1"/>
    </xf>
    <xf numFmtId="3" fontId="11" fillId="0" borderId="11" xfId="57" applyNumberFormat="1" applyFont="1" applyBorder="1" applyAlignment="1" applyProtection="1">
      <alignment horizontal="right"/>
      <protection hidden="1"/>
    </xf>
    <xf numFmtId="3" fontId="11" fillId="0" borderId="9" xfId="57" applyNumberFormat="1" applyFont="1" applyBorder="1" applyAlignment="1" applyProtection="1">
      <alignment horizontal="right"/>
      <protection hidden="1"/>
    </xf>
    <xf numFmtId="0" fontId="14" fillId="14" borderId="0" xfId="0" applyFont="1" applyFill="1" applyAlignment="1">
      <alignment horizontal="left"/>
    </xf>
    <xf numFmtId="0" fontId="13" fillId="16" borderId="0" xfId="0" applyFont="1" applyFill="1" applyAlignment="1">
      <alignment horizontal="left"/>
    </xf>
    <xf numFmtId="0" fontId="14" fillId="15" borderId="0" xfId="0" applyFont="1" applyFill="1" applyAlignment="1">
      <alignment horizontal="left"/>
    </xf>
    <xf numFmtId="0" fontId="13" fillId="17" borderId="0" xfId="0" applyFont="1" applyFill="1" applyAlignment="1">
      <alignment horizontal="left"/>
    </xf>
    <xf numFmtId="0" fontId="14" fillId="18" borderId="0" xfId="0" applyFont="1" applyFill="1" applyAlignment="1">
      <alignment horizontal="left"/>
    </xf>
    <xf numFmtId="0" fontId="5" fillId="0" borderId="0" xfId="0" applyFont="1"/>
    <xf numFmtId="3" fontId="44" fillId="3" borderId="0" xfId="0" applyNumberFormat="1" applyFont="1" applyFill="1"/>
    <xf numFmtId="169" fontId="0" fillId="3" borderId="0" xfId="0" applyNumberFormat="1" applyFill="1"/>
    <xf numFmtId="169" fontId="31" fillId="3" borderId="0" xfId="0" applyNumberFormat="1" applyFont="1" applyFill="1"/>
    <xf numFmtId="168" fontId="0" fillId="16" borderId="0" xfId="2" applyNumberFormat="1" applyFont="1" applyFill="1"/>
    <xf numFmtId="42" fontId="39" fillId="2" borderId="5" xfId="57" applyNumberFormat="1" applyFont="1" applyFill="1" applyBorder="1" applyAlignment="1">
      <alignment horizontal="right"/>
    </xf>
    <xf numFmtId="42" fontId="13" fillId="2" borderId="5" xfId="57" applyNumberFormat="1" applyFont="1" applyFill="1" applyBorder="1" applyAlignment="1">
      <alignment horizontal="right"/>
    </xf>
    <xf numFmtId="167" fontId="40" fillId="5" borderId="19" xfId="57" applyNumberFormat="1" applyFont="1" applyFill="1" applyBorder="1"/>
    <xf numFmtId="3" fontId="11" fillId="2" borderId="9" xfId="57" applyNumberFormat="1" applyFont="1" applyFill="1" applyBorder="1" applyAlignment="1" applyProtection="1">
      <alignment horizontal="right"/>
      <protection hidden="1"/>
    </xf>
    <xf numFmtId="10" fontId="0" fillId="3" borderId="0" xfId="0" applyNumberFormat="1" applyFill="1"/>
    <xf numFmtId="42" fontId="39" fillId="2" borderId="19" xfId="57" applyNumberFormat="1" applyFont="1" applyFill="1" applyBorder="1"/>
    <xf numFmtId="3" fontId="11" fillId="2" borderId="11" xfId="57" applyNumberFormat="1" applyFont="1" applyFill="1" applyBorder="1" applyAlignment="1" applyProtection="1">
      <alignment horizontal="right"/>
      <protection hidden="1"/>
    </xf>
    <xf numFmtId="167" fontId="15" fillId="5" borderId="19" xfId="57" applyNumberFormat="1" applyFont="1" applyFill="1" applyBorder="1" applyAlignment="1">
      <alignment horizontal="right"/>
    </xf>
    <xf numFmtId="42" fontId="13" fillId="3" borderId="5" xfId="57" applyNumberFormat="1" applyFont="1" applyFill="1" applyBorder="1" applyAlignment="1">
      <alignment horizontal="right"/>
    </xf>
    <xf numFmtId="42" fontId="23" fillId="2" borderId="5" xfId="57" applyNumberFormat="1" applyFont="1" applyFill="1" applyBorder="1" applyAlignment="1">
      <alignment horizontal="right"/>
    </xf>
    <xf numFmtId="9" fontId="0" fillId="3" borderId="0" xfId="2" applyFont="1" applyFill="1"/>
    <xf numFmtId="42" fontId="23" fillId="0" borderId="5" xfId="57" applyNumberFormat="1" applyFont="1" applyBorder="1" applyAlignment="1">
      <alignment horizontal="right"/>
    </xf>
    <xf numFmtId="168" fontId="0" fillId="3" borderId="0" xfId="2" applyNumberFormat="1" applyFont="1" applyFill="1"/>
    <xf numFmtId="165" fontId="0" fillId="3" borderId="0" xfId="0" applyNumberFormat="1" applyFill="1"/>
    <xf numFmtId="168" fontId="11" fillId="0" borderId="24" xfId="51" applyNumberFormat="1" applyFont="1" applyBorder="1" applyAlignment="1">
      <alignment horizontal="center"/>
    </xf>
    <xf numFmtId="9" fontId="15" fillId="5" borderId="5" xfId="51" applyFont="1" applyFill="1" applyBorder="1" applyAlignment="1">
      <alignment horizontal="center"/>
    </xf>
    <xf numFmtId="168" fontId="11" fillId="2" borderId="24" xfId="51" applyNumberFormat="1" applyFont="1" applyFill="1" applyBorder="1" applyAlignment="1">
      <alignment horizontal="center"/>
    </xf>
    <xf numFmtId="9" fontId="14" fillId="5" borderId="5" xfId="51" applyFont="1" applyFill="1" applyBorder="1" applyAlignment="1">
      <alignment horizontal="center"/>
    </xf>
    <xf numFmtId="3" fontId="11" fillId="2" borderId="24" xfId="39" applyNumberFormat="1" applyFont="1" applyFill="1" applyBorder="1" applyAlignment="1" applyProtection="1">
      <alignment horizontal="right"/>
      <protection hidden="1"/>
    </xf>
    <xf numFmtId="164" fontId="11" fillId="2" borderId="33" xfId="39" applyNumberFormat="1" applyFont="1" applyFill="1" applyBorder="1" applyAlignment="1" applyProtection="1">
      <alignment horizontal="right"/>
      <protection hidden="1"/>
    </xf>
    <xf numFmtId="164" fontId="11" fillId="2" borderId="16" xfId="39" applyNumberFormat="1" applyFont="1" applyFill="1" applyBorder="1" applyAlignment="1" applyProtection="1">
      <alignment horizontal="right"/>
      <protection hidden="1"/>
    </xf>
    <xf numFmtId="167" fontId="15" fillId="5" borderId="21" xfId="39" applyNumberFormat="1" applyFont="1" applyFill="1" applyBorder="1" applyAlignment="1">
      <alignment horizontal="right"/>
    </xf>
    <xf numFmtId="167" fontId="15" fillId="5" borderId="5" xfId="39" applyNumberFormat="1" applyFont="1" applyFill="1" applyBorder="1" applyAlignment="1">
      <alignment horizontal="right"/>
    </xf>
    <xf numFmtId="3" fontId="44" fillId="3" borderId="0" xfId="0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24" fillId="3" borderId="0" xfId="1" applyNumberFormat="1" applyFont="1" applyFill="1" applyAlignment="1">
      <alignment horizontal="center"/>
    </xf>
    <xf numFmtId="169" fontId="24" fillId="3" borderId="0" xfId="1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38" fillId="0" borderId="31" xfId="0" applyFont="1" applyBorder="1"/>
    <xf numFmtId="0" fontId="16" fillId="0" borderId="0" xfId="0" applyFont="1"/>
    <xf numFmtId="169" fontId="11" fillId="3" borderId="24" xfId="0" applyNumberFormat="1" applyFont="1" applyFill="1" applyBorder="1"/>
    <xf numFmtId="169" fontId="11" fillId="3" borderId="19" xfId="0" applyNumberFormat="1" applyFont="1" applyFill="1" applyBorder="1"/>
    <xf numFmtId="42" fontId="39" fillId="3" borderId="19" xfId="1" applyNumberFormat="1" applyFont="1" applyFill="1" applyBorder="1"/>
    <xf numFmtId="169" fontId="11" fillId="3" borderId="24" xfId="0" applyNumberFormat="1" applyFont="1" applyFill="1" applyBorder="1" applyAlignment="1">
      <alignment horizontal="right"/>
    </xf>
    <xf numFmtId="169" fontId="11" fillId="3" borderId="19" xfId="0" applyNumberFormat="1" applyFont="1" applyFill="1" applyBorder="1" applyAlignment="1">
      <alignment horizontal="right"/>
    </xf>
    <xf numFmtId="42" fontId="39" fillId="3" borderId="5" xfId="1" applyNumberFormat="1" applyFont="1" applyFill="1" applyBorder="1" applyAlignment="1">
      <alignment horizontal="right"/>
    </xf>
    <xf numFmtId="42" fontId="23" fillId="3" borderId="5" xfId="1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171" fontId="13" fillId="3" borderId="4" xfId="4" applyNumberFormat="1" applyFont="1" applyFill="1" applyBorder="1" applyAlignment="1" applyProtection="1">
      <alignment horizontal="right"/>
      <protection hidden="1"/>
    </xf>
    <xf numFmtId="6" fontId="39" fillId="0" borderId="5" xfId="57" applyNumberFormat="1" applyFont="1" applyBorder="1" applyAlignment="1">
      <alignment horizontal="right"/>
    </xf>
    <xf numFmtId="6" fontId="39" fillId="0" borderId="19" xfId="57" applyNumberFormat="1" applyFont="1" applyBorder="1"/>
    <xf numFmtId="168" fontId="0" fillId="3" borderId="0" xfId="0" applyNumberFormat="1" applyFill="1"/>
    <xf numFmtId="0" fontId="9" fillId="3" borderId="4" xfId="0" applyFont="1" applyFill="1" applyBorder="1" applyAlignment="1">
      <alignment horizontal="center"/>
    </xf>
    <xf numFmtId="0" fontId="9" fillId="3" borderId="31" xfId="0" applyFont="1" applyFill="1" applyBorder="1"/>
    <xf numFmtId="0" fontId="0" fillId="0" borderId="0" xfId="0" applyFill="1"/>
    <xf numFmtId="164" fontId="11" fillId="19" borderId="33" xfId="37" applyNumberFormat="1" applyFont="1" applyFill="1" applyBorder="1" applyAlignment="1" applyProtection="1">
      <alignment horizontal="right"/>
      <protection hidden="1"/>
    </xf>
    <xf numFmtId="168" fontId="11" fillId="19" borderId="24" xfId="2" applyNumberFormat="1" applyFont="1" applyFill="1" applyBorder="1" applyAlignment="1">
      <alignment horizontal="center"/>
    </xf>
    <xf numFmtId="168" fontId="11" fillId="19" borderId="24" xfId="51" applyNumberFormat="1" applyFont="1" applyFill="1" applyBorder="1" applyAlignment="1">
      <alignment horizontal="center"/>
    </xf>
    <xf numFmtId="164" fontId="11" fillId="19" borderId="33" xfId="39" applyNumberFormat="1" applyFont="1" applyFill="1" applyBorder="1" applyAlignment="1" applyProtection="1">
      <alignment horizontal="right"/>
      <protection hidden="1"/>
    </xf>
    <xf numFmtId="164" fontId="11" fillId="19" borderId="18" xfId="37" applyNumberFormat="1" applyFont="1" applyFill="1" applyBorder="1" applyAlignment="1" applyProtection="1">
      <alignment horizontal="right"/>
      <protection hidden="1"/>
    </xf>
    <xf numFmtId="164" fontId="11" fillId="19" borderId="18" xfId="39" applyNumberFormat="1" applyFont="1" applyFill="1" applyBorder="1" applyAlignment="1" applyProtection="1">
      <alignment horizontal="right"/>
      <protection hidden="1"/>
    </xf>
    <xf numFmtId="0" fontId="38" fillId="19" borderId="4" xfId="0" applyFont="1" applyFill="1" applyBorder="1"/>
    <xf numFmtId="0" fontId="38" fillId="19" borderId="31" xfId="0" applyFont="1" applyFill="1" applyBorder="1"/>
    <xf numFmtId="169" fontId="11" fillId="19" borderId="24" xfId="0" applyNumberFormat="1" applyFont="1" applyFill="1" applyBorder="1" applyProtection="1">
      <protection hidden="1"/>
    </xf>
    <xf numFmtId="169" fontId="11" fillId="19" borderId="19" xfId="0" applyNumberFormat="1" applyFont="1" applyFill="1" applyBorder="1" applyProtection="1">
      <protection hidden="1"/>
    </xf>
    <xf numFmtId="42" fontId="39" fillId="19" borderId="19" xfId="1" applyNumberFormat="1" applyFont="1" applyFill="1" applyBorder="1"/>
    <xf numFmtId="42" fontId="39" fillId="19" borderId="19" xfId="57" applyNumberFormat="1" applyFont="1" applyFill="1" applyBorder="1"/>
    <xf numFmtId="169" fontId="11" fillId="19" borderId="24" xfId="0" applyNumberFormat="1" applyFont="1" applyFill="1" applyBorder="1" applyAlignment="1" applyProtection="1">
      <alignment horizontal="right"/>
      <protection hidden="1"/>
    </xf>
    <xf numFmtId="169" fontId="11" fillId="19" borderId="19" xfId="0" applyNumberFormat="1" applyFont="1" applyFill="1" applyBorder="1" applyAlignment="1" applyProtection="1">
      <alignment horizontal="right"/>
      <protection hidden="1"/>
    </xf>
    <xf numFmtId="42" fontId="39" fillId="19" borderId="5" xfId="1" applyNumberFormat="1" applyFont="1" applyFill="1" applyBorder="1" applyAlignment="1">
      <alignment horizontal="right"/>
    </xf>
    <xf numFmtId="42" fontId="39" fillId="19" borderId="5" xfId="57" applyNumberFormat="1" applyFont="1" applyFill="1" applyBorder="1" applyAlignment="1">
      <alignment horizontal="right"/>
    </xf>
    <xf numFmtId="42" fontId="23" fillId="19" borderId="5" xfId="1" applyNumberFormat="1" applyFont="1" applyFill="1" applyBorder="1" applyAlignment="1">
      <alignment horizontal="right"/>
    </xf>
    <xf numFmtId="42" fontId="23" fillId="19" borderId="5" xfId="57" applyNumberFormat="1" applyFont="1" applyFill="1" applyBorder="1" applyAlignment="1">
      <alignment horizontal="right"/>
    </xf>
    <xf numFmtId="0" fontId="0" fillId="19" borderId="0" xfId="0" applyFill="1"/>
    <xf numFmtId="0" fontId="40" fillId="3" borderId="4" xfId="0" applyFont="1" applyFill="1" applyBorder="1"/>
    <xf numFmtId="0" fontId="40" fillId="3" borderId="31" xfId="0" applyFont="1" applyFill="1" applyBorder="1"/>
    <xf numFmtId="0" fontId="9" fillId="3" borderId="31" xfId="0" applyFont="1" applyFill="1" applyBorder="1" applyAlignment="1">
      <alignment horizontal="center"/>
    </xf>
    <xf numFmtId="3" fontId="11" fillId="19" borderId="11" xfId="1" applyNumberFormat="1" applyFont="1" applyFill="1" applyBorder="1" applyAlignment="1" applyProtection="1">
      <alignment horizontal="right"/>
      <protection hidden="1"/>
    </xf>
    <xf numFmtId="3" fontId="11" fillId="19" borderId="11" xfId="57" applyNumberFormat="1" applyFont="1" applyFill="1" applyBorder="1" applyAlignment="1" applyProtection="1">
      <alignment horizontal="right"/>
      <protection hidden="1"/>
    </xf>
    <xf numFmtId="3" fontId="11" fillId="19" borderId="9" xfId="1" applyNumberFormat="1" applyFont="1" applyFill="1" applyBorder="1" applyAlignment="1" applyProtection="1">
      <alignment horizontal="right"/>
      <protection hidden="1"/>
    </xf>
    <xf numFmtId="3" fontId="11" fillId="19" borderId="9" xfId="57" applyNumberFormat="1" applyFont="1" applyFill="1" applyBorder="1" applyAlignment="1" applyProtection="1">
      <alignment horizontal="right"/>
      <protection hidden="1"/>
    </xf>
    <xf numFmtId="42" fontId="13" fillId="19" borderId="5" xfId="1" applyNumberFormat="1" applyFont="1" applyFill="1" applyBorder="1" applyAlignment="1">
      <alignment horizontal="right"/>
    </xf>
    <xf numFmtId="42" fontId="13" fillId="19" borderId="5" xfId="57" applyNumberFormat="1" applyFont="1" applyFill="1" applyBorder="1" applyAlignment="1">
      <alignment horizontal="right"/>
    </xf>
    <xf numFmtId="9" fontId="11" fillId="19" borderId="33" xfId="2" applyFont="1" applyFill="1" applyBorder="1" applyAlignment="1" applyProtection="1">
      <alignment horizontal="right"/>
      <protection hidden="1"/>
    </xf>
    <xf numFmtId="169" fontId="11" fillId="19" borderId="32" xfId="0" applyNumberFormat="1" applyFont="1" applyFill="1" applyBorder="1" applyAlignment="1" applyProtection="1">
      <alignment horizontal="right"/>
      <protection hidden="1"/>
    </xf>
    <xf numFmtId="9" fontId="39" fillId="19" borderId="19" xfId="2" applyFont="1" applyFill="1" applyBorder="1"/>
    <xf numFmtId="9" fontId="15" fillId="5" borderId="21" xfId="2" applyFont="1" applyFill="1" applyBorder="1" applyAlignment="1">
      <alignment horizontal="right"/>
    </xf>
    <xf numFmtId="9" fontId="40" fillId="5" borderId="19" xfId="2" applyFont="1" applyFill="1" applyBorder="1"/>
    <xf numFmtId="9" fontId="11" fillId="19" borderId="24" xfId="2" applyFont="1" applyFill="1" applyBorder="1" applyProtection="1">
      <protection hidden="1"/>
    </xf>
    <xf numFmtId="0" fontId="15" fillId="5" borderId="5" xfId="0" applyFont="1" applyFill="1" applyBorder="1" applyAlignment="1">
      <alignment horizontal="center"/>
    </xf>
    <xf numFmtId="0" fontId="39" fillId="19" borderId="31" xfId="0" applyFont="1" applyFill="1" applyBorder="1" applyAlignment="1">
      <alignment horizontal="center"/>
    </xf>
    <xf numFmtId="9" fontId="13" fillId="19" borderId="5" xfId="2" applyFont="1" applyFill="1" applyBorder="1" applyAlignment="1">
      <alignment horizontal="right"/>
    </xf>
    <xf numFmtId="9" fontId="11" fillId="19" borderId="11" xfId="2" applyFont="1" applyFill="1" applyBorder="1" applyAlignment="1" applyProtection="1">
      <alignment horizontal="right"/>
      <protection hidden="1"/>
    </xf>
    <xf numFmtId="9" fontId="11" fillId="19" borderId="9" xfId="2" applyFont="1" applyFill="1" applyBorder="1" applyAlignment="1" applyProtection="1">
      <alignment horizontal="right"/>
      <protection hidden="1"/>
    </xf>
    <xf numFmtId="9" fontId="11" fillId="19" borderId="32" xfId="2" applyFont="1" applyFill="1" applyBorder="1" applyAlignment="1" applyProtection="1">
      <alignment horizontal="right"/>
      <protection hidden="1"/>
    </xf>
    <xf numFmtId="0" fontId="11" fillId="20" borderId="0" xfId="0" applyFont="1" applyFill="1"/>
    <xf numFmtId="0" fontId="6" fillId="20" borderId="0" xfId="0" applyFont="1" applyFill="1"/>
    <xf numFmtId="0" fontId="18" fillId="20" borderId="0" xfId="0" applyFont="1" applyFill="1"/>
    <xf numFmtId="169" fontId="0" fillId="3" borderId="0" xfId="1" applyNumberFormat="1" applyFont="1" applyFill="1"/>
    <xf numFmtId="169" fontId="27" fillId="3" borderId="43" xfId="1" applyNumberFormat="1" applyFont="1" applyFill="1" applyBorder="1" applyAlignment="1">
      <alignment horizontal="right"/>
    </xf>
    <xf numFmtId="169" fontId="27" fillId="3" borderId="50" xfId="1" applyNumberFormat="1" applyFont="1" applyFill="1" applyBorder="1" applyAlignment="1">
      <alignment horizontal="right"/>
    </xf>
    <xf numFmtId="169" fontId="27" fillId="3" borderId="41" xfId="1" applyNumberFormat="1" applyFont="1" applyFill="1" applyBorder="1" applyAlignment="1">
      <alignment horizontal="right"/>
    </xf>
    <xf numFmtId="170" fontId="27" fillId="3" borderId="48" xfId="1" applyNumberFormat="1" applyFont="1" applyFill="1" applyBorder="1" applyAlignment="1">
      <alignment horizontal="right"/>
    </xf>
    <xf numFmtId="168" fontId="11" fillId="3" borderId="0" xfId="2" applyNumberFormat="1" applyFont="1" applyFill="1" applyAlignment="1">
      <alignment horizontal="center"/>
    </xf>
    <xf numFmtId="168" fontId="11" fillId="3" borderId="36" xfId="2" applyNumberFormat="1" applyFont="1" applyFill="1" applyBorder="1" applyAlignment="1">
      <alignment horizontal="center"/>
    </xf>
    <xf numFmtId="164" fontId="11" fillId="3" borderId="0" xfId="1" applyNumberFormat="1" applyFont="1" applyFill="1" applyAlignment="1" applyProtection="1">
      <alignment horizontal="right" vertical="center"/>
      <protection hidden="1"/>
    </xf>
    <xf numFmtId="174" fontId="0" fillId="3" borderId="0" xfId="0" applyNumberFormat="1" applyFill="1"/>
    <xf numFmtId="172" fontId="0" fillId="3" borderId="0" xfId="0" applyNumberFormat="1" applyFill="1"/>
    <xf numFmtId="168" fontId="0" fillId="21" borderId="0" xfId="2" applyNumberFormat="1" applyFont="1" applyFill="1"/>
    <xf numFmtId="0" fontId="18" fillId="0" borderId="0" xfId="0" applyFont="1"/>
    <xf numFmtId="167" fontId="40" fillId="5" borderId="19" xfId="39" applyNumberFormat="1" applyFont="1" applyFill="1" applyBorder="1"/>
    <xf numFmtId="42" fontId="39" fillId="0" borderId="19" xfId="39" applyNumberFormat="1" applyFont="1" applyBorder="1"/>
    <xf numFmtId="167" fontId="15" fillId="5" borderId="19" xfId="39" applyNumberFormat="1" applyFont="1" applyFill="1" applyBorder="1" applyAlignment="1">
      <alignment horizontal="right"/>
    </xf>
    <xf numFmtId="42" fontId="39" fillId="0" borderId="5" xfId="39" applyNumberFormat="1" applyFont="1" applyBorder="1" applyAlignment="1">
      <alignment horizontal="right"/>
    </xf>
    <xf numFmtId="42" fontId="23" fillId="0" borderId="5" xfId="39" applyNumberFormat="1" applyFont="1" applyBorder="1" applyAlignment="1">
      <alignment horizontal="right"/>
    </xf>
    <xf numFmtId="0" fontId="11" fillId="0" borderId="0" xfId="0" applyFont="1"/>
    <xf numFmtId="3" fontId="11" fillId="0" borderId="11" xfId="39" applyNumberFormat="1" applyFont="1" applyBorder="1" applyAlignment="1" applyProtection="1">
      <alignment horizontal="right"/>
      <protection hidden="1"/>
    </xf>
    <xf numFmtId="42" fontId="13" fillId="3" borderId="5" xfId="39" applyNumberFormat="1" applyFont="1" applyFill="1" applyBorder="1" applyAlignment="1">
      <alignment horizontal="right"/>
    </xf>
    <xf numFmtId="0" fontId="44" fillId="3" borderId="0" xfId="0" applyFont="1" applyFill="1" applyAlignment="1">
      <alignment horizontal="center"/>
    </xf>
    <xf numFmtId="0" fontId="22" fillId="3" borderId="34" xfId="0" applyFont="1" applyFill="1" applyBorder="1"/>
    <xf numFmtId="0" fontId="22" fillId="3" borderId="38" xfId="0" applyFont="1" applyFill="1" applyBorder="1"/>
    <xf numFmtId="3" fontId="44" fillId="3" borderId="0" xfId="0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0" fontId="9" fillId="10" borderId="22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0" borderId="36" xfId="0" applyFont="1" applyFill="1" applyBorder="1" applyAlignment="1">
      <alignment horizontal="center" vertical="center"/>
    </xf>
    <xf numFmtId="1" fontId="10" fillId="5" borderId="0" xfId="0" applyNumberFormat="1" applyFont="1" applyFill="1" applyAlignment="1">
      <alignment horizontal="center" vertical="center"/>
    </xf>
    <xf numFmtId="1" fontId="10" fillId="5" borderId="36" xfId="0" applyNumberFormat="1" applyFont="1" applyFill="1" applyBorder="1" applyAlignment="1">
      <alignment horizontal="center" vertical="center"/>
    </xf>
    <xf numFmtId="164" fontId="11" fillId="3" borderId="0" xfId="1" applyNumberFormat="1" applyFont="1" applyFill="1" applyAlignment="1" applyProtection="1">
      <alignment horizontal="center" vertical="center"/>
      <protection hidden="1"/>
    </xf>
    <xf numFmtId="167" fontId="54" fillId="5" borderId="0" xfId="1" applyNumberFormat="1" applyFont="1" applyFill="1" applyAlignment="1">
      <alignment vertical="center"/>
    </xf>
    <xf numFmtId="0" fontId="22" fillId="3" borderId="0" xfId="0" applyFont="1" applyFill="1" applyAlignment="1">
      <alignment horizontal="right"/>
    </xf>
    <xf numFmtId="0" fontId="22" fillId="3" borderId="36" xfId="0" applyFont="1" applyFill="1" applyBorder="1" applyAlignment="1">
      <alignment horizontal="right"/>
    </xf>
    <xf numFmtId="0" fontId="23" fillId="3" borderId="35" xfId="0" applyFont="1" applyFill="1" applyBorder="1" applyAlignment="1">
      <alignment horizontal="center"/>
    </xf>
    <xf numFmtId="0" fontId="23" fillId="3" borderId="62" xfId="0" applyFont="1" applyFill="1" applyBorder="1" applyAlignment="1">
      <alignment horizontal="center"/>
    </xf>
    <xf numFmtId="0" fontId="23" fillId="3" borderId="39" xfId="0" applyFont="1" applyFill="1" applyBorder="1" applyAlignment="1">
      <alignment horizontal="center"/>
    </xf>
    <xf numFmtId="0" fontId="44" fillId="3" borderId="36" xfId="0" applyFont="1" applyFill="1" applyBorder="1" applyAlignment="1">
      <alignment horizontal="center"/>
    </xf>
    <xf numFmtId="0" fontId="14" fillId="5" borderId="27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48" fillId="3" borderId="0" xfId="0" applyFont="1" applyFill="1" applyAlignment="1">
      <alignment horizontal="center" vertical="top" wrapText="1"/>
    </xf>
    <xf numFmtId="170" fontId="24" fillId="3" borderId="0" xfId="1" applyNumberFormat="1" applyFont="1" applyFill="1" applyAlignment="1">
      <alignment horizontal="right"/>
    </xf>
    <xf numFmtId="170" fontId="24" fillId="3" borderId="36" xfId="1" applyNumberFormat="1" applyFont="1" applyFill="1" applyBorder="1" applyAlignment="1">
      <alignment horizontal="right"/>
    </xf>
    <xf numFmtId="170" fontId="31" fillId="6" borderId="0" xfId="0" applyNumberFormat="1" applyFont="1" applyFill="1" applyAlignment="1">
      <alignment horizontal="right"/>
    </xf>
    <xf numFmtId="0" fontId="31" fillId="6" borderId="36" xfId="0" applyFont="1" applyFill="1" applyBorder="1" applyAlignment="1">
      <alignment horizontal="right"/>
    </xf>
    <xf numFmtId="0" fontId="22" fillId="3" borderId="0" xfId="0" applyFont="1" applyFill="1" applyAlignment="1">
      <alignment horizontal="center"/>
    </xf>
    <xf numFmtId="169" fontId="31" fillId="6" borderId="0" xfId="1" applyNumberFormat="1" applyFont="1" applyFill="1" applyAlignment="1">
      <alignment horizontal="right"/>
    </xf>
    <xf numFmtId="169" fontId="24" fillId="3" borderId="0" xfId="1" applyNumberFormat="1" applyFont="1" applyFill="1" applyAlignment="1">
      <alignment horizontal="center"/>
    </xf>
    <xf numFmtId="170" fontId="31" fillId="6" borderId="36" xfId="0" applyNumberFormat="1" applyFont="1" applyFill="1" applyBorder="1" applyAlignment="1">
      <alignment horizontal="right"/>
    </xf>
    <xf numFmtId="3" fontId="45" fillId="3" borderId="0" xfId="0" applyNumberFormat="1" applyFont="1" applyFill="1" applyAlignment="1">
      <alignment horizontal="center"/>
    </xf>
    <xf numFmtId="0" fontId="45" fillId="3" borderId="36" xfId="0" applyFont="1" applyFill="1" applyBorder="1" applyAlignment="1">
      <alignment horizontal="center"/>
    </xf>
    <xf numFmtId="0" fontId="45" fillId="3" borderId="0" xfId="0" applyFont="1" applyFill="1" applyAlignment="1">
      <alignment horizontal="center"/>
    </xf>
    <xf numFmtId="0" fontId="47" fillId="3" borderId="0" xfId="0" applyFont="1" applyFill="1" applyAlignment="1">
      <alignment horizontal="center"/>
    </xf>
    <xf numFmtId="0" fontId="47" fillId="3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left" vertical="center" wrapText="1"/>
    </xf>
    <xf numFmtId="0" fontId="23" fillId="7" borderId="36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top" wrapText="1"/>
    </xf>
    <xf numFmtId="0" fontId="26" fillId="2" borderId="36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0" fontId="26" fillId="2" borderId="21" xfId="0" applyFont="1" applyFill="1" applyBorder="1" applyAlignment="1">
      <alignment horizontal="left" vertical="top" wrapText="1"/>
    </xf>
    <xf numFmtId="0" fontId="12" fillId="3" borderId="27" xfId="0" applyFont="1" applyFill="1" applyBorder="1"/>
    <xf numFmtId="0" fontId="12" fillId="3" borderId="0" xfId="0" applyFont="1" applyFill="1"/>
    <xf numFmtId="0" fontId="10" fillId="5" borderId="27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3" fontId="44" fillId="3" borderId="0" xfId="0" applyNumberFormat="1" applyFont="1" applyFill="1" applyAlignment="1">
      <alignment horizontal="left" indent="3"/>
    </xf>
    <xf numFmtId="173" fontId="44" fillId="3" borderId="0" xfId="0" applyNumberFormat="1" applyFont="1" applyFill="1" applyAlignment="1">
      <alignment horizontal="left" indent="4"/>
    </xf>
    <xf numFmtId="173" fontId="44" fillId="3" borderId="36" xfId="0" applyNumberFormat="1" applyFont="1" applyFill="1" applyBorder="1" applyAlignment="1">
      <alignment horizontal="left" indent="4"/>
    </xf>
    <xf numFmtId="3" fontId="45" fillId="3" borderId="34" xfId="0" applyNumberFormat="1" applyFont="1" applyFill="1" applyBorder="1" applyAlignment="1">
      <alignment horizontal="center"/>
    </xf>
    <xf numFmtId="0" fontId="45" fillId="3" borderId="34" xfId="0" applyFont="1" applyFill="1" applyBorder="1" applyAlignment="1">
      <alignment horizontal="center"/>
    </xf>
    <xf numFmtId="0" fontId="45" fillId="3" borderId="38" xfId="0" applyFont="1" applyFill="1" applyBorder="1" applyAlignment="1">
      <alignment horizontal="center"/>
    </xf>
    <xf numFmtId="0" fontId="23" fillId="3" borderId="6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3" borderId="36" xfId="0" applyFont="1" applyFill="1" applyBorder="1" applyAlignment="1">
      <alignment horizontal="center"/>
    </xf>
    <xf numFmtId="169" fontId="31" fillId="6" borderId="0" xfId="1" applyNumberFormat="1" applyFont="1" applyFill="1" applyAlignment="1">
      <alignment horizontal="center"/>
    </xf>
    <xf numFmtId="169" fontId="31" fillId="6" borderId="0" xfId="0" applyNumberFormat="1" applyFont="1" applyFill="1" applyAlignment="1">
      <alignment horizontal="center"/>
    </xf>
    <xf numFmtId="0" fontId="31" fillId="6" borderId="0" xfId="0" applyFont="1" applyFill="1" applyAlignment="1">
      <alignment horizontal="center"/>
    </xf>
    <xf numFmtId="0" fontId="26" fillId="3" borderId="0" xfId="0" applyFont="1" applyFill="1" applyAlignment="1">
      <alignment horizontal="left" indent="1"/>
    </xf>
    <xf numFmtId="173" fontId="44" fillId="3" borderId="0" xfId="4" applyNumberFormat="1" applyFont="1" applyFill="1" applyAlignment="1">
      <alignment horizontal="left" indent="3"/>
    </xf>
    <xf numFmtId="0" fontId="30" fillId="10" borderId="27" xfId="0" applyFont="1" applyFill="1" applyBorder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36" xfId="0" applyFont="1" applyFill="1" applyBorder="1" applyAlignment="1">
      <alignment horizontal="center"/>
    </xf>
    <xf numFmtId="0" fontId="30" fillId="5" borderId="0" xfId="0" applyFont="1" applyFill="1" applyAlignment="1">
      <alignment horizontal="center"/>
    </xf>
    <xf numFmtId="0" fontId="30" fillId="5" borderId="36" xfId="0" applyFont="1" applyFill="1" applyBorder="1" applyAlignment="1">
      <alignment horizontal="center"/>
    </xf>
    <xf numFmtId="3" fontId="44" fillId="3" borderId="36" xfId="0" applyNumberFormat="1" applyFont="1" applyFill="1" applyBorder="1" applyAlignment="1">
      <alignment horizontal="center"/>
    </xf>
    <xf numFmtId="0" fontId="27" fillId="4" borderId="59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/>
    </xf>
    <xf numFmtId="0" fontId="27" fillId="4" borderId="0" xfId="0" applyFont="1" applyFill="1" applyAlignment="1">
      <alignment horizontal="left"/>
    </xf>
    <xf numFmtId="0" fontId="27" fillId="4" borderId="0" xfId="0" applyFont="1" applyFill="1" applyAlignment="1">
      <alignment wrapText="1"/>
    </xf>
    <xf numFmtId="0" fontId="32" fillId="4" borderId="0" xfId="3" applyFont="1" applyFill="1" applyAlignment="1">
      <alignment horizontal="left"/>
    </xf>
    <xf numFmtId="0" fontId="32" fillId="4" borderId="0" xfId="3" applyFont="1" applyFill="1" applyAlignment="1">
      <alignment horizontal="left" wrapText="1"/>
    </xf>
    <xf numFmtId="0" fontId="27" fillId="4" borderId="20" xfId="0" applyFont="1" applyFill="1" applyBorder="1" applyAlignment="1">
      <alignment wrapText="1"/>
    </xf>
    <xf numFmtId="0" fontId="49" fillId="3" borderId="6" xfId="0" applyFont="1" applyFill="1" applyBorder="1" applyAlignment="1">
      <alignment horizontal="left" vertical="center" wrapText="1"/>
    </xf>
    <xf numFmtId="0" fontId="49" fillId="3" borderId="7" xfId="0" applyFont="1" applyFill="1" applyBorder="1" applyAlignment="1">
      <alignment horizontal="left" vertical="center" wrapText="1"/>
    </xf>
    <xf numFmtId="0" fontId="49" fillId="3" borderId="0" xfId="0" applyFont="1" applyFill="1" applyAlignment="1">
      <alignment horizontal="left" vertical="center" wrapText="1"/>
    </xf>
    <xf numFmtId="0" fontId="49" fillId="3" borderId="36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center" vertical="center" wrapText="1"/>
    </xf>
    <xf numFmtId="17" fontId="23" fillId="7" borderId="0" xfId="0" applyNumberFormat="1" applyFont="1" applyFill="1" applyAlignment="1">
      <alignment vertical="center"/>
    </xf>
    <xf numFmtId="17" fontId="23" fillId="7" borderId="36" xfId="0" applyNumberFormat="1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46" fillId="4" borderId="0" xfId="3" applyFont="1" applyFill="1" applyAlignment="1">
      <alignment horizontal="left" vertical="center" wrapText="1"/>
    </xf>
    <xf numFmtId="0" fontId="25" fillId="3" borderId="44" xfId="0" applyFont="1" applyFill="1" applyBorder="1"/>
    <xf numFmtId="0" fontId="25" fillId="3" borderId="45" xfId="0" applyFont="1" applyFill="1" applyBorder="1"/>
    <xf numFmtId="0" fontId="25" fillId="3" borderId="46" xfId="0" applyFont="1" applyFill="1" applyBorder="1"/>
    <xf numFmtId="0" fontId="28" fillId="3" borderId="42" xfId="0" applyFont="1" applyFill="1" applyBorder="1" applyAlignment="1">
      <alignment horizontal="left" vertical="center"/>
    </xf>
    <xf numFmtId="0" fontId="28" fillId="3" borderId="40" xfId="0" applyFont="1" applyFill="1" applyBorder="1" applyAlignment="1">
      <alignment horizontal="left" vertical="center"/>
    </xf>
    <xf numFmtId="0" fontId="28" fillId="3" borderId="48" xfId="0" applyFont="1" applyFill="1" applyBorder="1" applyAlignment="1">
      <alignment horizontal="left" vertical="center"/>
    </xf>
    <xf numFmtId="0" fontId="26" fillId="9" borderId="0" xfId="0" applyFont="1" applyFill="1" applyAlignment="1">
      <alignment vertical="top" wrapText="1"/>
    </xf>
    <xf numFmtId="0" fontId="26" fillId="9" borderId="36" xfId="0" applyFont="1" applyFill="1" applyBorder="1" applyAlignment="1">
      <alignment vertical="top" wrapText="1"/>
    </xf>
    <xf numFmtId="0" fontId="26" fillId="2" borderId="0" xfId="0" applyFont="1" applyFill="1" applyAlignment="1">
      <alignment vertical="top" wrapText="1"/>
    </xf>
    <xf numFmtId="0" fontId="26" fillId="2" borderId="36" xfId="0" applyFont="1" applyFill="1" applyBorder="1" applyAlignment="1">
      <alignment vertical="top" wrapText="1"/>
    </xf>
    <xf numFmtId="0" fontId="20" fillId="0" borderId="47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41" xfId="0" applyFont="1" applyBorder="1" applyAlignment="1">
      <alignment wrapText="1"/>
    </xf>
    <xf numFmtId="0" fontId="46" fillId="4" borderId="0" xfId="3" applyFont="1" applyFill="1" applyAlignment="1">
      <alignment horizontal="center"/>
    </xf>
    <xf numFmtId="0" fontId="27" fillId="4" borderId="60" xfId="0" applyFont="1" applyFill="1" applyBorder="1" applyAlignment="1">
      <alignment horizontal="center" vertical="center" wrapText="1"/>
    </xf>
    <xf numFmtId="0" fontId="27" fillId="4" borderId="61" xfId="0" applyFont="1" applyFill="1" applyBorder="1" applyAlignment="1">
      <alignment horizontal="center" vertical="center" wrapText="1"/>
    </xf>
    <xf numFmtId="17" fontId="23" fillId="7" borderId="0" xfId="0" applyNumberFormat="1" applyFont="1" applyFill="1" applyAlignment="1">
      <alignment vertical="center" wrapText="1"/>
    </xf>
    <xf numFmtId="17" fontId="23" fillId="7" borderId="36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left"/>
    </xf>
  </cellXfs>
  <cellStyles count="91">
    <cellStyle name="'[Prototype - dialogs.xlsm]17. MR-Equity Result'!$A$12:$M$12" xfId="9" xr:uid="{00000000-0005-0000-0000-000000000000}"/>
    <cellStyle name="'[Prototype - dialogs.xlsm]17. MR-Equity Result'!$A$12:$N$12" xfId="10" xr:uid="{00000000-0005-0000-0000-000001000000}"/>
    <cellStyle name="'[Prototype - dialogs.xlsm]17. MR-Equity Result'!$A$12:$N$18" xfId="11" xr:uid="{00000000-0005-0000-0000-000002000000}"/>
    <cellStyle name="'[Prototype - dialogs.xlsm]20. BS-Statement. of Fin. Pos.'!$J$14:$J$18" xfId="12" xr:uid="{00000000-0005-0000-0000-000003000000}"/>
    <cellStyle name="'[Prototype - dialogs.xlsm]20. BS-Statement. of Fin. Pos.'!$J$21:$J$28" xfId="13" xr:uid="{00000000-0005-0000-0000-000004000000}"/>
    <cellStyle name="=C:\WINNT35\SYSTEM32\COMMAND.COM" xfId="14" xr:uid="{00000000-0005-0000-0000-000005000000}"/>
    <cellStyle name="=C:\WINNT35\SYSTEM32\COMMAND.COM 2" xfId="15" xr:uid="{00000000-0005-0000-0000-000006000000}"/>
    <cellStyle name="=C:\WINNT35\SYSTEM32\COMMAND.COM 2 2" xfId="42" xr:uid="{00000000-0005-0000-0000-000007000000}"/>
    <cellStyle name="=C:\WINNT35\SYSTEM32\COMMAND.COM 3" xfId="41" xr:uid="{00000000-0005-0000-0000-000008000000}"/>
    <cellStyle name="Comma" xfId="1" builtinId="3"/>
    <cellStyle name="Comma 10" xfId="57" xr:uid="{00000000-0005-0000-0000-00000A000000}"/>
    <cellStyle name="Comma 10 2" xfId="80" xr:uid="{00000000-0005-0000-0000-00000B000000}"/>
    <cellStyle name="Comma 11" xfId="86" xr:uid="{00000000-0005-0000-0000-00000C000000}"/>
    <cellStyle name="Comma 2" xfId="17" xr:uid="{00000000-0005-0000-0000-00000D000000}"/>
    <cellStyle name="Comma 2 2" xfId="43" xr:uid="{00000000-0005-0000-0000-00000E000000}"/>
    <cellStyle name="Comma 3" xfId="18" xr:uid="{00000000-0005-0000-0000-00000F000000}"/>
    <cellStyle name="Comma 3 2" xfId="44" xr:uid="{00000000-0005-0000-0000-000010000000}"/>
    <cellStyle name="Comma 4" xfId="19" xr:uid="{00000000-0005-0000-0000-000011000000}"/>
    <cellStyle name="Comma 5" xfId="16" xr:uid="{00000000-0005-0000-0000-000012000000}"/>
    <cellStyle name="Comma 5 2" xfId="66" xr:uid="{00000000-0005-0000-0000-000013000000}"/>
    <cellStyle name="Comma 6" xfId="6" xr:uid="{00000000-0005-0000-0000-000014000000}"/>
    <cellStyle name="Comma 6 2" xfId="39" xr:uid="{00000000-0005-0000-0000-000015000000}"/>
    <cellStyle name="Comma 6 3" xfId="45" xr:uid="{00000000-0005-0000-0000-000016000000}"/>
    <cellStyle name="Comma 7" xfId="37" xr:uid="{00000000-0005-0000-0000-000017000000}"/>
    <cellStyle name="Comma 8" xfId="61" xr:uid="{00000000-0005-0000-0000-000018000000}"/>
    <cellStyle name="Comma 9" xfId="73" xr:uid="{00000000-0005-0000-0000-000019000000}"/>
    <cellStyle name="Currency" xfId="4" builtinId="4"/>
    <cellStyle name="Currency 2" xfId="21" xr:uid="{00000000-0005-0000-0000-00001B000000}"/>
    <cellStyle name="Currency 3" xfId="20" xr:uid="{00000000-0005-0000-0000-00001C000000}"/>
    <cellStyle name="Currency 3 2" xfId="67" xr:uid="{00000000-0005-0000-0000-00001D000000}"/>
    <cellStyle name="Currency 4" xfId="36" xr:uid="{00000000-0005-0000-0000-00001E000000}"/>
    <cellStyle name="Currency 4 2" xfId="71" xr:uid="{00000000-0005-0000-0000-00001F000000}"/>
    <cellStyle name="Currency 4 3" xfId="56" xr:uid="{00000000-0005-0000-0000-000020000000}"/>
    <cellStyle name="Currency 5" xfId="63" xr:uid="{00000000-0005-0000-0000-000021000000}"/>
    <cellStyle name="Currency 6" xfId="74" xr:uid="{00000000-0005-0000-0000-000022000000}"/>
    <cellStyle name="Currency 7" xfId="78" xr:uid="{00000000-0005-0000-0000-000023000000}"/>
    <cellStyle name="Currency 7 2" xfId="81" xr:uid="{00000000-0005-0000-0000-000024000000}"/>
    <cellStyle name="Currency 8" xfId="87" xr:uid="{00000000-0005-0000-0000-000025000000}"/>
    <cellStyle name="greyed" xfId="22" xr:uid="{00000000-0005-0000-0000-000026000000}"/>
    <cellStyle name="greyed 2" xfId="23" xr:uid="{00000000-0005-0000-0000-000027000000}"/>
    <cellStyle name="greyed 2 2" xfId="48" xr:uid="{00000000-0005-0000-0000-000028000000}"/>
    <cellStyle name="greyed 3" xfId="47" xr:uid="{00000000-0005-0000-0000-000029000000}"/>
    <cellStyle name="Hyperlink" xfId="3" builtinId="8"/>
    <cellStyle name="MarkUp_Table" xfId="24" xr:uid="{00000000-0005-0000-0000-00002B000000}"/>
    <cellStyle name="Normal" xfId="0" builtinId="0"/>
    <cellStyle name="Normal 10" xfId="85" xr:uid="{00000000-0005-0000-0000-00002D000000}"/>
    <cellStyle name="Normal 2" xfId="25" xr:uid="{00000000-0005-0000-0000-00002E000000}"/>
    <cellStyle name="Normal 2 2" xfId="50" xr:uid="{00000000-0005-0000-0000-00002F000000}"/>
    <cellStyle name="Normal 3" xfId="26" xr:uid="{00000000-0005-0000-0000-000030000000}"/>
    <cellStyle name="Normal 3 2" xfId="27" xr:uid="{00000000-0005-0000-0000-000031000000}"/>
    <cellStyle name="Normal 3 2 2" xfId="49" xr:uid="{00000000-0005-0000-0000-000032000000}"/>
    <cellStyle name="Normal 3 2 3" xfId="69" xr:uid="{00000000-0005-0000-0000-000033000000}"/>
    <cellStyle name="Normal 3 2 4" xfId="76" xr:uid="{00000000-0005-0000-0000-000034000000}"/>
    <cellStyle name="Normal 3 2 5" xfId="83" xr:uid="{00000000-0005-0000-0000-000035000000}"/>
    <cellStyle name="Normal 3 2 6" xfId="89" xr:uid="{00000000-0005-0000-0000-000036000000}"/>
    <cellStyle name="Normal 3 3" xfId="38" xr:uid="{00000000-0005-0000-0000-000037000000}"/>
    <cellStyle name="Normal 3 4" xfId="68" xr:uid="{00000000-0005-0000-0000-000038000000}"/>
    <cellStyle name="Normal 3 5" xfId="75" xr:uid="{00000000-0005-0000-0000-000039000000}"/>
    <cellStyle name="Normal 3 6" xfId="82" xr:uid="{00000000-0005-0000-0000-00003A000000}"/>
    <cellStyle name="Normal 3 7" xfId="88" xr:uid="{00000000-0005-0000-0000-00003B000000}"/>
    <cellStyle name="Normal 4" xfId="28" xr:uid="{00000000-0005-0000-0000-00003C000000}"/>
    <cellStyle name="Normal 4 2" xfId="59" xr:uid="{00000000-0005-0000-0000-00003D000000}"/>
    <cellStyle name="Normal 4 3" xfId="70" xr:uid="{00000000-0005-0000-0000-00003E000000}"/>
    <cellStyle name="Normal 4 4" xfId="77" xr:uid="{00000000-0005-0000-0000-00003F000000}"/>
    <cellStyle name="Normal 4 5" xfId="84" xr:uid="{00000000-0005-0000-0000-000040000000}"/>
    <cellStyle name="Normal 4 6" xfId="90" xr:uid="{00000000-0005-0000-0000-000041000000}"/>
    <cellStyle name="Normal 5" xfId="8" xr:uid="{00000000-0005-0000-0000-000042000000}"/>
    <cellStyle name="Normal 5 2" xfId="65" xr:uid="{00000000-0005-0000-0000-000043000000}"/>
    <cellStyle name="Normal 6" xfId="5" xr:uid="{00000000-0005-0000-0000-000044000000}"/>
    <cellStyle name="Normal 6 2" xfId="64" xr:uid="{00000000-0005-0000-0000-000045000000}"/>
    <cellStyle name="Normal 6 3" xfId="46" xr:uid="{00000000-0005-0000-0000-000046000000}"/>
    <cellStyle name="Normal 7" xfId="60" xr:uid="{00000000-0005-0000-0000-000047000000}"/>
    <cellStyle name="Normal 8" xfId="72" xr:uid="{00000000-0005-0000-0000-000048000000}"/>
    <cellStyle name="Normal 9" xfId="58" xr:uid="{00000000-0005-0000-0000-000049000000}"/>
    <cellStyle name="Normal 9 2" xfId="79" xr:uid="{00000000-0005-0000-0000-00004A000000}"/>
    <cellStyle name="Percent" xfId="2" builtinId="5"/>
    <cellStyle name="Percent 2" xfId="29" xr:uid="{00000000-0005-0000-0000-00004C000000}"/>
    <cellStyle name="Percent 2 2" xfId="51" xr:uid="{00000000-0005-0000-0000-00004D000000}"/>
    <cellStyle name="Percent 3" xfId="7" xr:uid="{00000000-0005-0000-0000-00004E000000}"/>
    <cellStyle name="Percent 3 2" xfId="40" xr:uid="{00000000-0005-0000-0000-00004F000000}"/>
    <cellStyle name="Percent 4" xfId="62" xr:uid="{00000000-0005-0000-0000-000050000000}"/>
    <cellStyle name="showExposure" xfId="30" xr:uid="{00000000-0005-0000-0000-000051000000}"/>
    <cellStyle name="showExposure 2" xfId="31" xr:uid="{00000000-0005-0000-0000-000052000000}"/>
    <cellStyle name="showExposure 2 2" xfId="53" xr:uid="{00000000-0005-0000-0000-000053000000}"/>
    <cellStyle name="showExposure 3" xfId="52" xr:uid="{00000000-0005-0000-0000-000054000000}"/>
    <cellStyle name="showPercentage" xfId="32" xr:uid="{00000000-0005-0000-0000-000055000000}"/>
    <cellStyle name="showPercentage 2" xfId="33" xr:uid="{00000000-0005-0000-0000-000056000000}"/>
    <cellStyle name="showPercentage 2 2" xfId="55" xr:uid="{00000000-0005-0000-0000-000057000000}"/>
    <cellStyle name="showPercentage 3" xfId="54" xr:uid="{00000000-0005-0000-0000-000058000000}"/>
    <cellStyle name="Style 1" xfId="34" xr:uid="{00000000-0005-0000-0000-000059000000}"/>
    <cellStyle name="Style 1 2" xfId="35" xr:uid="{00000000-0005-0000-0000-00005A000000}"/>
  </cellStyles>
  <dxfs count="34">
    <dxf>
      <font>
        <color theme="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0066FF"/>
      <color rgb="FF009900"/>
      <color rgb="FF366092"/>
      <color rgb="FFDCE6F1"/>
      <color rgb="FFEEECE1"/>
      <color rgb="FFB48C0C"/>
      <color rgb="FFE0B412"/>
      <color rgb="FF8EBFCE"/>
      <color rgb="FFE0E00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1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GB"/>
              <a:t>Chart 1: Share of Remittance Outflows to Source Countries 2019Q3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1174120476318"/>
          <c:y val="0.37168960086885855"/>
          <c:w val="0.57937318180054853"/>
          <c:h val="0.51653803964159661"/>
        </c:manualLayout>
      </c:layout>
      <c:pie3DChart>
        <c:varyColors val="1"/>
        <c:ser>
          <c:idx val="0"/>
          <c:order val="0"/>
          <c:tx>
            <c:strRef>
              <c:f>Calculations!$B$14</c:f>
              <c:strCache>
                <c:ptCount val="1"/>
                <c:pt idx="0">
                  <c:v>Chart 1: Share of Remittance Outflows to Source Countries 2019Q3</c:v>
                </c:pt>
              </c:strCache>
            </c:strRef>
          </c:tx>
          <c:dPt>
            <c:idx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7860-4BC7-BF54-0E10F43E417D}"/>
              </c:ext>
            </c:extLst>
          </c:dPt>
          <c:dPt>
            <c:idx val="1"/>
            <c:bubble3D val="0"/>
            <c:spPr>
              <a:solidFill>
                <a:srgbClr val="E0E006"/>
              </a:solidFill>
            </c:spPr>
            <c:extLst>
              <c:ext xmlns:c16="http://schemas.microsoft.com/office/drawing/2014/chart" uri="{C3380CC4-5D6E-409C-BE32-E72D297353CC}">
                <c16:uniqueId val="{00000003-7860-4BC7-BF54-0E10F43E417D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860-4BC7-BF54-0E10F43E417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7860-4BC7-BF54-0E10F43E417D}"/>
              </c:ext>
            </c:extLst>
          </c:dPt>
          <c:dPt>
            <c:idx val="4"/>
            <c:bubble3D val="0"/>
            <c:spPr>
              <a:solidFill>
                <a:srgbClr val="8EBFCE"/>
              </a:solidFill>
            </c:spPr>
            <c:extLst>
              <c:ext xmlns:c16="http://schemas.microsoft.com/office/drawing/2014/chart" uri="{C3380CC4-5D6E-409C-BE32-E72D297353CC}">
                <c16:uniqueId val="{00000009-7860-4BC7-BF54-0E10F43E41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 sz="60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Calculations!$A$15:$A$19</c:f>
              <c:strCache>
                <c:ptCount val="5"/>
                <c:pt idx="0">
                  <c:v>JA</c:v>
                </c:pt>
                <c:pt idx="1">
                  <c:v>PH</c:v>
                </c:pt>
                <c:pt idx="2">
                  <c:v>HN</c:v>
                </c:pt>
                <c:pt idx="3">
                  <c:v>US</c:v>
                </c:pt>
                <c:pt idx="4">
                  <c:v>Other</c:v>
                </c:pt>
              </c:strCache>
            </c:strRef>
          </c:cat>
          <c:val>
            <c:numRef>
              <c:f>Calculations!$B$15:$B$19</c:f>
              <c:numCache>
                <c:formatCode>0.0%</c:formatCode>
                <c:ptCount val="5"/>
                <c:pt idx="0">
                  <c:v>0.57092013949979337</c:v>
                </c:pt>
                <c:pt idx="1">
                  <c:v>0.17294057572910643</c:v>
                </c:pt>
                <c:pt idx="2">
                  <c:v>7.0340095636629879E-2</c:v>
                </c:pt>
                <c:pt idx="3">
                  <c:v>5.3688888705463532E-2</c:v>
                </c:pt>
                <c:pt idx="4">
                  <c:v>0.13211030042900673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60-4BC7-BF54-0E10F43E41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lang="en-GB" sz="8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lang="en-GB" sz="1100" b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GB"/>
              <a:t>Chart 2: Share of Remittance Inflows from Source Countries 2019Q3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338910043246788"/>
          <c:y val="0.29228837188552698"/>
          <c:w val="0.53977463429762762"/>
          <c:h val="0.521499408891169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Calculations!$B$28</c:f>
              <c:strCache>
                <c:ptCount val="1"/>
                <c:pt idx="0">
                  <c:v>Chart 2: Share of Remittance Inflows from Source Countries 2019Q3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DB22-4AF0-B1A7-D31A05A0B376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B22-4AF0-B1A7-D31A05A0B376}"/>
              </c:ext>
            </c:extLst>
          </c:dPt>
          <c:dPt>
            <c:idx val="3"/>
            <c:invertIfNegative val="0"/>
            <c:bubble3D val="0"/>
            <c:spPr>
              <a:solidFill>
                <a:srgbClr val="E0B412"/>
              </a:solidFill>
            </c:spPr>
            <c:extLst>
              <c:ext xmlns:c16="http://schemas.microsoft.com/office/drawing/2014/chart" uri="{C3380CC4-5D6E-409C-BE32-E72D297353CC}">
                <c16:uniqueId val="{00000005-DB22-4AF0-B1A7-D31A05A0B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Calculations!$A$29:$A$33</c:f>
              <c:strCache>
                <c:ptCount val="5"/>
                <c:pt idx="0">
                  <c:v>JA</c:v>
                </c:pt>
                <c:pt idx="1">
                  <c:v>UK</c:v>
                </c:pt>
                <c:pt idx="2">
                  <c:v>US</c:v>
                </c:pt>
                <c:pt idx="3">
                  <c:v>CA</c:v>
                </c:pt>
                <c:pt idx="4">
                  <c:v>Other</c:v>
                </c:pt>
              </c:strCache>
            </c:strRef>
          </c:cat>
          <c:val>
            <c:numRef>
              <c:f>Calculations!$B$29:$B$33</c:f>
              <c:numCache>
                <c:formatCode>0.0%</c:formatCode>
                <c:ptCount val="5"/>
                <c:pt idx="0">
                  <c:v>0.12027708348487813</c:v>
                </c:pt>
                <c:pt idx="1">
                  <c:v>5.3785497217885773E-2</c:v>
                </c:pt>
                <c:pt idx="2">
                  <c:v>0.45029014793954886</c:v>
                </c:pt>
                <c:pt idx="3">
                  <c:v>6.366729836439404E-2</c:v>
                </c:pt>
                <c:pt idx="4">
                  <c:v>0.31197997299329333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2-4AF0-B1A7-D31A05A0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01728"/>
        <c:axId val="287803264"/>
      </c:barChart>
      <c:catAx>
        <c:axId val="287801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3264"/>
        <c:crosses val="autoZero"/>
        <c:auto val="1"/>
        <c:lblAlgn val="ctr"/>
        <c:lblOffset val="100"/>
        <c:noMultiLvlLbl val="0"/>
      </c:catAx>
      <c:valAx>
        <c:axId val="28780326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1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</xdr:colOff>
      <xdr:row>1</xdr:row>
      <xdr:rowOff>58565</xdr:rowOff>
    </xdr:from>
    <xdr:to>
      <xdr:col>4</xdr:col>
      <xdr:colOff>299462</xdr:colOff>
      <xdr:row>10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8" t="1001" r="9065" b="-1001"/>
        <a:stretch/>
      </xdr:blipFill>
      <xdr:spPr>
        <a:xfrm>
          <a:off x="736599" y="249065"/>
          <a:ext cx="1556763" cy="1605135"/>
        </a:xfrm>
        <a:prstGeom prst="ellipse">
          <a:avLst/>
        </a:prstGeom>
      </xdr:spPr>
    </xdr:pic>
    <xdr:clientData/>
  </xdr:twoCellAnchor>
  <xdr:twoCellAnchor editAs="oneCell">
    <xdr:from>
      <xdr:col>0</xdr:col>
      <xdr:colOff>50801</xdr:colOff>
      <xdr:row>13</xdr:row>
      <xdr:rowOff>196850</xdr:rowOff>
    </xdr:from>
    <xdr:to>
      <xdr:col>1</xdr:col>
      <xdr:colOff>203201</xdr:colOff>
      <xdr:row>15</xdr:row>
      <xdr:rowOff>39649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1" y="2482850"/>
          <a:ext cx="266700" cy="261899"/>
        </a:xfrm>
        <a:prstGeom prst="rect">
          <a:avLst/>
        </a:prstGeom>
      </xdr:spPr>
    </xdr:pic>
    <xdr:clientData/>
  </xdr:twoCellAnchor>
  <xdr:twoCellAnchor>
    <xdr:from>
      <xdr:col>6</xdr:col>
      <xdr:colOff>28015</xdr:colOff>
      <xdr:row>15</xdr:row>
      <xdr:rowOff>71717</xdr:rowOff>
    </xdr:from>
    <xdr:to>
      <xdr:col>13</xdr:col>
      <xdr:colOff>86938</xdr:colOff>
      <xdr:row>27</xdr:row>
      <xdr:rowOff>68542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21010</xdr:colOff>
      <xdr:row>27</xdr:row>
      <xdr:rowOff>184151</xdr:rowOff>
    </xdr:from>
    <xdr:to>
      <xdr:col>13</xdr:col>
      <xdr:colOff>101599</xdr:colOff>
      <xdr:row>38</xdr:row>
      <xdr:rowOff>165101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19050</xdr:colOff>
      <xdr:row>38</xdr:row>
      <xdr:rowOff>12700</xdr:rowOff>
    </xdr:from>
    <xdr:to>
      <xdr:col>12</xdr:col>
      <xdr:colOff>495300</xdr:colOff>
      <xdr:row>40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50" y="7169150"/>
          <a:ext cx="252730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  <a:p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0.86483</cdr:y>
    </cdr:from>
    <cdr:to>
      <cdr:x>0.84975</cdr:x>
      <cdr:y>0.99724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90725"/>
          <a:ext cx="2190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0.04327</cdr:x>
      <cdr:y>0.93146</cdr:y>
    </cdr:from>
    <cdr:to>
      <cdr:x>0.9375</cdr:x>
      <cdr:y>0.99688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898649"/>
          <a:ext cx="23622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0.05529</cdr:x>
      <cdr:y>0.91131</cdr:y>
    </cdr:from>
    <cdr:to>
      <cdr:x>0.69471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6050" y="1936749"/>
          <a:ext cx="16891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3/CIMA%20MSB%202019Q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2/CIMA%20MSB%202019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36896831.5</v>
          </cell>
        </row>
      </sheetData>
      <sheetData sheetId="7"/>
      <sheetData sheetId="8"/>
      <sheetData sheetId="9">
        <row r="14">
          <cell r="C14">
            <v>28754640.229999997</v>
          </cell>
        </row>
        <row r="37">
          <cell r="C37">
            <v>35872317.109999999</v>
          </cell>
          <cell r="E37">
            <v>117783</v>
          </cell>
          <cell r="F37">
            <v>15704</v>
          </cell>
          <cell r="G37">
            <v>21509</v>
          </cell>
          <cell r="H37">
            <v>3056</v>
          </cell>
          <cell r="I37">
            <v>4646</v>
          </cell>
          <cell r="J37">
            <v>1769</v>
          </cell>
          <cell r="K37">
            <v>932</v>
          </cell>
          <cell r="L37">
            <v>186</v>
          </cell>
        </row>
        <row r="43">
          <cell r="E43">
            <v>523</v>
          </cell>
          <cell r="F43">
            <v>613</v>
          </cell>
          <cell r="G43">
            <v>7764</v>
          </cell>
          <cell r="H43">
            <v>753</v>
          </cell>
          <cell r="I43">
            <v>709</v>
          </cell>
          <cell r="J43">
            <v>223</v>
          </cell>
          <cell r="K43">
            <v>206</v>
          </cell>
          <cell r="L43">
            <v>411</v>
          </cell>
        </row>
        <row r="49">
          <cell r="E49">
            <v>93</v>
          </cell>
          <cell r="F49">
            <v>2486</v>
          </cell>
          <cell r="G49">
            <v>353</v>
          </cell>
          <cell r="H49">
            <v>497</v>
          </cell>
          <cell r="I49">
            <v>287</v>
          </cell>
          <cell r="J49">
            <v>214</v>
          </cell>
          <cell r="K49">
            <v>153</v>
          </cell>
          <cell r="L49">
            <v>3218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36574287.850000001</v>
          </cell>
        </row>
      </sheetData>
      <sheetData sheetId="7"/>
      <sheetData sheetId="8"/>
      <sheetData sheetId="9">
        <row r="14">
          <cell r="C14">
            <v>28560267.509999998</v>
          </cell>
        </row>
        <row r="37">
          <cell r="C37">
            <v>35990317.090000004</v>
          </cell>
          <cell r="E37">
            <v>123023</v>
          </cell>
          <cell r="F37">
            <v>15882</v>
          </cell>
          <cell r="G37">
            <v>20706</v>
          </cell>
          <cell r="H37">
            <v>3161</v>
          </cell>
          <cell r="I37">
            <v>4732</v>
          </cell>
          <cell r="J37">
            <v>1892</v>
          </cell>
          <cell r="K37">
            <v>1008</v>
          </cell>
          <cell r="L37">
            <v>195</v>
          </cell>
        </row>
        <row r="43">
          <cell r="E43">
            <v>558</v>
          </cell>
          <cell r="F43">
            <v>713</v>
          </cell>
          <cell r="G43">
            <v>7039</v>
          </cell>
          <cell r="H43">
            <v>756</v>
          </cell>
          <cell r="I43">
            <v>619</v>
          </cell>
          <cell r="J43">
            <v>210</v>
          </cell>
          <cell r="K43">
            <v>282</v>
          </cell>
          <cell r="L43">
            <v>398</v>
          </cell>
        </row>
        <row r="49">
          <cell r="E49">
            <v>113</v>
          </cell>
          <cell r="F49">
            <v>2701</v>
          </cell>
          <cell r="G49">
            <v>415</v>
          </cell>
          <cell r="H49">
            <v>542</v>
          </cell>
          <cell r="I49">
            <v>307</v>
          </cell>
          <cell r="J49">
            <v>236</v>
          </cell>
          <cell r="K49">
            <v>167</v>
          </cell>
          <cell r="L49">
            <v>3409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ma.ky/laws-and-regulation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ContactBanking@cimoney.com.ky" TargetMode="External"/><Relationship Id="rId1" Type="http://schemas.openxmlformats.org/officeDocument/2006/relationships/hyperlink" Target="http://www.cima.ky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ma.ky/survey-results-2" TargetMode="External"/><Relationship Id="rId4" Type="http://schemas.openxmlformats.org/officeDocument/2006/relationships/hyperlink" Target="http://www.cima.ky/money-services-business-faq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4"/>
  <sheetViews>
    <sheetView tabSelected="1" zoomScale="136" zoomScaleNormal="136" workbookViewId="0">
      <selection activeCell="K140" sqref="K140"/>
    </sheetView>
  </sheetViews>
  <sheetFormatPr defaultRowHeight="15" x14ac:dyDescent="0.25"/>
  <cols>
    <col min="1" max="1" width="1.7109375" style="1" customWidth="1"/>
    <col min="2" max="2" width="8.7109375" style="1" customWidth="1"/>
    <col min="3" max="5" width="5.140625" style="1" customWidth="1"/>
    <col min="6" max="7" width="1.7109375" style="1" customWidth="1"/>
    <col min="8" max="8" width="9.140625" style="1" customWidth="1"/>
    <col min="9" max="9" width="8.5703125" style="1" customWidth="1"/>
    <col min="10" max="10" width="1.7109375" style="1" customWidth="1"/>
    <col min="11" max="11" width="3.28515625" style="1" customWidth="1"/>
    <col min="12" max="12" width="9.28515625" style="1" customWidth="1"/>
    <col min="13" max="13" width="8.5703125" style="1" customWidth="1"/>
    <col min="14" max="14" width="1.7109375" style="1" customWidth="1"/>
    <col min="15" max="15" width="12.5703125" style="1" customWidth="1"/>
    <col min="16" max="16" width="7.42578125" style="1" customWidth="1"/>
    <col min="17" max="17" width="9.140625" style="1"/>
    <col min="18" max="18" width="11" style="1" bestFit="1" customWidth="1"/>
    <col min="19" max="16384" width="9.140625" style="1"/>
  </cols>
  <sheetData>
    <row r="1" spans="1:18" ht="15" customHeight="1" x14ac:dyDescent="0.25">
      <c r="A1" s="59"/>
      <c r="B1" s="60"/>
      <c r="C1" s="60"/>
      <c r="D1" s="60"/>
      <c r="E1" s="61"/>
      <c r="F1" s="60"/>
      <c r="G1" s="556" t="s">
        <v>156</v>
      </c>
      <c r="H1" s="556"/>
      <c r="I1" s="556"/>
      <c r="J1" s="556"/>
      <c r="K1" s="556"/>
      <c r="L1" s="556"/>
      <c r="M1" s="556"/>
      <c r="N1" s="556"/>
      <c r="O1" s="556"/>
      <c r="P1" s="557"/>
    </row>
    <row r="2" spans="1:18" ht="15" customHeight="1" x14ac:dyDescent="0.25">
      <c r="A2" s="62"/>
      <c r="B2" s="2"/>
      <c r="C2" s="2"/>
      <c r="D2" s="2"/>
      <c r="E2" s="44"/>
      <c r="F2" s="2"/>
      <c r="G2" s="558"/>
      <c r="H2" s="558"/>
      <c r="I2" s="558"/>
      <c r="J2" s="558"/>
      <c r="K2" s="558"/>
      <c r="L2" s="558"/>
      <c r="M2" s="558"/>
      <c r="N2" s="558"/>
      <c r="O2" s="558"/>
      <c r="P2" s="559"/>
    </row>
    <row r="3" spans="1:18" ht="15" customHeight="1" x14ac:dyDescent="0.25">
      <c r="A3" s="62"/>
      <c r="B3" s="2"/>
      <c r="C3" s="2"/>
      <c r="D3" s="2"/>
      <c r="E3" s="44"/>
      <c r="F3" s="2"/>
      <c r="G3" s="558"/>
      <c r="H3" s="558"/>
      <c r="I3" s="558"/>
      <c r="J3" s="558"/>
      <c r="K3" s="558"/>
      <c r="L3" s="558"/>
      <c r="M3" s="558"/>
      <c r="N3" s="558"/>
      <c r="O3" s="558"/>
      <c r="P3" s="559"/>
    </row>
    <row r="4" spans="1:18" ht="15" customHeight="1" x14ac:dyDescent="0.25">
      <c r="A4" s="62"/>
      <c r="B4" s="2"/>
      <c r="C4" s="2"/>
      <c r="D4" s="2"/>
      <c r="E4" s="44"/>
      <c r="F4" s="2"/>
      <c r="G4" s="558"/>
      <c r="H4" s="558"/>
      <c r="I4" s="558"/>
      <c r="J4" s="558"/>
      <c r="K4" s="558"/>
      <c r="L4" s="558"/>
      <c r="M4" s="558"/>
      <c r="N4" s="558"/>
      <c r="O4" s="558"/>
      <c r="P4" s="559"/>
    </row>
    <row r="5" spans="1:18" ht="15.75" customHeight="1" x14ac:dyDescent="0.25">
      <c r="A5" s="62"/>
      <c r="B5" s="2"/>
      <c r="C5" s="2"/>
      <c r="D5" s="2"/>
      <c r="E5" s="44"/>
      <c r="F5" s="2"/>
      <c r="G5" s="111"/>
      <c r="H5" s="566" t="s">
        <v>71</v>
      </c>
      <c r="I5" s="567"/>
      <c r="J5" s="567"/>
      <c r="K5" s="567"/>
      <c r="L5" s="567"/>
      <c r="M5" s="568"/>
      <c r="O5" s="561" t="s">
        <v>147</v>
      </c>
      <c r="P5" s="562"/>
    </row>
    <row r="6" spans="1:18" x14ac:dyDescent="0.25">
      <c r="A6" s="62"/>
      <c r="B6" s="2"/>
      <c r="C6" s="2"/>
      <c r="D6" s="2"/>
      <c r="E6" s="2"/>
      <c r="F6" s="2"/>
      <c r="G6" s="111"/>
      <c r="H6" s="569" t="s">
        <v>72</v>
      </c>
      <c r="I6" s="570"/>
      <c r="J6" s="570"/>
      <c r="K6" s="571"/>
      <c r="L6" s="123" t="s">
        <v>140</v>
      </c>
      <c r="M6" s="123" t="s">
        <v>155</v>
      </c>
      <c r="O6" s="574" t="s">
        <v>157</v>
      </c>
      <c r="P6" s="575"/>
      <c r="R6" s="368"/>
    </row>
    <row r="7" spans="1:18" x14ac:dyDescent="0.25">
      <c r="A7" s="62"/>
      <c r="B7" s="2"/>
      <c r="C7" s="2"/>
      <c r="D7" s="2"/>
      <c r="E7" s="2"/>
      <c r="F7" s="2"/>
      <c r="G7" s="111"/>
      <c r="H7" s="121" t="s">
        <v>50</v>
      </c>
      <c r="I7" s="126"/>
      <c r="J7" s="126"/>
      <c r="K7" s="125"/>
      <c r="L7" s="462">
        <v>2058065</v>
      </c>
      <c r="M7" s="463">
        <v>2147193</v>
      </c>
      <c r="O7" s="574"/>
      <c r="P7" s="575"/>
    </row>
    <row r="8" spans="1:18" x14ac:dyDescent="0.25">
      <c r="A8" s="62"/>
      <c r="B8" s="2"/>
      <c r="C8" s="2"/>
      <c r="D8" s="2"/>
      <c r="E8" s="2"/>
      <c r="F8" s="2"/>
      <c r="G8" s="111"/>
      <c r="H8" s="121" t="s">
        <v>49</v>
      </c>
      <c r="I8" s="126"/>
      <c r="J8" s="126"/>
      <c r="K8" s="125"/>
      <c r="L8" s="462">
        <v>58958566</v>
      </c>
      <c r="M8" s="463">
        <v>64626957</v>
      </c>
      <c r="O8" s="574"/>
      <c r="P8" s="575"/>
    </row>
    <row r="9" spans="1:18" ht="15" hidden="1" customHeight="1" x14ac:dyDescent="0.25">
      <c r="A9" s="62"/>
      <c r="B9" s="2"/>
      <c r="C9" s="2"/>
      <c r="D9" s="2"/>
      <c r="E9" s="2"/>
      <c r="F9" s="2"/>
      <c r="G9" s="111"/>
      <c r="H9" s="120"/>
      <c r="I9" s="110"/>
      <c r="J9" s="110"/>
      <c r="K9" s="124"/>
      <c r="L9" s="464"/>
      <c r="M9" s="464"/>
      <c r="O9" s="574"/>
      <c r="P9" s="575"/>
    </row>
    <row r="10" spans="1:18" ht="14.25" customHeight="1" x14ac:dyDescent="0.25">
      <c r="A10" s="62"/>
      <c r="B10" s="2"/>
      <c r="C10" s="2"/>
      <c r="D10" s="2"/>
      <c r="E10" s="2"/>
      <c r="F10" s="2"/>
      <c r="G10" s="111"/>
      <c r="H10" s="112" t="s">
        <v>51</v>
      </c>
      <c r="I10" s="113"/>
      <c r="J10" s="113"/>
      <c r="K10" s="122"/>
      <c r="L10" s="465">
        <f>L7-L8</f>
        <v>-56900501</v>
      </c>
      <c r="M10" s="465">
        <f>M7-M8</f>
        <v>-62479764</v>
      </c>
      <c r="O10" s="574"/>
      <c r="P10" s="575"/>
    </row>
    <row r="11" spans="1:18" ht="15" customHeight="1" x14ac:dyDescent="0.25">
      <c r="A11" s="62"/>
      <c r="B11" s="2"/>
      <c r="C11" s="2"/>
      <c r="D11" s="2"/>
      <c r="E11" s="2"/>
      <c r="F11" s="2"/>
      <c r="H11" s="114"/>
      <c r="I11" s="115"/>
      <c r="J11" s="115"/>
      <c r="K11" s="115"/>
      <c r="L11" s="115"/>
      <c r="M11" s="116"/>
      <c r="O11" s="574"/>
      <c r="P11" s="575"/>
    </row>
    <row r="12" spans="1:18" ht="18.75" customHeight="1" x14ac:dyDescent="0.25">
      <c r="A12" s="62"/>
      <c r="B12" s="2"/>
      <c r="C12" s="2"/>
      <c r="D12" s="2"/>
      <c r="E12" s="2"/>
      <c r="F12" s="2"/>
      <c r="H12" s="576" t="s">
        <v>42</v>
      </c>
      <c r="I12" s="577"/>
      <c r="J12" s="577"/>
      <c r="K12" s="577"/>
      <c r="L12" s="577"/>
      <c r="M12" s="578"/>
      <c r="O12" s="574"/>
      <c r="P12" s="575"/>
    </row>
    <row r="13" spans="1:18" ht="10.5" customHeight="1" x14ac:dyDescent="0.25">
      <c r="A13" s="63"/>
      <c r="B13" s="2"/>
      <c r="C13" s="2"/>
      <c r="D13" s="2"/>
      <c r="E13" s="2"/>
      <c r="F13" s="2"/>
      <c r="H13" s="117" t="s">
        <v>159</v>
      </c>
      <c r="I13" s="118"/>
      <c r="J13" s="118"/>
      <c r="K13" s="118"/>
      <c r="L13" s="118"/>
      <c r="M13" s="119"/>
      <c r="O13" s="574"/>
      <c r="P13" s="575"/>
    </row>
    <row r="14" spans="1:18" ht="21" customHeight="1" x14ac:dyDescent="0.25">
      <c r="A14" s="64"/>
      <c r="B14" s="550" t="s">
        <v>2</v>
      </c>
      <c r="C14" s="550"/>
      <c r="D14" s="550"/>
      <c r="E14" s="550"/>
      <c r="F14" s="57"/>
      <c r="G14" s="8"/>
      <c r="O14" s="574"/>
      <c r="P14" s="575"/>
    </row>
    <row r="15" spans="1:18" ht="12" customHeight="1" x14ac:dyDescent="0.25">
      <c r="A15" s="65"/>
      <c r="B15" s="579" t="s">
        <v>3</v>
      </c>
      <c r="C15" s="579"/>
      <c r="D15" s="579"/>
      <c r="E15" s="579"/>
      <c r="F15" s="27"/>
      <c r="G15" s="9"/>
      <c r="O15" s="572"/>
      <c r="P15" s="573"/>
    </row>
    <row r="16" spans="1:18" ht="15" customHeight="1" x14ac:dyDescent="0.25">
      <c r="A16" s="65"/>
      <c r="B16" s="28"/>
      <c r="C16" s="28"/>
      <c r="D16" s="28"/>
      <c r="E16" s="28"/>
      <c r="F16" s="27"/>
      <c r="G16" s="10"/>
      <c r="O16" s="582" t="s">
        <v>108</v>
      </c>
      <c r="P16" s="583"/>
    </row>
    <row r="17" spans="1:16" x14ac:dyDescent="0.25">
      <c r="A17" s="62"/>
      <c r="B17" s="2"/>
      <c r="C17" s="2"/>
      <c r="D17" s="2"/>
      <c r="E17" s="2"/>
      <c r="F17" s="2"/>
      <c r="O17" s="582"/>
      <c r="P17" s="583"/>
    </row>
    <row r="18" spans="1:16" ht="15" customHeight="1" x14ac:dyDescent="0.25">
      <c r="A18" s="62"/>
      <c r="B18" s="2"/>
      <c r="C18" s="2"/>
      <c r="D18" s="2"/>
      <c r="E18" s="2"/>
      <c r="F18" s="2"/>
      <c r="O18" s="520" t="s">
        <v>167</v>
      </c>
      <c r="P18" s="521"/>
    </row>
    <row r="19" spans="1:16" ht="15" customHeight="1" x14ac:dyDescent="0.25">
      <c r="A19" s="63"/>
      <c r="B19" s="2"/>
      <c r="C19" s="2"/>
      <c r="D19" s="2"/>
      <c r="E19" s="2"/>
      <c r="F19" s="2"/>
      <c r="O19" s="520"/>
      <c r="P19" s="521"/>
    </row>
    <row r="20" spans="1:16" ht="15" customHeight="1" x14ac:dyDescent="0.25">
      <c r="A20" s="66"/>
      <c r="B20" s="550" t="s">
        <v>80</v>
      </c>
      <c r="C20" s="550"/>
      <c r="D20" s="550"/>
      <c r="E20" s="550"/>
      <c r="F20" s="57"/>
      <c r="O20" s="520"/>
      <c r="P20" s="521"/>
    </row>
    <row r="21" spans="1:16" ht="16.5" customHeight="1" x14ac:dyDescent="0.25">
      <c r="A21" s="66"/>
      <c r="B21" s="565" t="s">
        <v>82</v>
      </c>
      <c r="C21" s="565"/>
      <c r="D21" s="565"/>
      <c r="E21" s="565"/>
      <c r="F21" s="56"/>
      <c r="O21" s="520"/>
      <c r="P21" s="521"/>
    </row>
    <row r="22" spans="1:16" x14ac:dyDescent="0.25">
      <c r="A22" s="66"/>
      <c r="B22" s="565"/>
      <c r="C22" s="565"/>
      <c r="D22" s="565"/>
      <c r="E22" s="565"/>
      <c r="F22" s="56"/>
      <c r="O22" s="520"/>
      <c r="P22" s="521"/>
    </row>
    <row r="23" spans="1:16" ht="15" customHeight="1" x14ac:dyDescent="0.25">
      <c r="A23" s="66"/>
      <c r="B23" s="565"/>
      <c r="C23" s="565"/>
      <c r="D23" s="565"/>
      <c r="E23" s="565"/>
      <c r="F23" s="56"/>
      <c r="O23" s="520"/>
      <c r="P23" s="521"/>
    </row>
    <row r="24" spans="1:16" ht="15" customHeight="1" x14ac:dyDescent="0.25">
      <c r="A24" s="66"/>
      <c r="B24" s="565" t="s">
        <v>81</v>
      </c>
      <c r="C24" s="565"/>
      <c r="D24" s="565"/>
      <c r="E24" s="565"/>
      <c r="F24" s="56"/>
      <c r="O24" s="520"/>
      <c r="P24" s="521"/>
    </row>
    <row r="25" spans="1:16" x14ac:dyDescent="0.25">
      <c r="A25" s="66"/>
      <c r="B25" s="565"/>
      <c r="C25" s="565"/>
      <c r="D25" s="565"/>
      <c r="E25" s="565"/>
      <c r="F25" s="56"/>
      <c r="O25" s="520"/>
      <c r="P25" s="521"/>
    </row>
    <row r="26" spans="1:16" x14ac:dyDescent="0.25">
      <c r="A26" s="67"/>
      <c r="B26" s="565"/>
      <c r="C26" s="565"/>
      <c r="D26" s="565"/>
      <c r="E26" s="565"/>
      <c r="F26" s="56"/>
      <c r="G26" s="8"/>
      <c r="O26" s="520"/>
      <c r="P26" s="521"/>
    </row>
    <row r="27" spans="1:16" ht="15" customHeight="1" x14ac:dyDescent="0.25">
      <c r="A27" s="67"/>
      <c r="B27" s="2"/>
      <c r="C27" s="2"/>
      <c r="D27" s="2"/>
      <c r="E27" s="2"/>
      <c r="F27" s="55"/>
      <c r="O27" s="520"/>
      <c r="P27" s="521"/>
    </row>
    <row r="28" spans="1:16" ht="15" customHeight="1" x14ac:dyDescent="0.25">
      <c r="A28" s="68"/>
      <c r="B28" s="2"/>
      <c r="C28" s="2"/>
      <c r="D28" s="2"/>
      <c r="E28" s="2"/>
      <c r="F28" s="55"/>
      <c r="O28" s="520"/>
      <c r="P28" s="521"/>
    </row>
    <row r="29" spans="1:16" ht="16.5" customHeight="1" x14ac:dyDescent="0.25">
      <c r="A29" s="69"/>
      <c r="B29" s="563" t="s">
        <v>84</v>
      </c>
      <c r="C29" s="563"/>
      <c r="D29" s="563"/>
      <c r="E29" s="563"/>
      <c r="F29" s="25"/>
      <c r="O29" s="520"/>
      <c r="P29" s="521"/>
    </row>
    <row r="30" spans="1:16" ht="16.5" customHeight="1" x14ac:dyDescent="0.25">
      <c r="A30" s="69"/>
      <c r="B30" s="564"/>
      <c r="C30" s="564"/>
      <c r="D30" s="564"/>
      <c r="E30" s="564"/>
      <c r="F30" s="26"/>
      <c r="O30" s="327"/>
      <c r="P30" s="328"/>
    </row>
    <row r="31" spans="1:16" ht="15" customHeight="1" x14ac:dyDescent="0.25">
      <c r="A31" s="131"/>
      <c r="B31" s="134"/>
      <c r="C31" s="133">
        <v>2017</v>
      </c>
      <c r="D31" s="133">
        <v>2018</v>
      </c>
      <c r="E31" s="133">
        <v>2019</v>
      </c>
      <c r="F31" s="26"/>
      <c r="O31" s="327"/>
      <c r="P31" s="328"/>
    </row>
    <row r="32" spans="1:16" ht="16.5" customHeight="1" x14ac:dyDescent="0.25">
      <c r="A32" s="131"/>
      <c r="B32" s="548" t="s">
        <v>85</v>
      </c>
      <c r="C32" s="548">
        <v>5</v>
      </c>
      <c r="D32" s="548">
        <v>5</v>
      </c>
      <c r="E32" s="580">
        <v>5</v>
      </c>
      <c r="F32" s="26"/>
      <c r="O32" s="327"/>
      <c r="P32" s="328"/>
    </row>
    <row r="33" spans="1:16" x14ac:dyDescent="0.25">
      <c r="A33" s="131"/>
      <c r="B33" s="549"/>
      <c r="C33" s="549"/>
      <c r="D33" s="549"/>
      <c r="E33" s="581"/>
      <c r="F33" s="26"/>
      <c r="O33" s="327"/>
      <c r="P33" s="328"/>
    </row>
    <row r="34" spans="1:16" ht="16.5" customHeight="1" x14ac:dyDescent="0.25">
      <c r="A34" s="131"/>
      <c r="B34" s="560" t="s">
        <v>114</v>
      </c>
      <c r="C34" s="548">
        <v>3</v>
      </c>
      <c r="D34" s="548">
        <v>3</v>
      </c>
      <c r="E34" s="580">
        <v>3</v>
      </c>
      <c r="F34" s="26"/>
      <c r="O34" s="518" t="s">
        <v>83</v>
      </c>
      <c r="P34" s="519"/>
    </row>
    <row r="35" spans="1:16" ht="18.75" customHeight="1" x14ac:dyDescent="0.25">
      <c r="A35" s="132"/>
      <c r="B35" s="549"/>
      <c r="C35" s="549"/>
      <c r="D35" s="549"/>
      <c r="E35" s="581"/>
      <c r="F35" s="26"/>
      <c r="O35" s="518"/>
      <c r="P35" s="519"/>
    </row>
    <row r="36" spans="1:16" ht="18" customHeight="1" x14ac:dyDescent="0.25">
      <c r="A36" s="62"/>
      <c r="B36" s="2"/>
      <c r="C36" s="2"/>
      <c r="D36" s="2"/>
      <c r="E36" s="2"/>
      <c r="F36" s="2"/>
      <c r="O36" s="520" t="s">
        <v>168</v>
      </c>
      <c r="P36" s="521"/>
    </row>
    <row r="37" spans="1:16" ht="15" customHeight="1" x14ac:dyDescent="0.25">
      <c r="A37" s="63"/>
      <c r="B37" s="2"/>
      <c r="C37" s="2"/>
      <c r="D37" s="2"/>
      <c r="E37" s="2"/>
      <c r="F37" s="2"/>
      <c r="O37" s="520"/>
      <c r="P37" s="521"/>
    </row>
    <row r="38" spans="1:16" x14ac:dyDescent="0.25">
      <c r="A38" s="70"/>
      <c r="B38" s="550" t="s">
        <v>0</v>
      </c>
      <c r="C38" s="550"/>
      <c r="D38" s="550"/>
      <c r="E38" s="550"/>
      <c r="F38" s="57"/>
      <c r="G38" s="8"/>
      <c r="O38" s="520"/>
      <c r="P38" s="521"/>
    </row>
    <row r="39" spans="1:16" x14ac:dyDescent="0.25">
      <c r="A39" s="71"/>
      <c r="B39" s="551" t="s">
        <v>1</v>
      </c>
      <c r="C39" s="551"/>
      <c r="D39" s="551"/>
      <c r="E39" s="551"/>
      <c r="F39" s="58"/>
      <c r="G39" s="11"/>
      <c r="O39" s="520"/>
      <c r="P39" s="521"/>
    </row>
    <row r="40" spans="1:16" ht="10.5" customHeight="1" x14ac:dyDescent="0.25">
      <c r="A40" s="72"/>
      <c r="B40" s="5"/>
      <c r="C40" s="5"/>
      <c r="D40" s="5"/>
      <c r="E40" s="4"/>
      <c r="F40" s="4"/>
      <c r="G40" s="12"/>
      <c r="O40" s="520"/>
      <c r="P40" s="521"/>
    </row>
    <row r="41" spans="1:16" x14ac:dyDescent="0.25">
      <c r="A41" s="73"/>
      <c r="B41" s="553" t="s">
        <v>127</v>
      </c>
      <c r="C41" s="553"/>
      <c r="D41" s="553"/>
      <c r="E41" s="553"/>
      <c r="F41" s="54"/>
      <c r="G41" s="13"/>
      <c r="H41" s="517"/>
      <c r="I41" s="517"/>
      <c r="J41" s="517"/>
      <c r="K41" s="517"/>
      <c r="L41" s="517"/>
      <c r="M41" s="517"/>
      <c r="O41" s="520"/>
      <c r="P41" s="521"/>
    </row>
    <row r="42" spans="1:16" ht="11.25" customHeight="1" x14ac:dyDescent="0.25">
      <c r="A42" s="72"/>
      <c r="B42" s="5"/>
      <c r="C42" s="5"/>
      <c r="D42" s="5"/>
      <c r="E42" s="5"/>
      <c r="F42" s="5"/>
      <c r="G42" s="38"/>
      <c r="H42" s="516"/>
      <c r="I42" s="516"/>
      <c r="J42" s="516"/>
      <c r="K42" s="516"/>
      <c r="L42" s="516"/>
      <c r="M42" s="516"/>
      <c r="N42" s="14"/>
      <c r="O42" s="520"/>
      <c r="P42" s="521"/>
    </row>
    <row r="43" spans="1:16" ht="23.25" customHeight="1" x14ac:dyDescent="0.25">
      <c r="A43" s="74"/>
      <c r="B43" s="554" t="s">
        <v>125</v>
      </c>
      <c r="C43" s="554"/>
      <c r="D43" s="554"/>
      <c r="E43" s="553"/>
      <c r="F43" s="54"/>
      <c r="G43" s="39"/>
      <c r="H43" s="516" t="s">
        <v>109</v>
      </c>
      <c r="I43" s="516"/>
      <c r="J43" s="516"/>
      <c r="K43" s="516"/>
      <c r="L43" s="516"/>
      <c r="M43" s="516"/>
      <c r="N43" s="14"/>
      <c r="O43" s="520"/>
      <c r="P43" s="521"/>
    </row>
    <row r="44" spans="1:16" ht="12" customHeight="1" x14ac:dyDescent="0.25">
      <c r="A44" s="75"/>
      <c r="B44" s="552" t="s">
        <v>116</v>
      </c>
      <c r="C44" s="552"/>
      <c r="D44" s="552"/>
      <c r="E44" s="552"/>
      <c r="F44" s="3"/>
      <c r="G44" s="34"/>
      <c r="H44" s="504" t="s">
        <v>110</v>
      </c>
      <c r="I44" s="504"/>
      <c r="J44" s="504"/>
      <c r="K44" s="504"/>
      <c r="L44" s="504"/>
      <c r="M44" s="504"/>
      <c r="N44" s="14"/>
      <c r="O44" s="520"/>
      <c r="P44" s="521"/>
    </row>
    <row r="45" spans="1:16" ht="19.5" customHeight="1" x14ac:dyDescent="0.25">
      <c r="A45" s="76"/>
      <c r="B45" s="552"/>
      <c r="C45" s="552"/>
      <c r="D45" s="552"/>
      <c r="E45" s="552"/>
      <c r="F45" s="53"/>
      <c r="G45" s="40"/>
      <c r="H45" s="504"/>
      <c r="I45" s="504"/>
      <c r="J45" s="504"/>
      <c r="K45" s="504"/>
      <c r="L45" s="504"/>
      <c r="M45" s="504"/>
      <c r="N45" s="14"/>
      <c r="O45" s="520"/>
      <c r="P45" s="521"/>
    </row>
    <row r="46" spans="1:16" ht="3.75" customHeight="1" x14ac:dyDescent="0.25">
      <c r="A46" s="74"/>
      <c r="B46" s="552"/>
      <c r="C46" s="552"/>
      <c r="D46" s="552"/>
      <c r="E46" s="552"/>
      <c r="F46" s="6"/>
      <c r="G46" s="40"/>
      <c r="H46" s="41"/>
      <c r="I46" s="41"/>
      <c r="J46" s="41"/>
      <c r="K46" s="41"/>
      <c r="L46" s="41"/>
      <c r="M46" s="41"/>
      <c r="N46" s="14"/>
      <c r="O46" s="520"/>
      <c r="P46" s="521"/>
    </row>
    <row r="47" spans="1:16" ht="15" customHeight="1" thickBot="1" x14ac:dyDescent="0.3">
      <c r="A47" s="77"/>
      <c r="B47" s="555" t="s">
        <v>158</v>
      </c>
      <c r="C47" s="555"/>
      <c r="D47" s="555"/>
      <c r="E47" s="555"/>
      <c r="F47" s="78"/>
      <c r="G47" s="79"/>
      <c r="H47" s="80"/>
      <c r="I47" s="80"/>
      <c r="J47" s="80"/>
      <c r="K47" s="80"/>
      <c r="L47" s="80"/>
      <c r="M47" s="80"/>
      <c r="N47" s="81"/>
      <c r="O47" s="522"/>
      <c r="P47" s="523"/>
    </row>
    <row r="48" spans="1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20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20" ht="15.75" thickBot="1" x14ac:dyDescent="0.3">
      <c r="A50" s="102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20" ht="12" customHeight="1" x14ac:dyDescent="0.25">
      <c r="A51" s="138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1:20" ht="15.75" x14ac:dyDescent="0.25">
      <c r="A52" s="141"/>
      <c r="B52" s="545" t="s">
        <v>111</v>
      </c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6"/>
    </row>
    <row r="53" spans="1:20" ht="15.75" x14ac:dyDescent="0.25">
      <c r="A53" s="141"/>
      <c r="B53" s="545" t="s">
        <v>52</v>
      </c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45"/>
      <c r="O53" s="545"/>
      <c r="P53" s="546"/>
    </row>
    <row r="54" spans="1:20" ht="12" customHeight="1" x14ac:dyDescent="0.25">
      <c r="A54" s="141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3"/>
    </row>
    <row r="55" spans="1:20" ht="4.5" customHeight="1" x14ac:dyDescent="0.25">
      <c r="A55" s="8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4"/>
    </row>
    <row r="56" spans="1:20" x14ac:dyDescent="0.25">
      <c r="A56" s="83"/>
      <c r="B56" s="17" t="s">
        <v>53</v>
      </c>
      <c r="C56" s="17"/>
      <c r="D56" s="17"/>
      <c r="E56" s="16"/>
      <c r="F56" s="16"/>
      <c r="G56" s="16"/>
      <c r="H56" s="509" t="s">
        <v>70</v>
      </c>
      <c r="I56" s="509"/>
      <c r="J56" s="49"/>
      <c r="K56" s="49"/>
      <c r="L56" s="496" t="s">
        <v>69</v>
      </c>
      <c r="M56" s="496"/>
      <c r="N56" s="49"/>
      <c r="O56" s="496" t="s">
        <v>51</v>
      </c>
      <c r="P56" s="497"/>
      <c r="S56" s="17"/>
      <c r="T56" s="17"/>
    </row>
    <row r="57" spans="1:20" x14ac:dyDescent="0.25">
      <c r="A57" s="83"/>
      <c r="B57" s="16" t="s">
        <v>54</v>
      </c>
      <c r="C57" s="16"/>
      <c r="D57" s="16"/>
      <c r="E57" s="16"/>
      <c r="F57" s="16"/>
      <c r="G57" s="16"/>
      <c r="H57" s="511">
        <v>42780506</v>
      </c>
      <c r="I57" s="511"/>
      <c r="J57" s="397"/>
      <c r="K57" s="136"/>
      <c r="L57" s="511">
        <v>1403125</v>
      </c>
      <c r="M57" s="511"/>
      <c r="N57" s="136"/>
      <c r="O57" s="505">
        <f>L57-H57</f>
        <v>-41377381</v>
      </c>
      <c r="P57" s="506"/>
      <c r="S57" s="137"/>
      <c r="T57" s="137"/>
    </row>
    <row r="58" spans="1:20" x14ac:dyDescent="0.25">
      <c r="A58" s="83"/>
      <c r="B58" s="16" t="s">
        <v>55</v>
      </c>
      <c r="C58" s="16"/>
      <c r="D58" s="16"/>
      <c r="E58" s="16"/>
      <c r="F58" s="16"/>
      <c r="G58" s="16"/>
      <c r="H58" s="511">
        <v>44322401</v>
      </c>
      <c r="I58" s="511"/>
      <c r="J58" s="397"/>
      <c r="K58" s="136"/>
      <c r="L58" s="511">
        <v>1680218</v>
      </c>
      <c r="M58" s="511"/>
      <c r="N58" s="136"/>
      <c r="O58" s="505">
        <f>L58-H58</f>
        <v>-42642183</v>
      </c>
      <c r="P58" s="506"/>
      <c r="S58" s="137"/>
      <c r="T58" s="137"/>
    </row>
    <row r="59" spans="1:20" x14ac:dyDescent="0.25">
      <c r="A59" s="83"/>
      <c r="B59" s="16" t="s">
        <v>56</v>
      </c>
      <c r="C59" s="16"/>
      <c r="D59" s="16"/>
      <c r="E59" s="16"/>
      <c r="F59" s="16"/>
      <c r="G59" s="16"/>
      <c r="H59" s="511">
        <v>43036533</v>
      </c>
      <c r="I59" s="511"/>
      <c r="J59" s="397"/>
      <c r="K59" s="136"/>
      <c r="L59" s="511">
        <v>1738788</v>
      </c>
      <c r="M59" s="511"/>
      <c r="N59" s="136"/>
      <c r="O59" s="505">
        <f>L59-H59</f>
        <v>-41297745</v>
      </c>
      <c r="P59" s="506"/>
      <c r="S59" s="137"/>
      <c r="T59" s="137"/>
    </row>
    <row r="60" spans="1:20" x14ac:dyDescent="0.25">
      <c r="A60" s="83"/>
      <c r="B60" s="16" t="s">
        <v>57</v>
      </c>
      <c r="C60" s="16"/>
      <c r="D60" s="16"/>
      <c r="E60" s="16"/>
      <c r="F60" s="16"/>
      <c r="G60" s="16"/>
      <c r="H60" s="511">
        <v>49771755</v>
      </c>
      <c r="I60" s="511"/>
      <c r="J60" s="397"/>
      <c r="K60" s="136"/>
      <c r="L60" s="511">
        <v>1664281</v>
      </c>
      <c r="M60" s="511"/>
      <c r="N60" s="136"/>
      <c r="O60" s="505">
        <f>L60-H60</f>
        <v>-48107474</v>
      </c>
      <c r="P60" s="506"/>
      <c r="S60" s="137"/>
      <c r="T60" s="137"/>
    </row>
    <row r="61" spans="1:20" x14ac:dyDescent="0.25">
      <c r="A61" s="85"/>
      <c r="B61" s="18" t="s">
        <v>63</v>
      </c>
      <c r="C61" s="18"/>
      <c r="D61" s="18"/>
      <c r="E61" s="18"/>
      <c r="F61" s="18"/>
      <c r="G61" s="18"/>
      <c r="H61" s="510">
        <f>SUM(H57:I60)</f>
        <v>179911195</v>
      </c>
      <c r="I61" s="510"/>
      <c r="J61" s="130"/>
      <c r="K61" s="18"/>
      <c r="L61" s="510">
        <f>SUM(L57:M60)</f>
        <v>6486412</v>
      </c>
      <c r="M61" s="510"/>
      <c r="N61" s="135"/>
      <c r="O61" s="507">
        <f>SUM(O57:P60)</f>
        <v>-173424783</v>
      </c>
      <c r="P61" s="508"/>
      <c r="S61" s="369"/>
      <c r="T61" s="369"/>
    </row>
    <row r="62" spans="1:20" ht="6" customHeight="1" x14ac:dyDescent="0.25">
      <c r="A62" s="83"/>
      <c r="B62" s="19"/>
      <c r="C62" s="19"/>
      <c r="D62" s="19"/>
      <c r="E62" s="19"/>
      <c r="F62" s="19"/>
      <c r="G62" s="19"/>
      <c r="H62" s="20"/>
      <c r="I62" s="20"/>
      <c r="J62" s="20"/>
      <c r="K62" s="21"/>
      <c r="L62" s="22"/>
      <c r="M62" s="22"/>
      <c r="N62" s="19"/>
      <c r="O62" s="23"/>
      <c r="P62" s="86"/>
      <c r="S62" s="21"/>
      <c r="T62" s="22"/>
    </row>
    <row r="63" spans="1:20" x14ac:dyDescent="0.25">
      <c r="A63" s="83"/>
      <c r="B63" s="17" t="s">
        <v>53</v>
      </c>
      <c r="C63" s="17"/>
      <c r="D63" s="17"/>
      <c r="E63" s="16"/>
      <c r="F63" s="16"/>
      <c r="G63" s="16"/>
      <c r="H63" s="509" t="s">
        <v>70</v>
      </c>
      <c r="I63" s="509"/>
      <c r="J63" s="49"/>
      <c r="K63" s="49"/>
      <c r="L63" s="496" t="s">
        <v>69</v>
      </c>
      <c r="M63" s="496"/>
      <c r="N63" s="17"/>
      <c r="O63" s="496" t="s">
        <v>51</v>
      </c>
      <c r="P63" s="497"/>
      <c r="S63" s="17"/>
      <c r="T63" s="17"/>
    </row>
    <row r="64" spans="1:20" x14ac:dyDescent="0.25">
      <c r="A64" s="83"/>
      <c r="B64" s="16" t="s">
        <v>58</v>
      </c>
      <c r="C64" s="16"/>
      <c r="D64" s="16"/>
      <c r="E64" s="16"/>
      <c r="F64" s="16"/>
      <c r="G64" s="16"/>
      <c r="H64" s="511">
        <v>44812046</v>
      </c>
      <c r="I64" s="511"/>
      <c r="J64" s="397"/>
      <c r="K64" s="136"/>
      <c r="L64" s="511">
        <v>1715455</v>
      </c>
      <c r="M64" s="511"/>
      <c r="N64" s="16"/>
      <c r="O64" s="505">
        <f t="shared" ref="O64:O67" si="0">L64-H64</f>
        <v>-43096591</v>
      </c>
      <c r="P64" s="506"/>
      <c r="S64" s="137"/>
      <c r="T64" s="137"/>
    </row>
    <row r="65" spans="1:20" x14ac:dyDescent="0.25">
      <c r="A65" s="83"/>
      <c r="B65" s="16" t="s">
        <v>59</v>
      </c>
      <c r="C65" s="16"/>
      <c r="D65" s="16"/>
      <c r="E65" s="16"/>
      <c r="F65" s="16"/>
      <c r="G65" s="16"/>
      <c r="H65" s="511">
        <v>45730397</v>
      </c>
      <c r="I65" s="511"/>
      <c r="J65" s="397"/>
      <c r="K65" s="136"/>
      <c r="L65" s="511">
        <v>1851583</v>
      </c>
      <c r="M65" s="511"/>
      <c r="N65" s="16"/>
      <c r="O65" s="505">
        <f t="shared" si="0"/>
        <v>-43878814</v>
      </c>
      <c r="P65" s="506"/>
      <c r="S65" s="137"/>
      <c r="T65" s="137"/>
    </row>
    <row r="66" spans="1:20" x14ac:dyDescent="0.25">
      <c r="A66" s="83"/>
      <c r="B66" s="16" t="s">
        <v>60</v>
      </c>
      <c r="C66" s="16"/>
      <c r="D66" s="16"/>
      <c r="E66" s="16"/>
      <c r="F66" s="16"/>
      <c r="G66" s="16"/>
      <c r="H66" s="511">
        <v>41640657</v>
      </c>
      <c r="I66" s="511"/>
      <c r="J66" s="397"/>
      <c r="K66" s="136"/>
      <c r="L66" s="511">
        <v>1372182</v>
      </c>
      <c r="M66" s="511"/>
      <c r="N66" s="16"/>
      <c r="O66" s="505">
        <f t="shared" si="0"/>
        <v>-40268475</v>
      </c>
      <c r="P66" s="506"/>
      <c r="S66" s="137"/>
      <c r="T66" s="137"/>
    </row>
    <row r="67" spans="1:20" x14ac:dyDescent="0.25">
      <c r="A67" s="83"/>
      <c r="B67" s="16" t="s">
        <v>61</v>
      </c>
      <c r="C67" s="16"/>
      <c r="D67" s="16"/>
      <c r="E67" s="16"/>
      <c r="F67" s="16"/>
      <c r="G67" s="16"/>
      <c r="H67" s="511">
        <v>37362765</v>
      </c>
      <c r="I67" s="511"/>
      <c r="J67" s="397"/>
      <c r="K67" s="136"/>
      <c r="L67" s="511">
        <v>1133791</v>
      </c>
      <c r="M67" s="511"/>
      <c r="N67" s="16"/>
      <c r="O67" s="505">
        <f t="shared" si="0"/>
        <v>-36228974</v>
      </c>
      <c r="P67" s="506"/>
      <c r="S67" s="137"/>
      <c r="T67" s="137"/>
    </row>
    <row r="68" spans="1:20" x14ac:dyDescent="0.25">
      <c r="A68" s="85"/>
      <c r="B68" s="18" t="s">
        <v>107</v>
      </c>
      <c r="C68" s="18"/>
      <c r="D68" s="18"/>
      <c r="E68" s="18"/>
      <c r="F68" s="18"/>
      <c r="G68" s="18"/>
      <c r="H68" s="537">
        <f>SUM(H64:I67)</f>
        <v>169545865</v>
      </c>
      <c r="I68" s="537"/>
      <c r="J68" s="51"/>
      <c r="K68" s="538">
        <f>SUM(L64:M67)</f>
        <v>6073011</v>
      </c>
      <c r="L68" s="539"/>
      <c r="M68" s="539"/>
      <c r="N68" s="18"/>
      <c r="O68" s="507">
        <f>SUM(O64:P67)</f>
        <v>-163472854</v>
      </c>
      <c r="P68" s="508"/>
      <c r="S68" s="369"/>
      <c r="T68" s="369"/>
    </row>
    <row r="69" spans="1:20" ht="6" customHeight="1" x14ac:dyDescent="0.25">
      <c r="A69" s="83"/>
      <c r="B69" s="19"/>
      <c r="C69" s="19"/>
      <c r="D69" s="19"/>
      <c r="E69" s="19"/>
      <c r="F69" s="19"/>
      <c r="G69" s="19"/>
      <c r="H69" s="24"/>
      <c r="I69" s="24"/>
      <c r="J69" s="24"/>
      <c r="K69" s="21"/>
      <c r="L69" s="22"/>
      <c r="M69" s="22"/>
      <c r="N69" s="19"/>
      <c r="O69" s="23"/>
      <c r="P69" s="86"/>
      <c r="S69" s="21"/>
      <c r="T69" s="22"/>
    </row>
    <row r="70" spans="1:20" x14ac:dyDescent="0.25">
      <c r="A70" s="83"/>
      <c r="B70" s="17" t="s">
        <v>53</v>
      </c>
      <c r="C70" s="17"/>
      <c r="D70" s="17"/>
      <c r="E70" s="16"/>
      <c r="F70" s="16"/>
      <c r="G70" s="16"/>
      <c r="H70" s="496" t="s">
        <v>70</v>
      </c>
      <c r="I70" s="496"/>
      <c r="J70" s="49"/>
      <c r="K70" s="49"/>
      <c r="L70" s="496" t="s">
        <v>69</v>
      </c>
      <c r="M70" s="496"/>
      <c r="N70" s="17"/>
      <c r="O70" s="496" t="s">
        <v>51</v>
      </c>
      <c r="P70" s="497"/>
      <c r="S70" s="17"/>
      <c r="T70" s="17"/>
    </row>
    <row r="71" spans="1:20" x14ac:dyDescent="0.25">
      <c r="A71" s="83"/>
      <c r="B71" s="16" t="s">
        <v>64</v>
      </c>
      <c r="C71" s="16"/>
      <c r="D71" s="16"/>
      <c r="E71" s="16"/>
      <c r="F71" s="16"/>
      <c r="G71" s="16"/>
      <c r="H71" s="511">
        <v>45539067</v>
      </c>
      <c r="I71" s="511"/>
      <c r="J71" s="397"/>
      <c r="K71" s="136"/>
      <c r="L71" s="511">
        <v>1526119</v>
      </c>
      <c r="M71" s="511"/>
      <c r="N71" s="16"/>
      <c r="O71" s="505">
        <f t="shared" ref="O71:O74" si="1">L71-H71</f>
        <v>-44012948</v>
      </c>
      <c r="P71" s="506"/>
      <c r="S71" s="137"/>
      <c r="T71" s="137"/>
    </row>
    <row r="72" spans="1:20" x14ac:dyDescent="0.25">
      <c r="A72" s="83"/>
      <c r="B72" s="16" t="s">
        <v>48</v>
      </c>
      <c r="C72" s="16"/>
      <c r="D72" s="16"/>
      <c r="E72" s="16"/>
      <c r="F72" s="16"/>
      <c r="G72" s="16"/>
      <c r="H72" s="511">
        <v>49805536</v>
      </c>
      <c r="I72" s="511"/>
      <c r="J72" s="397"/>
      <c r="K72" s="136"/>
      <c r="L72" s="511">
        <v>1766092</v>
      </c>
      <c r="M72" s="511"/>
      <c r="N72" s="16"/>
      <c r="O72" s="505">
        <f t="shared" si="1"/>
        <v>-48039444</v>
      </c>
      <c r="P72" s="506"/>
      <c r="S72" s="137"/>
      <c r="T72" s="137"/>
    </row>
    <row r="73" spans="1:20" x14ac:dyDescent="0.25">
      <c r="A73" s="83"/>
      <c r="B73" s="16" t="s">
        <v>65</v>
      </c>
      <c r="C73" s="16"/>
      <c r="D73" s="16"/>
      <c r="E73" s="16"/>
      <c r="F73" s="16"/>
      <c r="G73" s="16"/>
      <c r="H73" s="511">
        <v>49571395</v>
      </c>
      <c r="I73" s="511"/>
      <c r="J73" s="397"/>
      <c r="K73" s="136"/>
      <c r="L73" s="511">
        <v>1658418</v>
      </c>
      <c r="M73" s="511"/>
      <c r="N73" s="16"/>
      <c r="O73" s="505">
        <f t="shared" si="1"/>
        <v>-47912977</v>
      </c>
      <c r="P73" s="506"/>
      <c r="S73" s="137"/>
      <c r="T73" s="137"/>
    </row>
    <row r="74" spans="1:20" x14ac:dyDescent="0.25">
      <c r="A74" s="83"/>
      <c r="B74" s="16" t="s">
        <v>66</v>
      </c>
      <c r="C74" s="16"/>
      <c r="D74" s="16"/>
      <c r="E74" s="16"/>
      <c r="F74" s="16"/>
      <c r="G74" s="16"/>
      <c r="H74" s="511">
        <v>54424816</v>
      </c>
      <c r="I74" s="511"/>
      <c r="J74" s="397"/>
      <c r="K74" s="136"/>
      <c r="L74" s="511">
        <v>1581337</v>
      </c>
      <c r="M74" s="511"/>
      <c r="N74" s="16"/>
      <c r="O74" s="505">
        <f t="shared" si="1"/>
        <v>-52843479</v>
      </c>
      <c r="P74" s="506"/>
      <c r="S74" s="137"/>
      <c r="T74" s="137"/>
    </row>
    <row r="75" spans="1:20" x14ac:dyDescent="0.25">
      <c r="A75" s="85"/>
      <c r="B75" s="18" t="s">
        <v>62</v>
      </c>
      <c r="C75" s="18"/>
      <c r="D75" s="18"/>
      <c r="E75" s="18"/>
      <c r="F75" s="18"/>
      <c r="G75" s="18"/>
      <c r="H75" s="537">
        <f>SUM(H71:I74)</f>
        <v>199340814</v>
      </c>
      <c r="I75" s="537"/>
      <c r="J75" s="51"/>
      <c r="K75" s="538">
        <f>SUM(K71:M74)</f>
        <v>6531966</v>
      </c>
      <c r="L75" s="539"/>
      <c r="M75" s="539"/>
      <c r="N75" s="18"/>
      <c r="O75" s="507">
        <f t="shared" ref="O75:O76" si="2">L75-H75</f>
        <v>-199340814</v>
      </c>
      <c r="P75" s="508"/>
      <c r="S75" s="369"/>
      <c r="T75" s="369"/>
    </row>
    <row r="76" spans="1:20" ht="6" customHeight="1" x14ac:dyDescent="0.25">
      <c r="A76" s="83"/>
      <c r="B76" s="19"/>
      <c r="C76" s="19"/>
      <c r="D76" s="19"/>
      <c r="E76" s="19"/>
      <c r="F76" s="19"/>
      <c r="G76" s="19"/>
      <c r="H76" s="24"/>
      <c r="I76" s="24"/>
      <c r="J76" s="24"/>
      <c r="K76" s="21"/>
      <c r="L76" s="22"/>
      <c r="M76" s="22"/>
      <c r="N76" s="19"/>
      <c r="O76" s="23">
        <f t="shared" si="2"/>
        <v>0</v>
      </c>
      <c r="P76" s="86"/>
      <c r="S76" s="21"/>
      <c r="T76" s="22"/>
    </row>
    <row r="77" spans="1:20" x14ac:dyDescent="0.25">
      <c r="A77" s="83"/>
      <c r="B77" s="17" t="s">
        <v>53</v>
      </c>
      <c r="C77" s="17"/>
      <c r="D77" s="17"/>
      <c r="E77" s="16"/>
      <c r="F77" s="16"/>
      <c r="G77" s="16"/>
      <c r="H77" s="509" t="s">
        <v>70</v>
      </c>
      <c r="I77" s="509"/>
      <c r="J77" s="49"/>
      <c r="K77" s="49"/>
      <c r="L77" s="496" t="s">
        <v>69</v>
      </c>
      <c r="M77" s="496"/>
      <c r="N77" s="17"/>
      <c r="O77" s="496" t="s">
        <v>51</v>
      </c>
      <c r="P77" s="497"/>
      <c r="S77" s="17"/>
      <c r="T77" s="17"/>
    </row>
    <row r="78" spans="1:20" x14ac:dyDescent="0.25">
      <c r="A78" s="83"/>
      <c r="B78" s="16" t="s">
        <v>68</v>
      </c>
      <c r="C78" s="16"/>
      <c r="D78" s="16"/>
      <c r="E78" s="16"/>
      <c r="F78" s="16"/>
      <c r="G78" s="16"/>
      <c r="H78" s="511">
        <v>51063541</v>
      </c>
      <c r="I78" s="511"/>
      <c r="J78" s="397"/>
      <c r="K78" s="137"/>
      <c r="L78" s="511">
        <v>1686177</v>
      </c>
      <c r="M78" s="511"/>
      <c r="N78" s="16"/>
      <c r="O78" s="505">
        <f t="shared" ref="O78" si="3">L78-H78</f>
        <v>-49377364</v>
      </c>
      <c r="P78" s="506"/>
      <c r="S78" s="137"/>
      <c r="T78" s="137"/>
    </row>
    <row r="79" spans="1:20" x14ac:dyDescent="0.25">
      <c r="A79" s="83"/>
      <c r="B79" s="16" t="s">
        <v>47</v>
      </c>
      <c r="C79" s="16"/>
      <c r="D79" s="16"/>
      <c r="E79" s="16"/>
      <c r="F79" s="16"/>
      <c r="G79" s="16"/>
      <c r="H79" s="511">
        <v>53560617</v>
      </c>
      <c r="I79" s="511"/>
      <c r="J79" s="397"/>
      <c r="K79" s="137"/>
      <c r="L79" s="511">
        <v>1888627</v>
      </c>
      <c r="M79" s="511"/>
      <c r="N79" s="16"/>
      <c r="O79" s="505">
        <f>L79-H79</f>
        <v>-51671990</v>
      </c>
      <c r="P79" s="506"/>
      <c r="S79" s="137"/>
      <c r="T79" s="137"/>
    </row>
    <row r="80" spans="1:20" x14ac:dyDescent="0.25">
      <c r="A80" s="83"/>
      <c r="B80" s="16" t="s">
        <v>123</v>
      </c>
      <c r="C80" s="16"/>
      <c r="D80" s="16"/>
      <c r="E80" s="16"/>
      <c r="F80" s="16"/>
      <c r="G80" s="16"/>
      <c r="H80" s="511">
        <v>54917641.059999995</v>
      </c>
      <c r="I80" s="511"/>
      <c r="J80" s="397"/>
      <c r="K80" s="137"/>
      <c r="L80" s="511">
        <v>2090949.8199999998</v>
      </c>
      <c r="M80" s="511"/>
      <c r="N80" s="16"/>
      <c r="O80" s="505">
        <f>L80-H80</f>
        <v>-52826691.239999995</v>
      </c>
      <c r="P80" s="506"/>
      <c r="S80" s="137"/>
      <c r="T80" s="137"/>
    </row>
    <row r="81" spans="1:20" x14ac:dyDescent="0.25">
      <c r="A81" s="83"/>
      <c r="B81" s="16" t="s">
        <v>129</v>
      </c>
      <c r="C81" s="16"/>
      <c r="D81" s="16"/>
      <c r="E81" s="16"/>
      <c r="F81" s="16"/>
      <c r="G81" s="16"/>
      <c r="H81" s="511">
        <v>58181911</v>
      </c>
      <c r="I81" s="511"/>
      <c r="J81" s="397"/>
      <c r="K81" s="137"/>
      <c r="L81" s="511">
        <v>2102329.9899999998</v>
      </c>
      <c r="M81" s="511"/>
      <c r="N81" s="16"/>
      <c r="O81" s="505">
        <f>L81-H81</f>
        <v>-56079581.009999998</v>
      </c>
      <c r="P81" s="506"/>
      <c r="S81" s="137"/>
      <c r="T81" s="137"/>
    </row>
    <row r="82" spans="1:20" x14ac:dyDescent="0.25">
      <c r="A82" s="85"/>
      <c r="B82" s="18" t="s">
        <v>67</v>
      </c>
      <c r="C82" s="18"/>
      <c r="D82" s="18"/>
      <c r="E82" s="18"/>
      <c r="F82" s="18"/>
      <c r="G82" s="18"/>
      <c r="H82" s="537">
        <f>SUM(H78:I81)</f>
        <v>217723710.06</v>
      </c>
      <c r="I82" s="537"/>
      <c r="J82" s="51"/>
      <c r="K82" s="538">
        <f>SUM(K78:M81)</f>
        <v>7768083.8100000005</v>
      </c>
      <c r="L82" s="539"/>
      <c r="M82" s="539"/>
      <c r="N82" s="18"/>
      <c r="O82" s="507">
        <f>SUM(O78:P81)</f>
        <v>-209955626.25</v>
      </c>
      <c r="P82" s="512"/>
      <c r="S82" s="369"/>
      <c r="T82" s="369"/>
    </row>
    <row r="83" spans="1:20" ht="6" customHeight="1" x14ac:dyDescent="0.25">
      <c r="A83" s="83"/>
      <c r="B83" s="19"/>
      <c r="C83" s="19"/>
      <c r="D83" s="19"/>
      <c r="E83" s="19"/>
      <c r="F83" s="19"/>
      <c r="G83" s="19"/>
      <c r="H83" s="24"/>
      <c r="I83" s="24"/>
      <c r="J83" s="24"/>
      <c r="K83" s="21"/>
      <c r="L83" s="22"/>
      <c r="M83" s="22"/>
      <c r="N83" s="19"/>
      <c r="O83" s="23"/>
      <c r="P83" s="87"/>
      <c r="S83" s="21"/>
      <c r="T83" s="22"/>
    </row>
    <row r="84" spans="1:20" x14ac:dyDescent="0.25">
      <c r="A84" s="83"/>
      <c r="B84" s="17" t="s">
        <v>53</v>
      </c>
      <c r="C84" s="17"/>
      <c r="D84" s="17"/>
      <c r="E84" s="16"/>
      <c r="F84" s="16"/>
      <c r="G84" s="16"/>
      <c r="H84" s="509" t="s">
        <v>70</v>
      </c>
      <c r="I84" s="509"/>
      <c r="J84" s="49"/>
      <c r="K84" s="17"/>
      <c r="L84" s="496" t="s">
        <v>69</v>
      </c>
      <c r="M84" s="496"/>
      <c r="N84" s="17"/>
      <c r="O84" s="496" t="s">
        <v>51</v>
      </c>
      <c r="P84" s="497"/>
      <c r="S84" s="17"/>
      <c r="T84" s="17"/>
    </row>
    <row r="85" spans="1:20" x14ac:dyDescent="0.25">
      <c r="A85" s="83"/>
      <c r="B85" s="16" t="s">
        <v>136</v>
      </c>
      <c r="C85" s="16"/>
      <c r="D85" s="16"/>
      <c r="E85" s="16"/>
      <c r="F85" s="16"/>
      <c r="G85" s="16"/>
      <c r="H85" s="511">
        <v>55760931.369999997</v>
      </c>
      <c r="I85" s="511"/>
      <c r="J85" s="397"/>
      <c r="K85" s="137"/>
      <c r="L85" s="511">
        <v>1849902.71</v>
      </c>
      <c r="M85" s="511"/>
      <c r="N85" s="16"/>
      <c r="O85" s="505">
        <f>L85-H85</f>
        <v>-53911028.659999996</v>
      </c>
      <c r="P85" s="506"/>
      <c r="S85" s="137"/>
      <c r="T85" s="137"/>
    </row>
    <row r="86" spans="1:20" x14ac:dyDescent="0.25">
      <c r="A86" s="83"/>
      <c r="B86" s="16" t="s">
        <v>138</v>
      </c>
      <c r="C86" s="16"/>
      <c r="D86" s="16"/>
      <c r="E86" s="16"/>
      <c r="F86" s="16"/>
      <c r="G86" s="16"/>
      <c r="H86" s="511">
        <v>58872612.230000012</v>
      </c>
      <c r="I86" s="511"/>
      <c r="J86" s="397"/>
      <c r="K86" s="137"/>
      <c r="L86" s="511">
        <v>2032796.3600000003</v>
      </c>
      <c r="M86" s="511"/>
      <c r="N86" s="16"/>
      <c r="O86" s="505">
        <f t="shared" ref="O86:O88" si="4">L86-H86</f>
        <v>-56839815.870000012</v>
      </c>
      <c r="P86" s="506"/>
      <c r="S86" s="137"/>
      <c r="T86" s="137"/>
    </row>
    <row r="87" spans="1:20" x14ac:dyDescent="0.25">
      <c r="A87" s="83"/>
      <c r="B87" s="16" t="s">
        <v>141</v>
      </c>
      <c r="C87" s="16"/>
      <c r="D87" s="16"/>
      <c r="E87" s="16"/>
      <c r="F87" s="16"/>
      <c r="G87" s="16"/>
      <c r="H87" s="511">
        <v>58958566.090000026</v>
      </c>
      <c r="I87" s="511"/>
      <c r="J87" s="397"/>
      <c r="K87" s="137"/>
      <c r="L87" s="511">
        <v>2058064</v>
      </c>
      <c r="M87" s="511"/>
      <c r="N87" s="16"/>
      <c r="O87" s="505">
        <f t="shared" si="4"/>
        <v>-56900502.090000026</v>
      </c>
      <c r="P87" s="506"/>
      <c r="S87" s="137"/>
      <c r="T87" s="137"/>
    </row>
    <row r="88" spans="1:20" x14ac:dyDescent="0.25">
      <c r="A88" s="83"/>
      <c r="B88" s="16" t="s">
        <v>143</v>
      </c>
      <c r="C88" s="16"/>
      <c r="D88" s="16"/>
      <c r="E88" s="16"/>
      <c r="F88" s="16"/>
      <c r="G88" s="16"/>
      <c r="H88" s="511">
        <v>61240575.280000001</v>
      </c>
      <c r="I88" s="511"/>
      <c r="J88" s="397"/>
      <c r="K88" s="137"/>
      <c r="L88" s="511">
        <v>2103777.98</v>
      </c>
      <c r="M88" s="511"/>
      <c r="N88" s="16"/>
      <c r="O88" s="505">
        <f t="shared" si="4"/>
        <v>-59136797.300000004</v>
      </c>
      <c r="P88" s="506"/>
      <c r="S88" s="137"/>
      <c r="T88" s="137"/>
    </row>
    <row r="89" spans="1:20" x14ac:dyDescent="0.25">
      <c r="A89" s="85"/>
      <c r="B89" s="18" t="s">
        <v>130</v>
      </c>
      <c r="C89" s="18"/>
      <c r="D89" s="18"/>
      <c r="E89" s="18"/>
      <c r="F89" s="18"/>
      <c r="G89" s="18"/>
      <c r="H89" s="537">
        <f>SUM(H85:I88)</f>
        <v>234832684.97000003</v>
      </c>
      <c r="I89" s="537"/>
      <c r="J89" s="51"/>
      <c r="K89" s="538">
        <f>SUM(K85:M88)</f>
        <v>8044541.0500000007</v>
      </c>
      <c r="L89" s="539"/>
      <c r="M89" s="539"/>
      <c r="N89" s="50"/>
      <c r="O89" s="507">
        <f>SUM(O85:P88)</f>
        <v>-226788143.92000005</v>
      </c>
      <c r="P89" s="508"/>
      <c r="S89" s="369"/>
      <c r="T89" s="369"/>
    </row>
    <row r="90" spans="1:20" ht="6" customHeight="1" x14ac:dyDescent="0.25">
      <c r="A90" s="83"/>
      <c r="B90" s="19"/>
      <c r="C90" s="19"/>
      <c r="D90" s="19"/>
      <c r="E90" s="19"/>
      <c r="F90" s="19"/>
      <c r="G90" s="19"/>
      <c r="H90" s="24"/>
      <c r="I90" s="24"/>
      <c r="J90" s="24"/>
      <c r="K90" s="21"/>
      <c r="L90" s="22"/>
      <c r="M90" s="22"/>
      <c r="N90" s="21"/>
      <c r="O90" s="23"/>
      <c r="P90" s="86"/>
      <c r="S90" s="21"/>
      <c r="T90" s="22"/>
    </row>
    <row r="91" spans="1:20" x14ac:dyDescent="0.25">
      <c r="A91" s="83"/>
      <c r="B91" s="17" t="s">
        <v>53</v>
      </c>
      <c r="C91" s="17"/>
      <c r="D91" s="17"/>
      <c r="E91" s="16"/>
      <c r="F91" s="16"/>
      <c r="G91" s="16"/>
      <c r="H91" s="509" t="s">
        <v>70</v>
      </c>
      <c r="I91" s="509"/>
      <c r="J91" s="49"/>
      <c r="K91" s="17"/>
      <c r="L91" s="496" t="s">
        <v>69</v>
      </c>
      <c r="M91" s="496"/>
      <c r="N91" s="17"/>
      <c r="O91" s="496" t="s">
        <v>51</v>
      </c>
      <c r="P91" s="497"/>
      <c r="S91" s="17"/>
      <c r="T91" s="17"/>
    </row>
    <row r="92" spans="1:20" x14ac:dyDescent="0.25">
      <c r="A92" s="83"/>
      <c r="B92" s="16" t="s">
        <v>148</v>
      </c>
      <c r="C92" s="16"/>
      <c r="D92" s="16"/>
      <c r="E92" s="16"/>
      <c r="F92" s="16"/>
      <c r="G92" s="16"/>
      <c r="H92" s="511">
        <v>62312408.869999997</v>
      </c>
      <c r="I92" s="511"/>
      <c r="J92" s="398"/>
      <c r="K92" s="137"/>
      <c r="L92" s="511">
        <v>1915939.36</v>
      </c>
      <c r="M92" s="511"/>
      <c r="N92" s="16"/>
      <c r="O92" s="505">
        <f>L92-H92</f>
        <v>-60396469.509999998</v>
      </c>
      <c r="P92" s="506"/>
      <c r="S92" s="137"/>
      <c r="T92" s="137"/>
    </row>
    <row r="93" spans="1:20" x14ac:dyDescent="0.25">
      <c r="A93" s="83"/>
      <c r="B93" s="16" t="s">
        <v>153</v>
      </c>
      <c r="C93" s="16"/>
      <c r="D93" s="16"/>
      <c r="E93" s="16"/>
      <c r="F93" s="16"/>
      <c r="G93" s="16"/>
      <c r="H93" s="511">
        <v>64550584</v>
      </c>
      <c r="I93" s="511"/>
      <c r="J93" s="45"/>
      <c r="K93" s="137"/>
      <c r="L93" s="511">
        <v>2063041</v>
      </c>
      <c r="M93" s="511"/>
      <c r="N93" s="16"/>
      <c r="O93" s="505">
        <f>L93-H93</f>
        <v>-62487543</v>
      </c>
      <c r="P93" s="506"/>
      <c r="S93" s="137"/>
      <c r="T93" s="137"/>
    </row>
    <row r="94" spans="1:20" x14ac:dyDescent="0.25">
      <c r="A94" s="83"/>
      <c r="B94" s="16" t="s">
        <v>154</v>
      </c>
      <c r="C94" s="16"/>
      <c r="D94" s="16"/>
      <c r="E94" s="16"/>
      <c r="F94" s="16"/>
      <c r="G94" s="16"/>
      <c r="H94" s="511">
        <v>64626957</v>
      </c>
      <c r="I94" s="511"/>
      <c r="J94" s="45"/>
      <c r="K94" s="137"/>
      <c r="L94" s="511">
        <v>2147193</v>
      </c>
      <c r="M94" s="511"/>
      <c r="N94" s="16"/>
      <c r="O94" s="505">
        <f>L94-H94</f>
        <v>-62479764</v>
      </c>
      <c r="P94" s="506"/>
      <c r="S94" s="137"/>
      <c r="T94" s="137"/>
    </row>
    <row r="95" spans="1:20" x14ac:dyDescent="0.25">
      <c r="A95" s="83"/>
      <c r="B95" s="16"/>
      <c r="C95" s="16"/>
      <c r="D95" s="16"/>
      <c r="E95" s="16"/>
      <c r="F95" s="16"/>
      <c r="G95" s="16"/>
      <c r="H95" s="511"/>
      <c r="I95" s="511"/>
      <c r="J95" s="45"/>
      <c r="K95" s="137"/>
      <c r="L95" s="511"/>
      <c r="M95" s="511"/>
      <c r="N95" s="16"/>
      <c r="O95" s="505"/>
      <c r="P95" s="506"/>
      <c r="S95" s="137"/>
      <c r="T95" s="137"/>
    </row>
    <row r="96" spans="1:20" x14ac:dyDescent="0.25">
      <c r="A96" s="85"/>
      <c r="B96" s="18" t="s">
        <v>137</v>
      </c>
      <c r="C96" s="18"/>
      <c r="D96" s="18"/>
      <c r="E96" s="18"/>
      <c r="F96" s="18"/>
      <c r="G96" s="18"/>
      <c r="H96" s="537">
        <f t="shared" ref="H96" si="5">SUM(H92:I95)</f>
        <v>191489949.87</v>
      </c>
      <c r="I96" s="537"/>
      <c r="J96" s="51"/>
      <c r="K96" s="538">
        <f>SUM(K92:M95)</f>
        <v>6126173.3600000003</v>
      </c>
      <c r="L96" s="539"/>
      <c r="M96" s="539"/>
      <c r="N96" s="50"/>
      <c r="O96" s="507">
        <f>SUM(O92:P95)</f>
        <v>-185363776.50999999</v>
      </c>
      <c r="P96" s="508"/>
      <c r="S96" s="369"/>
      <c r="T96" s="369"/>
    </row>
    <row r="97" spans="1:16" hidden="1" x14ac:dyDescent="0.25">
      <c r="A97" s="85"/>
      <c r="B97" s="18" t="s">
        <v>137</v>
      </c>
      <c r="C97" s="18"/>
      <c r="D97" s="18"/>
      <c r="E97" s="18"/>
      <c r="F97" s="18"/>
      <c r="G97" s="18"/>
      <c r="H97" s="537">
        <f>SUM(H92:I96)</f>
        <v>382979899.74000001</v>
      </c>
      <c r="I97" s="537"/>
      <c r="J97" s="51"/>
      <c r="K97" s="538">
        <f>SUM(K92:M96)</f>
        <v>12252346.720000001</v>
      </c>
      <c r="L97" s="539"/>
      <c r="M97" s="539"/>
      <c r="N97" s="50"/>
      <c r="O97" s="507">
        <f>SUM(O92:P96)</f>
        <v>-370727553.01999998</v>
      </c>
      <c r="P97" s="508"/>
    </row>
    <row r="98" spans="1:16" ht="6" customHeight="1" x14ac:dyDescent="0.25">
      <c r="A98" s="83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88"/>
    </row>
    <row r="99" spans="1:16" ht="12.75" customHeight="1" x14ac:dyDescent="0.25">
      <c r="A99" s="83"/>
      <c r="B99" s="48" t="s">
        <v>41</v>
      </c>
      <c r="C99" s="48"/>
      <c r="D99" s="48"/>
      <c r="E99" s="15"/>
      <c r="F99" s="15"/>
      <c r="G99" s="14"/>
      <c r="H99" s="14"/>
      <c r="I99" s="14"/>
      <c r="J99" s="14"/>
      <c r="K99" s="14"/>
      <c r="L99" s="14"/>
      <c r="M99" s="14"/>
      <c r="N99" s="14"/>
      <c r="O99" s="14"/>
      <c r="P99" s="84"/>
    </row>
    <row r="100" spans="1:16" ht="12.75" customHeight="1" x14ac:dyDescent="0.25">
      <c r="A100" s="83"/>
      <c r="B100" s="48" t="s">
        <v>42</v>
      </c>
      <c r="C100" s="48"/>
      <c r="D100" s="48"/>
      <c r="E100" s="15"/>
      <c r="F100" s="15"/>
      <c r="G100" s="14"/>
      <c r="H100" s="14"/>
      <c r="I100" s="14"/>
      <c r="J100" s="14"/>
      <c r="K100" s="14"/>
      <c r="L100" s="14"/>
      <c r="M100" s="14"/>
      <c r="N100" s="14"/>
      <c r="O100" s="14"/>
      <c r="P100" s="84"/>
    </row>
    <row r="101" spans="1:16" ht="12.75" customHeight="1" x14ac:dyDescent="0.25">
      <c r="A101" s="83"/>
      <c r="B101" s="48" t="s">
        <v>159</v>
      </c>
      <c r="C101" s="48"/>
      <c r="D101" s="48"/>
      <c r="E101" s="15"/>
      <c r="F101" s="15"/>
      <c r="G101" s="14"/>
      <c r="H101" s="14"/>
      <c r="I101" s="14"/>
      <c r="J101" s="14"/>
      <c r="K101" s="14"/>
      <c r="L101" s="14"/>
      <c r="M101" s="14"/>
      <c r="N101" s="14"/>
      <c r="O101" s="14"/>
      <c r="P101" s="84"/>
    </row>
    <row r="102" spans="1:16" ht="6" customHeight="1" thickBot="1" x14ac:dyDescent="0.3">
      <c r="A102" s="127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9"/>
    </row>
    <row r="104" spans="1:16" ht="15.75" thickBot="1" x14ac:dyDescent="0.3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1:16" x14ac:dyDescent="0.25">
      <c r="A105" s="152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4"/>
    </row>
    <row r="106" spans="1:16" ht="15.75" x14ac:dyDescent="0.25">
      <c r="A106" s="82"/>
      <c r="B106" s="545" t="s">
        <v>111</v>
      </c>
      <c r="C106" s="545"/>
      <c r="D106" s="545"/>
      <c r="E106" s="545"/>
      <c r="F106" s="545"/>
      <c r="G106" s="545"/>
      <c r="H106" s="545"/>
      <c r="I106" s="545"/>
      <c r="J106" s="545"/>
      <c r="K106" s="545"/>
      <c r="L106" s="545"/>
      <c r="M106" s="545"/>
      <c r="N106" s="545"/>
      <c r="O106" s="545"/>
      <c r="P106" s="546"/>
    </row>
    <row r="107" spans="1:16" ht="15.75" x14ac:dyDescent="0.25">
      <c r="A107" s="82"/>
      <c r="B107" s="545" t="s">
        <v>104</v>
      </c>
      <c r="C107" s="545"/>
      <c r="D107" s="545"/>
      <c r="E107" s="545"/>
      <c r="F107" s="545"/>
      <c r="G107" s="545"/>
      <c r="H107" s="545"/>
      <c r="I107" s="545"/>
      <c r="J107" s="545"/>
      <c r="K107" s="545"/>
      <c r="L107" s="545"/>
      <c r="M107" s="545"/>
      <c r="N107" s="545"/>
      <c r="O107" s="545"/>
      <c r="P107" s="546"/>
    </row>
    <row r="108" spans="1:16" ht="15.75" x14ac:dyDescent="0.25">
      <c r="A108" s="542" t="s">
        <v>112</v>
      </c>
      <c r="B108" s="543"/>
      <c r="C108" s="543"/>
      <c r="D108" s="543"/>
      <c r="E108" s="543"/>
      <c r="F108" s="543"/>
      <c r="G108" s="543"/>
      <c r="H108" s="543"/>
      <c r="I108" s="543"/>
      <c r="J108" s="543"/>
      <c r="K108" s="543"/>
      <c r="L108" s="543"/>
      <c r="M108" s="543"/>
      <c r="N108" s="543"/>
      <c r="O108" s="543"/>
      <c r="P108" s="544"/>
    </row>
    <row r="109" spans="1:16" ht="15.75" x14ac:dyDescent="0.25">
      <c r="A109" s="90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91"/>
    </row>
    <row r="110" spans="1:16" x14ac:dyDescent="0.25">
      <c r="A110" s="83"/>
      <c r="P110" s="89"/>
    </row>
    <row r="111" spans="1:16" ht="15.75" thickBot="1" x14ac:dyDescent="0.3">
      <c r="A111" s="83"/>
      <c r="B111" s="17" t="s">
        <v>105</v>
      </c>
      <c r="C111" s="17"/>
      <c r="P111" s="89"/>
    </row>
    <row r="112" spans="1:16" ht="16.5" thickTop="1" thickBot="1" x14ac:dyDescent="0.3">
      <c r="A112" s="92"/>
      <c r="B112" s="46" t="s">
        <v>117</v>
      </c>
      <c r="C112" s="46"/>
      <c r="D112" s="35"/>
      <c r="E112" s="35"/>
      <c r="F112" s="35"/>
      <c r="G112" s="35"/>
      <c r="H112" s="35"/>
      <c r="I112" s="33"/>
      <c r="J112" s="33"/>
      <c r="K112" s="33"/>
      <c r="L112" s="33"/>
      <c r="M112" s="33"/>
      <c r="N112" s="33"/>
      <c r="O112" s="33"/>
      <c r="P112" s="93"/>
    </row>
    <row r="113" spans="1:16" ht="15.75" thickTop="1" x14ac:dyDescent="0.25">
      <c r="A113" s="94"/>
      <c r="B113" s="95" t="s">
        <v>7</v>
      </c>
      <c r="C113" s="95"/>
      <c r="D113" s="14"/>
      <c r="E113" s="14"/>
      <c r="F113" s="14"/>
      <c r="G113" s="14"/>
      <c r="H113" s="498" t="s">
        <v>162</v>
      </c>
      <c r="I113" s="498"/>
      <c r="J113" s="396"/>
      <c r="K113" s="95"/>
      <c r="L113" s="498" t="s">
        <v>160</v>
      </c>
      <c r="M113" s="498"/>
      <c r="N113" s="95"/>
      <c r="O113" s="498" t="s">
        <v>161</v>
      </c>
      <c r="P113" s="500"/>
    </row>
    <row r="114" spans="1:16" x14ac:dyDescent="0.25">
      <c r="A114" s="96"/>
      <c r="B114" s="34" t="s">
        <v>15</v>
      </c>
      <c r="C114" s="34"/>
      <c r="D114" s="34"/>
      <c r="E114" s="34"/>
      <c r="F114" s="34"/>
      <c r="G114" s="34"/>
      <c r="H114" s="484">
        <v>11424</v>
      </c>
      <c r="I114" s="484"/>
      <c r="J114" s="395"/>
      <c r="K114" s="34"/>
      <c r="L114" s="484">
        <v>12647</v>
      </c>
      <c r="M114" s="485"/>
      <c r="N114" s="34"/>
      <c r="O114" s="484">
        <v>13916</v>
      </c>
      <c r="P114" s="501"/>
    </row>
    <row r="115" spans="1:16" x14ac:dyDescent="0.25">
      <c r="A115" s="96"/>
      <c r="B115" s="34" t="s">
        <v>17</v>
      </c>
      <c r="C115" s="34"/>
      <c r="D115" s="34"/>
      <c r="E115" s="34"/>
      <c r="F115" s="34"/>
      <c r="G115" s="34"/>
      <c r="H115" s="484">
        <v>3719</v>
      </c>
      <c r="I115" s="484"/>
      <c r="J115" s="394"/>
      <c r="K115" s="34"/>
      <c r="L115" s="484">
        <v>4330</v>
      </c>
      <c r="M115" s="484"/>
      <c r="N115" s="34"/>
      <c r="O115" s="484">
        <v>5255</v>
      </c>
      <c r="P115" s="547"/>
    </row>
    <row r="116" spans="1:16" x14ac:dyDescent="0.25">
      <c r="A116" s="96"/>
      <c r="B116" s="34" t="s">
        <v>25</v>
      </c>
      <c r="C116" s="34"/>
      <c r="D116" s="34"/>
      <c r="E116" s="34"/>
      <c r="F116" s="34"/>
      <c r="G116" s="34"/>
      <c r="H116" s="484">
        <v>1244</v>
      </c>
      <c r="I116" s="484"/>
      <c r="J116" s="395"/>
      <c r="K116" s="34"/>
      <c r="L116" s="484">
        <v>1245</v>
      </c>
      <c r="M116" s="484"/>
      <c r="N116" s="34"/>
      <c r="O116" s="484">
        <v>1420</v>
      </c>
      <c r="P116" s="501"/>
    </row>
    <row r="117" spans="1:16" x14ac:dyDescent="0.25">
      <c r="A117" s="96"/>
      <c r="B117" s="34" t="s">
        <v>16</v>
      </c>
      <c r="C117" s="34"/>
      <c r="D117" s="34"/>
      <c r="E117" s="34"/>
      <c r="F117" s="34"/>
      <c r="G117" s="34"/>
      <c r="H117" s="484">
        <v>1154</v>
      </c>
      <c r="I117" s="484"/>
      <c r="J117" s="395"/>
      <c r="K117" s="34"/>
      <c r="L117" s="484">
        <v>1421</v>
      </c>
      <c r="M117" s="484"/>
      <c r="N117" s="34"/>
      <c r="O117" s="484">
        <v>1193</v>
      </c>
      <c r="P117" s="501"/>
    </row>
    <row r="118" spans="1:16" x14ac:dyDescent="0.25">
      <c r="A118" s="96"/>
      <c r="B118" s="34" t="s">
        <v>18</v>
      </c>
      <c r="C118" s="34"/>
      <c r="D118" s="34"/>
      <c r="E118" s="34"/>
      <c r="F118" s="34"/>
      <c r="G118" s="34"/>
      <c r="H118" s="485">
        <v>506</v>
      </c>
      <c r="I118" s="485"/>
      <c r="J118" s="395"/>
      <c r="K118" s="34"/>
      <c r="L118" s="484">
        <v>536</v>
      </c>
      <c r="M118" s="484"/>
      <c r="N118" s="34"/>
      <c r="O118" s="484">
        <v>579</v>
      </c>
      <c r="P118" s="501"/>
    </row>
    <row r="119" spans="1:16" x14ac:dyDescent="0.25">
      <c r="A119" s="96"/>
      <c r="B119" s="34"/>
      <c r="C119" s="34"/>
      <c r="D119" s="34"/>
      <c r="E119" s="34"/>
      <c r="F119" s="34"/>
      <c r="G119" s="34"/>
      <c r="H119" s="485"/>
      <c r="I119" s="485"/>
      <c r="J119" s="36"/>
      <c r="K119" s="34"/>
      <c r="L119" s="484"/>
      <c r="M119" s="484"/>
      <c r="N119" s="34"/>
      <c r="O119" s="36"/>
      <c r="P119" s="97"/>
    </row>
    <row r="120" spans="1:16" ht="15.75" thickBot="1" x14ac:dyDescent="0.3">
      <c r="A120" s="83"/>
      <c r="B120" s="17" t="s">
        <v>105</v>
      </c>
      <c r="C120" s="17"/>
      <c r="P120" s="89"/>
    </row>
    <row r="121" spans="1:16" ht="16.5" thickTop="1" thickBot="1" x14ac:dyDescent="0.3">
      <c r="A121" s="92"/>
      <c r="B121" s="46" t="s">
        <v>118</v>
      </c>
      <c r="C121" s="46"/>
      <c r="D121" s="35"/>
      <c r="E121" s="35"/>
      <c r="F121" s="35"/>
      <c r="G121" s="35"/>
      <c r="H121" s="35"/>
      <c r="I121" s="33"/>
      <c r="J121" s="33"/>
      <c r="K121" s="33"/>
      <c r="L121" s="33"/>
      <c r="M121" s="33"/>
      <c r="N121" s="33"/>
      <c r="O121" s="33"/>
      <c r="P121" s="93"/>
    </row>
    <row r="122" spans="1:16" ht="15.75" thickTop="1" x14ac:dyDescent="0.25">
      <c r="A122" s="94"/>
      <c r="B122" s="95" t="s">
        <v>7</v>
      </c>
      <c r="C122" s="95"/>
      <c r="D122" s="14"/>
      <c r="E122" s="14"/>
      <c r="F122" s="14"/>
      <c r="G122" s="14"/>
      <c r="H122" s="498" t="s">
        <v>162</v>
      </c>
      <c r="I122" s="498"/>
      <c r="J122" s="396"/>
      <c r="K122" s="95"/>
      <c r="L122" s="498" t="s">
        <v>160</v>
      </c>
      <c r="M122" s="498"/>
      <c r="N122" s="95"/>
      <c r="O122" s="498" t="s">
        <v>161</v>
      </c>
      <c r="P122" s="500"/>
    </row>
    <row r="123" spans="1:16" x14ac:dyDescent="0.25">
      <c r="A123" s="96"/>
      <c r="B123" s="34" t="s">
        <v>15</v>
      </c>
      <c r="C123" s="34"/>
      <c r="D123" s="34"/>
      <c r="E123" s="34"/>
      <c r="F123" s="34"/>
      <c r="G123" s="34"/>
      <c r="H123" s="484">
        <v>117713</v>
      </c>
      <c r="I123" s="484"/>
      <c r="J123" s="395"/>
      <c r="K123" s="34"/>
      <c r="L123" s="484">
        <v>116951</v>
      </c>
      <c r="M123" s="485"/>
      <c r="N123" s="34"/>
      <c r="O123" s="484">
        <v>163672</v>
      </c>
      <c r="P123" s="501"/>
    </row>
    <row r="124" spans="1:16" x14ac:dyDescent="0.25">
      <c r="A124" s="96"/>
      <c r="B124" s="34" t="s">
        <v>17</v>
      </c>
      <c r="C124" s="34"/>
      <c r="D124" s="34"/>
      <c r="E124" s="34"/>
      <c r="F124" s="34"/>
      <c r="G124" s="34"/>
      <c r="H124" s="484">
        <v>18478</v>
      </c>
      <c r="I124" s="484"/>
      <c r="J124" s="395"/>
      <c r="K124" s="34"/>
      <c r="L124" s="484">
        <v>20041</v>
      </c>
      <c r="M124" s="485"/>
      <c r="N124" s="34"/>
      <c r="O124" s="484">
        <v>33146</v>
      </c>
      <c r="P124" s="501"/>
    </row>
    <row r="125" spans="1:16" x14ac:dyDescent="0.25">
      <c r="A125" s="96"/>
      <c r="B125" s="34" t="s">
        <v>16</v>
      </c>
      <c r="C125" s="34"/>
      <c r="D125" s="34"/>
      <c r="E125" s="34"/>
      <c r="F125" s="34"/>
      <c r="G125" s="34"/>
      <c r="H125" s="484">
        <v>14607</v>
      </c>
      <c r="I125" s="484"/>
      <c r="J125" s="395"/>
      <c r="K125" s="34"/>
      <c r="L125" s="484">
        <v>14965</v>
      </c>
      <c r="M125" s="485"/>
      <c r="N125" s="34"/>
      <c r="O125" s="484">
        <v>22681</v>
      </c>
      <c r="P125" s="501"/>
    </row>
    <row r="126" spans="1:16" x14ac:dyDescent="0.25">
      <c r="A126" s="96"/>
      <c r="B126" s="34" t="s">
        <v>25</v>
      </c>
      <c r="C126" s="34"/>
      <c r="D126" s="34"/>
      <c r="E126" s="34"/>
      <c r="F126" s="34"/>
      <c r="G126" s="34"/>
      <c r="H126" s="484">
        <v>7691</v>
      </c>
      <c r="I126" s="484"/>
      <c r="J126" s="395"/>
      <c r="K126" s="34"/>
      <c r="L126" s="484">
        <v>7567</v>
      </c>
      <c r="M126" s="485"/>
      <c r="N126" s="34"/>
      <c r="O126" s="484">
        <v>12263</v>
      </c>
      <c r="P126" s="501"/>
    </row>
    <row r="127" spans="1:16" x14ac:dyDescent="0.25">
      <c r="A127" s="96"/>
      <c r="B127" s="34" t="s">
        <v>19</v>
      </c>
      <c r="C127" s="34"/>
      <c r="D127" s="34"/>
      <c r="E127" s="34"/>
      <c r="F127" s="34"/>
      <c r="G127" s="34"/>
      <c r="H127" s="484">
        <v>3552</v>
      </c>
      <c r="I127" s="484"/>
      <c r="J127" s="395"/>
      <c r="K127" s="34"/>
      <c r="L127" s="484">
        <v>3802</v>
      </c>
      <c r="M127" s="485"/>
      <c r="N127" s="34"/>
      <c r="O127" s="484">
        <v>6960</v>
      </c>
      <c r="P127" s="501"/>
    </row>
    <row r="128" spans="1:16" x14ac:dyDescent="0.25">
      <c r="A128" s="96"/>
      <c r="B128" s="34"/>
      <c r="C128" s="34"/>
      <c r="D128" s="34"/>
      <c r="E128" s="34"/>
      <c r="F128" s="34"/>
      <c r="G128" s="34"/>
      <c r="H128" s="485"/>
      <c r="I128" s="485"/>
      <c r="J128" s="36"/>
      <c r="K128" s="34"/>
      <c r="L128" s="36"/>
      <c r="M128" s="36"/>
      <c r="N128" s="34"/>
      <c r="O128" s="36"/>
      <c r="P128" s="97"/>
    </row>
    <row r="129" spans="1:16" ht="15.75" thickBot="1" x14ac:dyDescent="0.3">
      <c r="A129" s="83"/>
      <c r="B129" s="17" t="s">
        <v>106</v>
      </c>
      <c r="C129" s="17"/>
      <c r="P129" s="89"/>
    </row>
    <row r="130" spans="1:16" ht="16.5" thickTop="1" thickBot="1" x14ac:dyDescent="0.3">
      <c r="A130" s="92"/>
      <c r="B130" s="482" t="s">
        <v>124</v>
      </c>
      <c r="C130" s="482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3"/>
    </row>
    <row r="131" spans="1:16" ht="15.75" thickTop="1" x14ac:dyDescent="0.25">
      <c r="A131" s="94"/>
      <c r="B131" s="95" t="s">
        <v>7</v>
      </c>
      <c r="C131" s="95"/>
      <c r="D131" s="14"/>
      <c r="E131" s="14"/>
      <c r="F131" s="14"/>
      <c r="G131" s="14"/>
      <c r="H131" s="498" t="s">
        <v>162</v>
      </c>
      <c r="I131" s="498"/>
      <c r="J131" s="396"/>
      <c r="K131" s="95"/>
      <c r="L131" s="498" t="s">
        <v>160</v>
      </c>
      <c r="M131" s="498"/>
      <c r="N131" s="95"/>
      <c r="O131" s="498" t="s">
        <v>161</v>
      </c>
      <c r="P131" s="500"/>
    </row>
    <row r="132" spans="1:16" x14ac:dyDescent="0.25">
      <c r="A132" s="96"/>
      <c r="B132" s="34" t="s">
        <v>25</v>
      </c>
      <c r="C132" s="34"/>
      <c r="D132" s="34"/>
      <c r="E132" s="34"/>
      <c r="F132" s="34"/>
      <c r="G132" s="34"/>
      <c r="H132" s="541">
        <v>1029045</v>
      </c>
      <c r="I132" s="541"/>
      <c r="J132" s="399"/>
      <c r="K132" s="34"/>
      <c r="L132" s="528">
        <v>1015652</v>
      </c>
      <c r="M132" s="528"/>
      <c r="N132" s="34"/>
      <c r="O132" s="529">
        <v>966860</v>
      </c>
      <c r="P132" s="530"/>
    </row>
    <row r="133" spans="1:16" x14ac:dyDescent="0.25">
      <c r="A133" s="96"/>
      <c r="B133" s="34" t="s">
        <v>15</v>
      </c>
      <c r="C133" s="34"/>
      <c r="D133" s="34"/>
      <c r="E133" s="34"/>
      <c r="F133" s="34"/>
      <c r="G133" s="34"/>
      <c r="H133" s="484">
        <v>229708</v>
      </c>
      <c r="I133" s="485"/>
      <c r="J133" s="399"/>
      <c r="K133" s="34"/>
      <c r="L133" s="484">
        <v>240766</v>
      </c>
      <c r="M133" s="485"/>
      <c r="N133" s="34"/>
      <c r="O133" s="484">
        <v>258258</v>
      </c>
      <c r="P133" s="501"/>
    </row>
    <row r="134" spans="1:16" x14ac:dyDescent="0.25">
      <c r="A134" s="96"/>
      <c r="B134" s="367" t="s">
        <v>24</v>
      </c>
      <c r="C134" s="34"/>
      <c r="D134" s="34"/>
      <c r="E134" s="34"/>
      <c r="F134" s="34"/>
      <c r="G134" s="34"/>
      <c r="H134" s="484">
        <v>148669</v>
      </c>
      <c r="I134" s="485"/>
      <c r="J134" s="481"/>
      <c r="K134" s="34"/>
      <c r="L134" s="484">
        <v>136301</v>
      </c>
      <c r="M134" s="484"/>
      <c r="N134" s="34"/>
      <c r="O134" s="484">
        <v>115488</v>
      </c>
      <c r="P134" s="501"/>
    </row>
    <row r="135" spans="1:16" x14ac:dyDescent="0.25">
      <c r="A135" s="96"/>
      <c r="B135" s="34" t="s">
        <v>26</v>
      </c>
      <c r="C135" s="367"/>
      <c r="D135" s="34"/>
      <c r="E135" s="34"/>
      <c r="F135" s="34"/>
      <c r="G135" s="34"/>
      <c r="H135" s="484">
        <v>124817</v>
      </c>
      <c r="I135" s="484"/>
      <c r="J135" s="481"/>
      <c r="K135" s="34"/>
      <c r="L135" s="484">
        <v>150817</v>
      </c>
      <c r="M135" s="485"/>
      <c r="N135" s="34"/>
      <c r="O135" s="484">
        <v>136706</v>
      </c>
      <c r="P135" s="501"/>
    </row>
    <row r="136" spans="1:16" x14ac:dyDescent="0.25">
      <c r="A136" s="96"/>
      <c r="B136" s="34" t="s">
        <v>17</v>
      </c>
      <c r="C136" s="34"/>
      <c r="D136" s="34"/>
      <c r="E136" s="34"/>
      <c r="F136" s="34"/>
      <c r="G136" s="34"/>
      <c r="H136" s="484">
        <v>37152</v>
      </c>
      <c r="I136" s="484"/>
      <c r="J136" s="399"/>
      <c r="K136" s="34"/>
      <c r="L136" s="484">
        <v>33066</v>
      </c>
      <c r="M136" s="485"/>
      <c r="N136" s="34"/>
      <c r="O136" s="484">
        <v>46081</v>
      </c>
      <c r="P136" s="501"/>
    </row>
    <row r="137" spans="1:16" x14ac:dyDescent="0.25">
      <c r="A137" s="96"/>
      <c r="B137" s="34"/>
      <c r="C137" s="367"/>
      <c r="D137" s="34"/>
      <c r="E137" s="34"/>
      <c r="F137" s="34"/>
      <c r="G137" s="34"/>
      <c r="H137" s="484"/>
      <c r="I137" s="484"/>
      <c r="J137" s="481"/>
      <c r="K137" s="34"/>
      <c r="L137" s="484"/>
      <c r="M137" s="485"/>
      <c r="N137" s="34"/>
      <c r="O137" s="484"/>
      <c r="P137" s="501"/>
    </row>
    <row r="138" spans="1:16" ht="15.75" thickBot="1" x14ac:dyDescent="0.3">
      <c r="A138" s="96"/>
      <c r="B138" s="17" t="s">
        <v>106</v>
      </c>
      <c r="C138" s="17"/>
      <c r="D138" s="34"/>
      <c r="E138" s="34"/>
      <c r="F138" s="34"/>
      <c r="G138" s="34"/>
      <c r="H138" s="499"/>
      <c r="I138" s="499"/>
      <c r="J138" s="36"/>
      <c r="K138" s="34"/>
      <c r="L138" s="499"/>
      <c r="M138" s="499"/>
      <c r="N138" s="34"/>
      <c r="O138" s="499"/>
      <c r="P138" s="534"/>
    </row>
    <row r="139" spans="1:16" ht="16.5" thickTop="1" thickBot="1" x14ac:dyDescent="0.3">
      <c r="A139" s="92"/>
      <c r="B139" s="46" t="s">
        <v>119</v>
      </c>
      <c r="C139" s="46"/>
      <c r="D139" s="37"/>
      <c r="E139" s="37"/>
      <c r="F139" s="37"/>
      <c r="G139" s="37"/>
      <c r="H139" s="144"/>
      <c r="I139" s="145"/>
      <c r="J139" s="47"/>
      <c r="K139" s="47"/>
      <c r="L139" s="531"/>
      <c r="M139" s="532"/>
      <c r="N139" s="47"/>
      <c r="O139" s="531"/>
      <c r="P139" s="533"/>
    </row>
    <row r="140" spans="1:16" ht="15.75" thickTop="1" x14ac:dyDescent="0.25">
      <c r="A140" s="96"/>
      <c r="B140" s="95" t="s">
        <v>120</v>
      </c>
      <c r="C140" s="34"/>
      <c r="D140" s="34"/>
      <c r="E140" s="34"/>
      <c r="F140" s="34"/>
      <c r="G140" s="34"/>
      <c r="H140" s="498" t="s">
        <v>123</v>
      </c>
      <c r="I140" s="498"/>
      <c r="J140" s="395"/>
      <c r="K140" s="34"/>
      <c r="L140" s="535" t="s">
        <v>141</v>
      </c>
      <c r="M140" s="535"/>
      <c r="N140" s="34"/>
      <c r="O140" s="535" t="s">
        <v>154</v>
      </c>
      <c r="P140" s="536"/>
    </row>
    <row r="141" spans="1:16" x14ac:dyDescent="0.25">
      <c r="A141" s="96"/>
      <c r="B141" s="34" t="s">
        <v>121</v>
      </c>
      <c r="C141" s="34"/>
      <c r="D141" s="34"/>
      <c r="E141" s="34"/>
      <c r="F141" s="34"/>
      <c r="G141" s="34"/>
      <c r="H141" s="513">
        <v>6792</v>
      </c>
      <c r="I141" s="515"/>
      <c r="J141" s="399"/>
      <c r="K141" s="34"/>
      <c r="L141" s="513">
        <v>6775</v>
      </c>
      <c r="M141" s="515"/>
      <c r="N141" s="34"/>
      <c r="O141" s="513">
        <v>7096</v>
      </c>
      <c r="P141" s="514"/>
    </row>
    <row r="142" spans="1:16" x14ac:dyDescent="0.25">
      <c r="A142" s="96"/>
      <c r="B142" s="34"/>
      <c r="C142" s="34"/>
      <c r="D142" s="34"/>
      <c r="E142" s="34"/>
      <c r="F142" s="34"/>
      <c r="G142" s="34"/>
      <c r="H142" s="485"/>
      <c r="I142" s="485"/>
      <c r="J142" s="36"/>
      <c r="K142" s="34"/>
      <c r="L142" s="36"/>
      <c r="M142" s="36"/>
      <c r="N142" s="34"/>
      <c r="O142" s="36"/>
      <c r="P142" s="97"/>
    </row>
    <row r="143" spans="1:16" x14ac:dyDescent="0.25">
      <c r="A143" s="96"/>
      <c r="B143" s="540" t="s">
        <v>42</v>
      </c>
      <c r="C143" s="540"/>
      <c r="D143" s="540"/>
      <c r="E143" s="540"/>
      <c r="F143" s="540"/>
      <c r="G143" s="540"/>
      <c r="H143" s="540"/>
      <c r="I143" s="540"/>
      <c r="J143" s="540"/>
      <c r="K143" s="540"/>
      <c r="L143" s="540"/>
      <c r="M143" s="540"/>
      <c r="N143" s="34"/>
      <c r="O143" s="36"/>
      <c r="P143" s="97"/>
    </row>
    <row r="144" spans="1:16" ht="15.75" thickBot="1" x14ac:dyDescent="0.3">
      <c r="A144" s="98"/>
      <c r="B144" s="99" t="s">
        <v>159</v>
      </c>
      <c r="C144" s="99"/>
      <c r="D144" s="79"/>
      <c r="E144" s="79"/>
      <c r="F144" s="79"/>
      <c r="G144" s="79"/>
      <c r="H144" s="100"/>
      <c r="I144" s="100"/>
      <c r="J144" s="100"/>
      <c r="K144" s="79"/>
      <c r="L144" s="100"/>
      <c r="M144" s="100"/>
      <c r="N144" s="79"/>
      <c r="O144" s="100"/>
      <c r="P144" s="101"/>
    </row>
    <row r="145" spans="1:16" x14ac:dyDescent="0.25">
      <c r="A145" s="34"/>
      <c r="B145" s="34"/>
      <c r="C145" s="34"/>
      <c r="D145" s="34"/>
      <c r="E145" s="34"/>
      <c r="F145" s="34"/>
      <c r="G145" s="34"/>
      <c r="H145" s="485"/>
      <c r="I145" s="485"/>
      <c r="J145" s="36"/>
      <c r="K145" s="34"/>
      <c r="L145" s="36"/>
      <c r="M145" s="36"/>
      <c r="N145" s="34"/>
      <c r="O145" s="36"/>
      <c r="P145" s="36"/>
    </row>
    <row r="146" spans="1:16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6"/>
      <c r="M146" s="36"/>
      <c r="N146" s="34"/>
      <c r="O146" s="36"/>
      <c r="P146" s="36"/>
    </row>
    <row r="147" spans="1:16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6"/>
      <c r="M147" s="36"/>
      <c r="N147" s="34"/>
      <c r="O147" s="36"/>
      <c r="P147" s="36"/>
    </row>
    <row r="148" spans="1:16" x14ac:dyDescent="0.25">
      <c r="A148" s="34"/>
      <c r="B148" s="34"/>
      <c r="C148" s="34"/>
      <c r="D148" s="34"/>
      <c r="E148" s="34"/>
      <c r="F148" s="34"/>
      <c r="G148" s="34"/>
      <c r="H148" s="485"/>
      <c r="I148" s="485"/>
      <c r="J148" s="36"/>
      <c r="K148" s="34"/>
      <c r="L148" s="36"/>
      <c r="M148" s="36"/>
      <c r="N148" s="34"/>
      <c r="O148" s="36"/>
      <c r="P148" s="36"/>
    </row>
    <row r="149" spans="1:16" x14ac:dyDescent="0.25">
      <c r="A149" s="34"/>
      <c r="B149" s="34"/>
      <c r="C149" s="34"/>
      <c r="D149" s="34"/>
      <c r="E149" s="34"/>
      <c r="F149" s="34"/>
      <c r="G149" s="34"/>
      <c r="H149" s="485"/>
      <c r="I149" s="485"/>
      <c r="J149" s="36"/>
      <c r="K149" s="34"/>
      <c r="L149" s="36"/>
      <c r="M149" s="36"/>
      <c r="N149" s="34"/>
      <c r="O149" s="36"/>
      <c r="P149" s="36"/>
    </row>
    <row r="150" spans="1:16" ht="15.75" thickBot="1" x14ac:dyDescent="0.3">
      <c r="A150" s="79"/>
      <c r="B150" s="79"/>
      <c r="C150" s="79"/>
      <c r="D150" s="79"/>
      <c r="E150" s="79"/>
      <c r="F150" s="79"/>
      <c r="G150" s="79"/>
      <c r="H150" s="100"/>
      <c r="I150" s="100"/>
      <c r="J150" s="100"/>
      <c r="K150" s="79"/>
      <c r="L150" s="100"/>
      <c r="M150" s="100"/>
      <c r="N150" s="79"/>
      <c r="O150" s="100"/>
      <c r="P150" s="100"/>
    </row>
    <row r="151" spans="1:16" x14ac:dyDescent="0.25">
      <c r="A151" s="486" t="s">
        <v>113</v>
      </c>
      <c r="B151" s="487"/>
      <c r="C151" s="487"/>
      <c r="D151" s="487"/>
      <c r="E151" s="487"/>
      <c r="F151" s="487"/>
      <c r="G151" s="487"/>
      <c r="H151" s="487"/>
      <c r="I151" s="487"/>
      <c r="J151" s="487"/>
      <c r="K151" s="487"/>
      <c r="L151" s="487"/>
      <c r="M151" s="487"/>
      <c r="N151" s="487"/>
      <c r="O151" s="487"/>
      <c r="P151" s="488"/>
    </row>
    <row r="152" spans="1:16" x14ac:dyDescent="0.25">
      <c r="A152" s="489"/>
      <c r="B152" s="490"/>
      <c r="C152" s="490"/>
      <c r="D152" s="490"/>
      <c r="E152" s="490"/>
      <c r="F152" s="490"/>
      <c r="G152" s="490"/>
      <c r="H152" s="490"/>
      <c r="I152" s="490"/>
      <c r="J152" s="490"/>
      <c r="K152" s="490"/>
      <c r="L152" s="490"/>
      <c r="M152" s="490"/>
      <c r="N152" s="490"/>
      <c r="O152" s="490"/>
      <c r="P152" s="491"/>
    </row>
    <row r="153" spans="1:16" x14ac:dyDescent="0.25">
      <c r="A153" s="489"/>
      <c r="B153" s="490"/>
      <c r="C153" s="490"/>
      <c r="D153" s="490"/>
      <c r="E153" s="490"/>
      <c r="F153" s="490"/>
      <c r="G153" s="490"/>
      <c r="H153" s="490"/>
      <c r="I153" s="490"/>
      <c r="J153" s="490"/>
      <c r="K153" s="490"/>
      <c r="L153" s="490"/>
      <c r="M153" s="490"/>
      <c r="N153" s="490"/>
      <c r="O153" s="490"/>
      <c r="P153" s="491"/>
    </row>
    <row r="154" spans="1:16" ht="15" customHeight="1" x14ac:dyDescent="0.25">
      <c r="A154" s="103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104"/>
    </row>
    <row r="155" spans="1:16" ht="18" customHeight="1" x14ac:dyDescent="0.25">
      <c r="A155" s="526" t="s">
        <v>7</v>
      </c>
      <c r="B155" s="527"/>
      <c r="C155" s="527"/>
      <c r="D155" s="527"/>
      <c r="E155" s="527"/>
      <c r="F155" s="43"/>
      <c r="G155" s="492" t="s">
        <v>122</v>
      </c>
      <c r="H155" s="492"/>
      <c r="I155" s="492"/>
      <c r="J155" s="43"/>
      <c r="K155" s="492" t="s">
        <v>140</v>
      </c>
      <c r="L155" s="492"/>
      <c r="M155" s="492"/>
      <c r="N155" s="43"/>
      <c r="O155" s="492" t="s">
        <v>155</v>
      </c>
      <c r="P155" s="493"/>
    </row>
    <row r="156" spans="1:16" ht="18" customHeight="1" x14ac:dyDescent="0.25">
      <c r="A156" s="524" t="s">
        <v>15</v>
      </c>
      <c r="B156" s="525"/>
      <c r="C156" s="525"/>
      <c r="D156" s="525"/>
      <c r="E156" s="525"/>
      <c r="F156" s="494">
        <f>'Tri-Year Comparison'!B8</f>
        <v>32443670.579999998</v>
      </c>
      <c r="G156" s="494"/>
      <c r="H156" s="494"/>
      <c r="I156" s="466">
        <f>'Tri-Year Comparison'!B36</f>
        <v>0.59076955881178195</v>
      </c>
      <c r="K156" s="494">
        <f>'Tri-Year Comparison'!C8</f>
        <v>34246874.68</v>
      </c>
      <c r="L156" s="494"/>
      <c r="M156" s="466">
        <f>'Tri-Year Comparison'!C36</f>
        <v>0.58086342581198935</v>
      </c>
      <c r="O156" s="468">
        <f>'Tri-Year Comparison'!D8</f>
        <v>36896831.5</v>
      </c>
      <c r="P156" s="467">
        <f>'Tri-Year Comparison'!D36</f>
        <v>0.57092013949979337</v>
      </c>
    </row>
    <row r="157" spans="1:16" ht="18" customHeight="1" x14ac:dyDescent="0.25">
      <c r="A157" s="524" t="s">
        <v>16</v>
      </c>
      <c r="B157" s="525"/>
      <c r="C157" s="525"/>
      <c r="D157" s="525"/>
      <c r="E157" s="525"/>
      <c r="F157" s="494">
        <f>'Tri-Year Comparison'!B9</f>
        <v>3862458.59</v>
      </c>
      <c r="G157" s="494"/>
      <c r="H157" s="494"/>
      <c r="I157" s="466">
        <f>'Tri-Year Comparison'!B37</f>
        <v>7.0331837191988822E-2</v>
      </c>
      <c r="K157" s="494">
        <f>'Tri-Year Comparison'!C9</f>
        <v>4288322.42</v>
      </c>
      <c r="L157" s="494"/>
      <c r="M157" s="466">
        <f>'Tri-Year Comparison'!C37</f>
        <v>7.2734510087200763E-2</v>
      </c>
      <c r="O157" s="468">
        <f>'Tri-Year Comparison'!D9</f>
        <v>4545866.3599999994</v>
      </c>
      <c r="P157" s="467">
        <f>'Tri-Year Comparison'!D37</f>
        <v>7.0340095636629879E-2</v>
      </c>
    </row>
    <row r="158" spans="1:16" ht="18" customHeight="1" x14ac:dyDescent="0.25">
      <c r="A158" s="524" t="s">
        <v>17</v>
      </c>
      <c r="B158" s="525"/>
      <c r="C158" s="525"/>
      <c r="D158" s="525"/>
      <c r="E158" s="525"/>
      <c r="F158" s="494">
        <f>'Tri-Year Comparison'!B10</f>
        <v>8219509.75</v>
      </c>
      <c r="G158" s="494"/>
      <c r="H158" s="494"/>
      <c r="I158" s="466">
        <f>'Tri-Year Comparison'!B38</f>
        <v>0.14966975258496293</v>
      </c>
      <c r="K158" s="494">
        <f>'Tri-Year Comparison'!C10</f>
        <v>9465770.7400000002</v>
      </c>
      <c r="L158" s="494"/>
      <c r="M158" s="466">
        <f>'Tri-Year Comparison'!C38</f>
        <v>0.16054954127531762</v>
      </c>
      <c r="O158" s="468">
        <f>'Tri-Year Comparison'!D10</f>
        <v>11176623.210000001</v>
      </c>
      <c r="P158" s="467">
        <f>'Tri-Year Comparison'!D38</f>
        <v>0.17294057572910643</v>
      </c>
    </row>
    <row r="159" spans="1:16" ht="18" customHeight="1" x14ac:dyDescent="0.25">
      <c r="A159" s="524" t="s">
        <v>18</v>
      </c>
      <c r="B159" s="525"/>
      <c r="C159" s="525"/>
      <c r="D159" s="525"/>
      <c r="E159" s="525"/>
      <c r="F159" s="494">
        <f>'Tri-Year Comparison'!B11</f>
        <v>1192289.81</v>
      </c>
      <c r="G159" s="494"/>
      <c r="H159" s="494"/>
      <c r="I159" s="466">
        <f>'Tri-Year Comparison'!B39</f>
        <v>2.1710506623861897E-2</v>
      </c>
      <c r="K159" s="494">
        <f>'Tri-Year Comparison'!C11</f>
        <v>1181727.3500000001</v>
      </c>
      <c r="L159" s="494"/>
      <c r="M159" s="466">
        <f>'Tri-Year Comparison'!C39</f>
        <v>2.0043352957331048E-2</v>
      </c>
      <c r="O159" s="468">
        <f>'Tri-Year Comparison'!D11</f>
        <v>1332610.67</v>
      </c>
      <c r="P159" s="467">
        <f>'Tri-Year Comparison'!D39</f>
        <v>2.0620043474879765E-2</v>
      </c>
    </row>
    <row r="160" spans="1:16" ht="18" customHeight="1" x14ac:dyDescent="0.25">
      <c r="A160" s="524" t="s">
        <v>19</v>
      </c>
      <c r="B160" s="525"/>
      <c r="C160" s="525"/>
      <c r="D160" s="525"/>
      <c r="E160" s="525"/>
      <c r="F160" s="494">
        <f>'Tri-Year Comparison'!B12</f>
        <v>971692.71</v>
      </c>
      <c r="G160" s="494"/>
      <c r="H160" s="494"/>
      <c r="I160" s="466">
        <f>'Tri-Year Comparison'!B40</f>
        <v>1.7693635255352318E-2</v>
      </c>
      <c r="K160" s="494">
        <f>'Tri-Year Comparison'!C12</f>
        <v>1079440.3600000001</v>
      </c>
      <c r="L160" s="494"/>
      <c r="M160" s="466">
        <f>'Tri-Year Comparison'!C40</f>
        <v>1.8308456795781608E-2</v>
      </c>
      <c r="O160" s="468">
        <f>'Tri-Year Comparison'!D12</f>
        <v>1256935.6499999999</v>
      </c>
      <c r="P160" s="467">
        <f>'Tri-Year Comparison'!D40</f>
        <v>1.9449092170428332E-2</v>
      </c>
    </row>
    <row r="161" spans="1:16" ht="18" customHeight="1" x14ac:dyDescent="0.25">
      <c r="A161" s="524" t="s">
        <v>90</v>
      </c>
      <c r="B161" s="525"/>
      <c r="C161" s="525"/>
      <c r="D161" s="525"/>
      <c r="E161" s="525"/>
      <c r="F161" s="494">
        <f>'Tri-Year Comparison'!B13</f>
        <v>607416.93999999994</v>
      </c>
      <c r="G161" s="494"/>
      <c r="H161" s="494"/>
      <c r="I161" s="466">
        <f>'Tri-Year Comparison'!B41</f>
        <v>1.1060506756587917E-2</v>
      </c>
      <c r="K161" s="494">
        <f>'Tri-Year Comparison'!C13</f>
        <v>656999.11</v>
      </c>
      <c r="L161" s="494"/>
      <c r="M161" s="466">
        <f>'Tri-Year Comparison'!C41</f>
        <v>1.1143403810009446E-2</v>
      </c>
      <c r="O161" s="468">
        <f>'Tri-Year Comparison'!D13</f>
        <v>693053.12</v>
      </c>
      <c r="P161" s="467">
        <f>'Tri-Year Comparison'!D41</f>
        <v>1.0723901426364132E-2</v>
      </c>
    </row>
    <row r="162" spans="1:16" ht="18" customHeight="1" x14ac:dyDescent="0.25">
      <c r="A162" s="524" t="s">
        <v>21</v>
      </c>
      <c r="B162" s="525"/>
      <c r="C162" s="525"/>
      <c r="D162" s="525"/>
      <c r="E162" s="525"/>
      <c r="F162" s="494">
        <f>'Tri-Year Comparison'!B14</f>
        <v>276619.2</v>
      </c>
      <c r="G162" s="494"/>
      <c r="H162" s="494"/>
      <c r="I162" s="466">
        <f>'Tri-Year Comparison'!B42</f>
        <v>5.0369825553464882E-3</v>
      </c>
      <c r="K162" s="494">
        <f>'Tri-Year Comparison'!C14</f>
        <v>280579.90999999997</v>
      </c>
      <c r="L162" s="494"/>
      <c r="M162" s="466">
        <f>'Tri-Year Comparison'!C42</f>
        <v>4.75893374970646E-3</v>
      </c>
      <c r="O162" s="468">
        <f>'Tri-Year Comparison'!D14</f>
        <v>298762.14</v>
      </c>
      <c r="P162" s="467">
        <f>'Tri-Year Comparison'!D42</f>
        <v>4.62287182155619E-3</v>
      </c>
    </row>
    <row r="163" spans="1:16" ht="18" customHeight="1" x14ac:dyDescent="0.25">
      <c r="A163" s="524" t="s">
        <v>22</v>
      </c>
      <c r="B163" s="525"/>
      <c r="C163" s="525"/>
      <c r="D163" s="525"/>
      <c r="E163" s="525"/>
      <c r="F163" s="494">
        <f>'Tri-Year Comparison'!B15</f>
        <v>100148.69</v>
      </c>
      <c r="G163" s="494"/>
      <c r="H163" s="494"/>
      <c r="I163" s="466">
        <f>'Tri-Year Comparison'!B43</f>
        <v>1.8236160196790508E-3</v>
      </c>
      <c r="K163" s="494">
        <f>'Tri-Year Comparison'!C15</f>
        <v>75178.7</v>
      </c>
      <c r="L163" s="494"/>
      <c r="M163" s="466">
        <f>'Tri-Year Comparison'!C43</f>
        <v>1.2751107258144644E-3</v>
      </c>
      <c r="O163" s="468">
        <f>'Tri-Year Comparison'!D15</f>
        <v>51759.270000000004</v>
      </c>
      <c r="P163" s="467">
        <f>'Tri-Year Comparison'!D43</f>
        <v>8.0089288015984452E-4</v>
      </c>
    </row>
    <row r="164" spans="1:16" ht="18" customHeight="1" x14ac:dyDescent="0.25">
      <c r="A164" s="524" t="s">
        <v>23</v>
      </c>
      <c r="B164" s="525"/>
      <c r="C164" s="525"/>
      <c r="D164" s="525"/>
      <c r="E164" s="525"/>
      <c r="F164" s="494">
        <f>'Tri-Year Comparison'!B16</f>
        <v>266803.7</v>
      </c>
      <c r="G164" s="494"/>
      <c r="H164" s="494"/>
      <c r="I164" s="466">
        <f>'Tri-Year Comparison'!B44</f>
        <v>4.8582512804675087E-3</v>
      </c>
      <c r="K164" s="494">
        <f>'Tri-Year Comparison'!C16</f>
        <v>387874.68</v>
      </c>
      <c r="L164" s="494"/>
      <c r="M164" s="466">
        <f>'Tri-Year Comparison'!C44</f>
        <v>6.5787671872465621E-3</v>
      </c>
      <c r="O164" s="468">
        <f>'Tri-Year Comparison'!D16</f>
        <v>493057.13</v>
      </c>
      <c r="P164" s="467">
        <f>'Tri-Year Comparison'!D44</f>
        <v>7.6292796426426961E-3</v>
      </c>
    </row>
    <row r="165" spans="1:16" ht="18" customHeight="1" x14ac:dyDescent="0.25">
      <c r="A165" s="524" t="s">
        <v>24</v>
      </c>
      <c r="B165" s="525"/>
      <c r="C165" s="525"/>
      <c r="D165" s="525"/>
      <c r="E165" s="525"/>
      <c r="F165" s="494">
        <f>'Tri-Year Comparison'!B17</f>
        <v>257197.2</v>
      </c>
      <c r="G165" s="494"/>
      <c r="H165" s="494"/>
      <c r="I165" s="466">
        <f>'Tri-Year Comparison'!B45</f>
        <v>4.6833257043761307E-3</v>
      </c>
      <c r="K165" s="494">
        <f>'Tri-Year Comparison'!C17</f>
        <v>286620.13</v>
      </c>
      <c r="L165" s="494"/>
      <c r="M165" s="466">
        <f>'Tri-Year Comparison'!C45</f>
        <v>4.861382306389125E-3</v>
      </c>
      <c r="O165" s="468">
        <f>'Tri-Year Comparison'!D17</f>
        <v>222183.47999999998</v>
      </c>
      <c r="P165" s="467">
        <f>'Tri-Year Comparison'!D45</f>
        <v>3.4379381166144184E-3</v>
      </c>
    </row>
    <row r="166" spans="1:16" ht="18" customHeight="1" x14ac:dyDescent="0.25">
      <c r="A166" s="524" t="s">
        <v>25</v>
      </c>
      <c r="B166" s="525"/>
      <c r="C166" s="525"/>
      <c r="D166" s="525"/>
      <c r="E166" s="525"/>
      <c r="F166" s="494">
        <f>'Tri-Year Comparison'!B18</f>
        <v>3144374.55</v>
      </c>
      <c r="G166" s="494"/>
      <c r="H166" s="494"/>
      <c r="I166" s="466">
        <f>'Tri-Year Comparison'!B46</f>
        <v>5.7256183792829506E-2</v>
      </c>
      <c r="K166" s="494">
        <f>'Tri-Year Comparison'!C18</f>
        <v>3132455.72</v>
      </c>
      <c r="L166" s="494"/>
      <c r="M166" s="466">
        <f>'Tri-Year Comparison'!C46</f>
        <v>5.3129781263986618E-2</v>
      </c>
      <c r="O166" s="468">
        <f>'Tri-Year Comparison'!D18</f>
        <v>3469749.5199999996</v>
      </c>
      <c r="P166" s="467">
        <f>'Tri-Year Comparison'!D46</f>
        <v>5.3688888705463532E-2</v>
      </c>
    </row>
    <row r="167" spans="1:16" ht="18" customHeight="1" x14ac:dyDescent="0.25">
      <c r="A167" s="524" t="s">
        <v>26</v>
      </c>
      <c r="B167" s="525"/>
      <c r="C167" s="525"/>
      <c r="D167" s="525"/>
      <c r="E167" s="525"/>
      <c r="F167" s="494">
        <f>'Tri-Year Comparison'!B19</f>
        <v>368021.92</v>
      </c>
      <c r="G167" s="494"/>
      <c r="H167" s="494"/>
      <c r="I167" s="466">
        <f>'Tri-Year Comparison'!B47</f>
        <v>6.7013424629422712E-3</v>
      </c>
      <c r="K167" s="494">
        <f>'Tri-Year Comparison'!C19</f>
        <v>368049.84</v>
      </c>
      <c r="L167" s="494"/>
      <c r="M167" s="466">
        <f>'Tri-Year Comparison'!C47</f>
        <v>6.2425168115210492E-3</v>
      </c>
      <c r="O167" s="468">
        <f>'Tri-Year Comparison'!D19</f>
        <v>396773.31</v>
      </c>
      <c r="P167" s="467">
        <f>'Tri-Year Comparison'!D47</f>
        <v>6.1394397373930269E-3</v>
      </c>
    </row>
    <row r="168" spans="1:16" ht="18" customHeight="1" x14ac:dyDescent="0.25">
      <c r="A168" s="524" t="s">
        <v>28</v>
      </c>
      <c r="B168" s="525"/>
      <c r="C168" s="525"/>
      <c r="D168" s="525"/>
      <c r="E168" s="525"/>
      <c r="F168" s="494">
        <f>'Tri-Year Comparison'!B20</f>
        <v>205271.41</v>
      </c>
      <c r="G168" s="494"/>
      <c r="H168" s="494"/>
      <c r="I168" s="466">
        <f>'Tri-Year Comparison'!B48</f>
        <v>3.7378045749585594E-3</v>
      </c>
      <c r="K168" s="494">
        <f>'Tri-Year Comparison'!C20</f>
        <v>271759.03000000003</v>
      </c>
      <c r="L168" s="494"/>
      <c r="M168" s="466">
        <f>'Tri-Year Comparison'!C48</f>
        <v>4.6093222414052759E-3</v>
      </c>
      <c r="O168" s="468">
        <f>'Tri-Year Comparison'!D20</f>
        <v>300519.88</v>
      </c>
      <c r="P168" s="467">
        <f>'Tri-Year Comparison'!D48</f>
        <v>4.6500700693516512E-3</v>
      </c>
    </row>
    <row r="169" spans="1:16" ht="18" customHeight="1" x14ac:dyDescent="0.25">
      <c r="A169" s="524" t="s">
        <v>29</v>
      </c>
      <c r="B169" s="525"/>
      <c r="C169" s="525"/>
      <c r="D169" s="525"/>
      <c r="E169" s="525"/>
      <c r="F169" s="494">
        <f>'Tri-Year Comparison'!B21</f>
        <v>63260.06</v>
      </c>
      <c r="G169" s="494"/>
      <c r="H169" s="494"/>
      <c r="I169" s="466">
        <f>'Tri-Year Comparison'!B49</f>
        <v>1.151907816486246E-3</v>
      </c>
      <c r="K169" s="494">
        <f>'Tri-Year Comparison'!C21</f>
        <v>66885.84</v>
      </c>
      <c r="L169" s="494"/>
      <c r="M169" s="466">
        <f>'Tri-Year Comparison'!C49</f>
        <v>1.1344549984119189E-3</v>
      </c>
      <c r="O169" s="468">
        <f>'Tri-Year Comparison'!D21</f>
        <v>98526.709999999992</v>
      </c>
      <c r="P169" s="467">
        <f>'Tri-Year Comparison'!D49</f>
        <v>1.5245450823509245E-3</v>
      </c>
    </row>
    <row r="170" spans="1:16" ht="18" customHeight="1" x14ac:dyDescent="0.25">
      <c r="A170" s="524" t="s">
        <v>30</v>
      </c>
      <c r="B170" s="525"/>
      <c r="C170" s="525"/>
      <c r="D170" s="525"/>
      <c r="E170" s="525"/>
      <c r="F170" s="494">
        <f>'Tri-Year Comparison'!B22</f>
        <v>76959.41</v>
      </c>
      <c r="G170" s="494"/>
      <c r="H170" s="494"/>
      <c r="I170" s="466">
        <f>'Tri-Year Comparison'!B50</f>
        <v>1.4013604465624877E-3</v>
      </c>
      <c r="K170" s="494">
        <f>'Tri-Year Comparison'!C22</f>
        <v>75553.850000000006</v>
      </c>
      <c r="L170" s="494"/>
      <c r="M170" s="466">
        <f>'Tri-Year Comparison'!C50</f>
        <v>1.2814736688926142E-3</v>
      </c>
      <c r="O170" s="468">
        <f>'Tri-Year Comparison'!D22</f>
        <v>67204.88</v>
      </c>
      <c r="P170" s="467">
        <f>'Tri-Year Comparison'!D50</f>
        <v>1.0398892778819471E-3</v>
      </c>
    </row>
    <row r="171" spans="1:16" ht="18" customHeight="1" x14ac:dyDescent="0.25">
      <c r="A171" s="524" t="s">
        <v>31</v>
      </c>
      <c r="B171" s="525"/>
      <c r="C171" s="525"/>
      <c r="D171" s="525"/>
      <c r="E171" s="525"/>
      <c r="F171" s="494">
        <f>'Tri-Year Comparison'!B23</f>
        <v>136583.82999999999</v>
      </c>
      <c r="G171" s="494"/>
      <c r="H171" s="494"/>
      <c r="I171" s="466">
        <f>'Tri-Year Comparison'!B51</f>
        <v>2.4870665848661638E-3</v>
      </c>
      <c r="K171" s="494">
        <f>'Tri-Year Comparison'!C23</f>
        <v>107040.85</v>
      </c>
      <c r="L171" s="494"/>
      <c r="M171" s="466">
        <f>'Tri-Year Comparison'!C51</f>
        <v>1.815526684224351E-3</v>
      </c>
      <c r="O171" s="468">
        <f>'Tri-Year Comparison'!D23</f>
        <v>107935.93</v>
      </c>
      <c r="P171" s="467">
        <f>'Tri-Year Comparison'!D51</f>
        <v>1.6701378873858026E-3</v>
      </c>
    </row>
    <row r="172" spans="1:16" ht="18" customHeight="1" x14ac:dyDescent="0.25">
      <c r="A172" s="524" t="s">
        <v>32</v>
      </c>
      <c r="B172" s="525"/>
      <c r="C172" s="525"/>
      <c r="D172" s="525"/>
      <c r="E172" s="525"/>
      <c r="F172" s="494">
        <f>'Tri-Year Comparison'!B24</f>
        <v>113323.16</v>
      </c>
      <c r="G172" s="494"/>
      <c r="H172" s="494"/>
      <c r="I172" s="466">
        <f>'Tri-Year Comparison'!B52</f>
        <v>2.0635110651637304E-3</v>
      </c>
      <c r="K172" s="494">
        <f>'Tri-Year Comparison'!C24</f>
        <v>73611.45</v>
      </c>
      <c r="L172" s="494"/>
      <c r="M172" s="466">
        <f>'Tri-Year Comparison'!C52</f>
        <v>1.2485284986007361E-3</v>
      </c>
      <c r="O172" s="468">
        <f>'Tri-Year Comparison'!D24</f>
        <v>65463.98000000001</v>
      </c>
      <c r="P172" s="467">
        <f>'Tri-Year Comparison'!D52</f>
        <v>1.0129516024651518E-3</v>
      </c>
    </row>
    <row r="173" spans="1:16" ht="18" customHeight="1" x14ac:dyDescent="0.25">
      <c r="A173" s="524" t="s">
        <v>33</v>
      </c>
      <c r="B173" s="525"/>
      <c r="C173" s="525"/>
      <c r="D173" s="525"/>
      <c r="E173" s="525"/>
      <c r="F173" s="494">
        <f>'Tri-Year Comparison'!B25</f>
        <v>312287.71000000002</v>
      </c>
      <c r="G173" s="494"/>
      <c r="H173" s="494"/>
      <c r="I173" s="466">
        <f>'Tri-Year Comparison'!B53</f>
        <v>5.6864734896171455E-3</v>
      </c>
      <c r="K173" s="494">
        <f>'Tri-Year Comparison'!C25</f>
        <v>413174.47</v>
      </c>
      <c r="L173" s="494"/>
      <c r="M173" s="466">
        <f>'Tri-Year Comparison'!C53</f>
        <v>7.007878539130187E-3</v>
      </c>
      <c r="O173" s="468">
        <f>'Tri-Year Comparison'!D25</f>
        <v>507692.95</v>
      </c>
      <c r="P173" s="467">
        <f>'Tri-Year Comparison'!D53</f>
        <v>7.8557458202626867E-3</v>
      </c>
    </row>
    <row r="174" spans="1:16" ht="18" customHeight="1" x14ac:dyDescent="0.25">
      <c r="A174" s="524" t="s">
        <v>34</v>
      </c>
      <c r="B174" s="525"/>
      <c r="C174" s="525"/>
      <c r="D174" s="525"/>
      <c r="E174" s="525"/>
      <c r="F174" s="494">
        <f>'Tri-Year Comparison'!B26</f>
        <v>114309.19</v>
      </c>
      <c r="G174" s="494"/>
      <c r="H174" s="494"/>
      <c r="I174" s="466">
        <f>'Tri-Year Comparison'!B54</f>
        <v>2.0814657693529128E-3</v>
      </c>
      <c r="K174" s="494">
        <f>'Tri-Year Comparison'!C26</f>
        <v>133557.49</v>
      </c>
      <c r="L174" s="494"/>
      <c r="M174" s="466">
        <f>'Tri-Year Comparison'!C54</f>
        <v>2.2652771065721816E-3</v>
      </c>
      <c r="O174" s="468">
        <f>'Tri-Year Comparison'!D26</f>
        <v>147448.17000000001</v>
      </c>
      <c r="P174" s="467">
        <f>'Tri-Year Comparison'!D54</f>
        <v>2.2815273388824527E-3</v>
      </c>
    </row>
    <row r="175" spans="1:16" ht="18" customHeight="1" x14ac:dyDescent="0.25">
      <c r="A175" s="524" t="s">
        <v>35</v>
      </c>
      <c r="B175" s="525"/>
      <c r="C175" s="525"/>
      <c r="D175" s="525"/>
      <c r="E175" s="525"/>
      <c r="F175" s="494">
        <f>'Tri-Year Comparison'!B27</f>
        <v>184839.54</v>
      </c>
      <c r="G175" s="494"/>
      <c r="H175" s="494"/>
      <c r="I175" s="466">
        <f>'Tri-Year Comparison'!B55</f>
        <v>3.3657589152100414E-3</v>
      </c>
      <c r="K175" s="494">
        <f>'Tri-Year Comparison'!C27</f>
        <v>166394.20000000001</v>
      </c>
      <c r="L175" s="494"/>
      <c r="M175" s="466">
        <f>'Tri-Year Comparison'!C55</f>
        <v>2.8222226393023178E-3</v>
      </c>
      <c r="O175" s="468">
        <f>'Tri-Year Comparison'!D27</f>
        <v>167392.32999999999</v>
      </c>
      <c r="P175" s="467">
        <f>'Tri-Year Comparison'!D55</f>
        <v>2.5901316863697482E-3</v>
      </c>
    </row>
    <row r="176" spans="1:16" ht="18" customHeight="1" x14ac:dyDescent="0.25">
      <c r="A176" s="524" t="s">
        <v>36</v>
      </c>
      <c r="B176" s="525"/>
      <c r="C176" s="525"/>
      <c r="D176" s="525"/>
      <c r="E176" s="525"/>
      <c r="F176" s="494">
        <f>'Tri-Year Comparison'!B28</f>
        <v>146796.07999999999</v>
      </c>
      <c r="G176" s="494"/>
      <c r="H176" s="494"/>
      <c r="I176" s="466">
        <f>'Tri-Year Comparison'!B56</f>
        <v>2.673022314261799E-3</v>
      </c>
      <c r="K176" s="494">
        <f>'Tri-Year Comparison'!C28</f>
        <v>417869.6</v>
      </c>
      <c r="L176" s="494"/>
      <c r="M176" s="466">
        <f>'Tri-Year Comparison'!C56</f>
        <v>7.0875129385291292E-3</v>
      </c>
      <c r="O176" s="468">
        <f>'Tri-Year Comparison'!D28</f>
        <v>456349.71</v>
      </c>
      <c r="P176" s="467">
        <f>'Tri-Year Comparison'!D56</f>
        <v>7.0612903466762524E-3</v>
      </c>
    </row>
    <row r="177" spans="1:16" ht="18" customHeight="1" x14ac:dyDescent="0.25">
      <c r="A177" s="524" t="s">
        <v>37</v>
      </c>
      <c r="B177" s="525"/>
      <c r="C177" s="525"/>
      <c r="D177" s="525"/>
      <c r="E177" s="525"/>
      <c r="F177" s="494">
        <f>'Tri-Year Comparison'!B29</f>
        <v>78166.009999999995</v>
      </c>
      <c r="G177" s="494"/>
      <c r="H177" s="494"/>
      <c r="I177" s="466">
        <f>'Tri-Year Comparison'!B57</f>
        <v>1.4233315286539731E-3</v>
      </c>
      <c r="K177" s="494">
        <f>'Tri-Year Comparison'!C29</f>
        <v>141555.63</v>
      </c>
      <c r="L177" s="494"/>
      <c r="M177" s="466">
        <f>'Tri-Year Comparison'!C57</f>
        <v>2.4009340692566347E-3</v>
      </c>
      <c r="O177" s="468">
        <f>'Tri-Year Comparison'!D29</f>
        <v>26980.959999999999</v>
      </c>
      <c r="P177" s="467">
        <f>'Tri-Year Comparison'!D57</f>
        <v>4.1748770343703754E-4</v>
      </c>
    </row>
    <row r="178" spans="1:16" ht="18" customHeight="1" x14ac:dyDescent="0.25">
      <c r="A178" s="524" t="s">
        <v>126</v>
      </c>
      <c r="B178" s="525"/>
      <c r="C178" s="525"/>
      <c r="D178" s="525"/>
      <c r="E178" s="525"/>
      <c r="F178" s="494">
        <f>'Tri-Year Comparison'!B30</f>
        <v>44912.46</v>
      </c>
      <c r="G178" s="494"/>
      <c r="H178" s="494"/>
      <c r="I178" s="466">
        <f>'Tri-Year Comparison'!B58</f>
        <v>8.1781480655607761E-4</v>
      </c>
      <c r="K178" s="494">
        <f>'Tri-Year Comparison'!C30</f>
        <v>48196.6</v>
      </c>
      <c r="L178" s="494"/>
      <c r="M178" s="466">
        <f>'Tri-Year Comparison'!C58</f>
        <v>8.1746560671825145E-4</v>
      </c>
      <c r="O178" s="468">
        <f>'Tri-Year Comparison'!D30</f>
        <v>188990.3</v>
      </c>
      <c r="P178" s="467">
        <f>'Tri-Year Comparison'!D58</f>
        <v>2.9243261291991372E-3</v>
      </c>
    </row>
    <row r="179" spans="1:16" ht="18" customHeight="1" x14ac:dyDescent="0.25">
      <c r="A179" s="524" t="s">
        <v>38</v>
      </c>
      <c r="B179" s="525"/>
      <c r="C179" s="525"/>
      <c r="D179" s="525"/>
      <c r="E179" s="525"/>
      <c r="F179" s="494">
        <f>'Tri-Year Comparison'!B31</f>
        <v>1730728.56</v>
      </c>
      <c r="G179" s="494"/>
      <c r="H179" s="494"/>
      <c r="I179" s="466">
        <f>'Tri-Year Comparison'!B59</f>
        <v>3.151498364813414E-2</v>
      </c>
      <c r="K179" s="494">
        <f>'Tri-Year Comparison'!C31</f>
        <v>1593073.44</v>
      </c>
      <c r="L179" s="494"/>
      <c r="M179" s="466">
        <f>'Tri-Year Comparison'!C59</f>
        <v>2.7020220226661881E-2</v>
      </c>
      <c r="O179" s="468">
        <f>'Tri-Year Comparison'!D31</f>
        <v>1658246.1800000016</v>
      </c>
      <c r="P179" s="467">
        <f>'Tri-Year Comparison'!D59</f>
        <v>2.5658738214705521E-2</v>
      </c>
    </row>
    <row r="180" spans="1:16" ht="18" customHeight="1" x14ac:dyDescent="0.25">
      <c r="A180" s="502" t="s">
        <v>39</v>
      </c>
      <c r="B180" s="503"/>
      <c r="C180" s="503"/>
      <c r="D180" s="503"/>
      <c r="E180" s="503"/>
      <c r="F180" s="495">
        <f>SUM(F156:H179)</f>
        <v>54917641.059999995</v>
      </c>
      <c r="G180" s="495"/>
      <c r="H180" s="495"/>
      <c r="I180" s="43">
        <f>SUM(I156:I179)</f>
        <v>0.99999999999999989</v>
      </c>
      <c r="J180" s="43"/>
      <c r="K180" s="495">
        <f>SUM(K156:L179)</f>
        <v>58958566.090000026</v>
      </c>
      <c r="L180" s="495"/>
      <c r="M180" s="43">
        <f>SUM(M156:M179)</f>
        <v>0.99999999999999978</v>
      </c>
      <c r="N180" s="43"/>
      <c r="O180" s="192">
        <f>SUM(O156:O179)</f>
        <v>64626957.340000004</v>
      </c>
      <c r="P180" s="105">
        <f>SUM(P156:P179)</f>
        <v>1</v>
      </c>
    </row>
    <row r="181" spans="1:16" x14ac:dyDescent="0.25">
      <c r="A181" s="96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106"/>
    </row>
    <row r="182" spans="1:16" x14ac:dyDescent="0.25">
      <c r="A182" s="107" t="s">
        <v>42</v>
      </c>
      <c r="B182" s="48"/>
      <c r="C182" s="48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106"/>
    </row>
    <row r="183" spans="1:16" x14ac:dyDescent="0.25">
      <c r="A183" s="107" t="s">
        <v>43</v>
      </c>
      <c r="B183" s="48"/>
      <c r="C183" s="48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106"/>
    </row>
    <row r="184" spans="1:16" ht="15.75" thickBot="1" x14ac:dyDescent="0.3">
      <c r="A184" s="108" t="s">
        <v>159</v>
      </c>
      <c r="B184" s="99"/>
      <c r="C184" s="9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109"/>
    </row>
  </sheetData>
  <sheetProtection algorithmName="SHA-512" hashValue="FcHzTRWu/0UI7dBlET3IqwLmj7veRfVwHpopHD5mwawVXIGX5ULGZz+OCZE7PqRMvWg0tOXh/GdumZPijBZ+lA==" saltValue="P/Zik/Qt3ZfBqhn4joCJGA==" spinCount="100000" sheet="1" objects="1" scenarios="1"/>
  <mergeCells count="308">
    <mergeCell ref="L137:M137"/>
    <mergeCell ref="O137:P137"/>
    <mergeCell ref="O59:P59"/>
    <mergeCell ref="H57:I57"/>
    <mergeCell ref="O89:P89"/>
    <mergeCell ref="O78:P78"/>
    <mergeCell ref="O79:P79"/>
    <mergeCell ref="O80:P80"/>
    <mergeCell ref="O81:P81"/>
    <mergeCell ref="O85:P85"/>
    <mergeCell ref="H64:I64"/>
    <mergeCell ref="H65:I65"/>
    <mergeCell ref="H74:I74"/>
    <mergeCell ref="L63:M63"/>
    <mergeCell ref="L64:M64"/>
    <mergeCell ref="L65:M65"/>
    <mergeCell ref="L66:M66"/>
    <mergeCell ref="L67:M67"/>
    <mergeCell ref="O67:P67"/>
    <mergeCell ref="O64:P64"/>
    <mergeCell ref="O77:P77"/>
    <mergeCell ref="H80:I80"/>
    <mergeCell ref="L77:M77"/>
    <mergeCell ref="L78:M78"/>
    <mergeCell ref="L79:M79"/>
    <mergeCell ref="L80:M80"/>
    <mergeCell ref="G1:P4"/>
    <mergeCell ref="B34:B35"/>
    <mergeCell ref="O5:P5"/>
    <mergeCell ref="B29:E30"/>
    <mergeCell ref="B21:E23"/>
    <mergeCell ref="B24:E26"/>
    <mergeCell ref="O18:P29"/>
    <mergeCell ref="H5:M5"/>
    <mergeCell ref="H6:K6"/>
    <mergeCell ref="B20:E20"/>
    <mergeCell ref="O15:P15"/>
    <mergeCell ref="O6:P14"/>
    <mergeCell ref="H12:M12"/>
    <mergeCell ref="B14:E14"/>
    <mergeCell ref="B15:E15"/>
    <mergeCell ref="B32:B33"/>
    <mergeCell ref="D32:D33"/>
    <mergeCell ref="E32:E33"/>
    <mergeCell ref="D34:D35"/>
    <mergeCell ref="E34:E35"/>
    <mergeCell ref="O16:P17"/>
    <mergeCell ref="H78:I78"/>
    <mergeCell ref="H79:I79"/>
    <mergeCell ref="H77:I77"/>
    <mergeCell ref="H66:I66"/>
    <mergeCell ref="H67:I67"/>
    <mergeCell ref="C32:C33"/>
    <mergeCell ref="C34:C35"/>
    <mergeCell ref="B38:E38"/>
    <mergeCell ref="B39:E39"/>
    <mergeCell ref="B44:E46"/>
    <mergeCell ref="H58:I58"/>
    <mergeCell ref="B52:P52"/>
    <mergeCell ref="B53:P53"/>
    <mergeCell ref="H56:I56"/>
    <mergeCell ref="O57:P57"/>
    <mergeCell ref="O58:P58"/>
    <mergeCell ref="B41:E41"/>
    <mergeCell ref="B43:E43"/>
    <mergeCell ref="B47:E47"/>
    <mergeCell ref="O71:P71"/>
    <mergeCell ref="O66:P66"/>
    <mergeCell ref="L61:M61"/>
    <mergeCell ref="L60:M60"/>
    <mergeCell ref="O65:P65"/>
    <mergeCell ref="K68:M68"/>
    <mergeCell ref="H68:I68"/>
    <mergeCell ref="H75:I75"/>
    <mergeCell ref="H73:I73"/>
    <mergeCell ref="H70:I70"/>
    <mergeCell ref="L74:M74"/>
    <mergeCell ref="O68:P68"/>
    <mergeCell ref="L70:M70"/>
    <mergeCell ref="L71:M71"/>
    <mergeCell ref="L72:M72"/>
    <mergeCell ref="L73:M73"/>
    <mergeCell ref="O72:P72"/>
    <mergeCell ref="K75:M75"/>
    <mergeCell ref="H71:I71"/>
    <mergeCell ref="H72:I72"/>
    <mergeCell ref="O73:P73"/>
    <mergeCell ref="O74:P74"/>
    <mergeCell ref="O75:P75"/>
    <mergeCell ref="K82:M82"/>
    <mergeCell ref="O92:P92"/>
    <mergeCell ref="O93:P93"/>
    <mergeCell ref="H93:I93"/>
    <mergeCell ref="H92:I92"/>
    <mergeCell ref="H81:I81"/>
    <mergeCell ref="H85:I85"/>
    <mergeCell ref="H88:I88"/>
    <mergeCell ref="H87:I87"/>
    <mergeCell ref="L85:M85"/>
    <mergeCell ref="L86:M86"/>
    <mergeCell ref="L81:M81"/>
    <mergeCell ref="H82:I82"/>
    <mergeCell ref="H91:I91"/>
    <mergeCell ref="O91:P91"/>
    <mergeCell ref="O84:P84"/>
    <mergeCell ref="L88:M88"/>
    <mergeCell ref="L91:M91"/>
    <mergeCell ref="L92:M92"/>
    <mergeCell ref="L93:M93"/>
    <mergeCell ref="H84:I84"/>
    <mergeCell ref="H86:I86"/>
    <mergeCell ref="H89:I89"/>
    <mergeCell ref="L87:M87"/>
    <mergeCell ref="H94:I94"/>
    <mergeCell ref="H95:I95"/>
    <mergeCell ref="A108:P108"/>
    <mergeCell ref="B107:P107"/>
    <mergeCell ref="L118:M118"/>
    <mergeCell ref="H97:I97"/>
    <mergeCell ref="K97:M97"/>
    <mergeCell ref="O97:P97"/>
    <mergeCell ref="L117:M117"/>
    <mergeCell ref="O115:P115"/>
    <mergeCell ref="O117:P117"/>
    <mergeCell ref="B106:P106"/>
    <mergeCell ref="L94:M94"/>
    <mergeCell ref="O94:P94"/>
    <mergeCell ref="O96:P96"/>
    <mergeCell ref="L116:M116"/>
    <mergeCell ref="O116:P116"/>
    <mergeCell ref="L114:M114"/>
    <mergeCell ref="O114:P114"/>
    <mergeCell ref="L115:M115"/>
    <mergeCell ref="L84:M84"/>
    <mergeCell ref="O87:P87"/>
    <mergeCell ref="L95:M95"/>
    <mergeCell ref="O95:P95"/>
    <mergeCell ref="H96:I96"/>
    <mergeCell ref="K96:M96"/>
    <mergeCell ref="A169:E169"/>
    <mergeCell ref="A170:E170"/>
    <mergeCell ref="A175:E175"/>
    <mergeCell ref="F173:H173"/>
    <mergeCell ref="F174:H174"/>
    <mergeCell ref="F175:H175"/>
    <mergeCell ref="K89:M89"/>
    <mergeCell ref="O86:P86"/>
    <mergeCell ref="H138:I138"/>
    <mergeCell ref="H142:I142"/>
    <mergeCell ref="H145:I145"/>
    <mergeCell ref="B143:M143"/>
    <mergeCell ref="H140:I140"/>
    <mergeCell ref="O131:P131"/>
    <mergeCell ref="H131:I131"/>
    <mergeCell ref="H132:I132"/>
    <mergeCell ref="H118:I118"/>
    <mergeCell ref="H119:I119"/>
    <mergeCell ref="L139:M139"/>
    <mergeCell ref="O139:P139"/>
    <mergeCell ref="H148:I148"/>
    <mergeCell ref="H141:I141"/>
    <mergeCell ref="H135:I135"/>
    <mergeCell ref="H136:I136"/>
    <mergeCell ref="F171:H171"/>
    <mergeCell ref="A177:E177"/>
    <mergeCell ref="A178:E178"/>
    <mergeCell ref="K178:L178"/>
    <mergeCell ref="F158:H158"/>
    <mergeCell ref="F159:H159"/>
    <mergeCell ref="F160:H160"/>
    <mergeCell ref="O138:P138"/>
    <mergeCell ref="L140:M140"/>
    <mergeCell ref="O140:P140"/>
    <mergeCell ref="K164:L164"/>
    <mergeCell ref="K165:L165"/>
    <mergeCell ref="K166:L166"/>
    <mergeCell ref="K157:L157"/>
    <mergeCell ref="K155:M155"/>
    <mergeCell ref="F156:H156"/>
    <mergeCell ref="G155:I155"/>
    <mergeCell ref="H149:I149"/>
    <mergeCell ref="L132:M132"/>
    <mergeCell ref="L133:M133"/>
    <mergeCell ref="L134:M134"/>
    <mergeCell ref="L135:M135"/>
    <mergeCell ref="L136:M136"/>
    <mergeCell ref="O132:P132"/>
    <mergeCell ref="O133:P133"/>
    <mergeCell ref="O134:P134"/>
    <mergeCell ref="O135:P135"/>
    <mergeCell ref="O136:P136"/>
    <mergeCell ref="K179:L179"/>
    <mergeCell ref="K161:L161"/>
    <mergeCell ref="K162:L162"/>
    <mergeCell ref="K163:L163"/>
    <mergeCell ref="K176:L176"/>
    <mergeCell ref="A176:E176"/>
    <mergeCell ref="F177:H177"/>
    <mergeCell ref="F178:H178"/>
    <mergeCell ref="A155:E155"/>
    <mergeCell ref="A156:E156"/>
    <mergeCell ref="A157:E157"/>
    <mergeCell ref="A158:E158"/>
    <mergeCell ref="A159:E159"/>
    <mergeCell ref="K158:L158"/>
    <mergeCell ref="K159:L159"/>
    <mergeCell ref="A160:E160"/>
    <mergeCell ref="A161:E161"/>
    <mergeCell ref="K177:L177"/>
    <mergeCell ref="K167:L167"/>
    <mergeCell ref="K168:L168"/>
    <mergeCell ref="K169:L169"/>
    <mergeCell ref="F169:H169"/>
    <mergeCell ref="F170:H170"/>
    <mergeCell ref="F157:H157"/>
    <mergeCell ref="F176:H176"/>
    <mergeCell ref="F179:H179"/>
    <mergeCell ref="A171:E171"/>
    <mergeCell ref="A172:E172"/>
    <mergeCell ref="A173:E173"/>
    <mergeCell ref="A174:E174"/>
    <mergeCell ref="A179:E179"/>
    <mergeCell ref="A162:E162"/>
    <mergeCell ref="A163:E163"/>
    <mergeCell ref="F172:H172"/>
    <mergeCell ref="A168:E168"/>
    <mergeCell ref="F163:H163"/>
    <mergeCell ref="F164:H164"/>
    <mergeCell ref="F165:H165"/>
    <mergeCell ref="F166:H166"/>
    <mergeCell ref="F167:H167"/>
    <mergeCell ref="F168:H168"/>
    <mergeCell ref="A164:E164"/>
    <mergeCell ref="A165:E165"/>
    <mergeCell ref="A166:E166"/>
    <mergeCell ref="A167:E167"/>
    <mergeCell ref="H43:M43"/>
    <mergeCell ref="H42:M42"/>
    <mergeCell ref="H41:M41"/>
    <mergeCell ref="H128:I128"/>
    <mergeCell ref="O34:P35"/>
    <mergeCell ref="L56:M56"/>
    <mergeCell ref="L57:M57"/>
    <mergeCell ref="L58:M58"/>
    <mergeCell ref="L59:M59"/>
    <mergeCell ref="O36:P47"/>
    <mergeCell ref="H122:I122"/>
    <mergeCell ref="H123:I123"/>
    <mergeCell ref="H124:I124"/>
    <mergeCell ref="O123:P123"/>
    <mergeCell ref="O124:P124"/>
    <mergeCell ref="L124:M124"/>
    <mergeCell ref="L119:M119"/>
    <mergeCell ref="O88:P88"/>
    <mergeCell ref="H127:I127"/>
    <mergeCell ref="L123:M123"/>
    <mergeCell ref="H114:I114"/>
    <mergeCell ref="H116:I116"/>
    <mergeCell ref="H126:I126"/>
    <mergeCell ref="L122:M122"/>
    <mergeCell ref="H44:M45"/>
    <mergeCell ref="O60:P60"/>
    <mergeCell ref="O61:P61"/>
    <mergeCell ref="H63:I63"/>
    <mergeCell ref="O63:P63"/>
    <mergeCell ref="H61:I61"/>
    <mergeCell ref="H59:I59"/>
    <mergeCell ref="H60:I60"/>
    <mergeCell ref="F180:H180"/>
    <mergeCell ref="K170:L170"/>
    <mergeCell ref="K171:L171"/>
    <mergeCell ref="K172:L172"/>
    <mergeCell ref="K173:L173"/>
    <mergeCell ref="K174:L174"/>
    <mergeCell ref="K175:L175"/>
    <mergeCell ref="K160:L160"/>
    <mergeCell ref="O127:P127"/>
    <mergeCell ref="O118:P118"/>
    <mergeCell ref="O82:P82"/>
    <mergeCell ref="O56:P56"/>
    <mergeCell ref="H134:I134"/>
    <mergeCell ref="H137:I137"/>
    <mergeCell ref="O141:P141"/>
    <mergeCell ref="L141:M141"/>
    <mergeCell ref="B130:P130"/>
    <mergeCell ref="H133:I133"/>
    <mergeCell ref="A151:P153"/>
    <mergeCell ref="O155:P155"/>
    <mergeCell ref="K156:L156"/>
    <mergeCell ref="H125:I125"/>
    <mergeCell ref="K180:L180"/>
    <mergeCell ref="L127:M127"/>
    <mergeCell ref="O70:P70"/>
    <mergeCell ref="L131:M131"/>
    <mergeCell ref="L138:M138"/>
    <mergeCell ref="O122:P122"/>
    <mergeCell ref="O125:P125"/>
    <mergeCell ref="O126:P126"/>
    <mergeCell ref="H113:I113"/>
    <mergeCell ref="L113:M113"/>
    <mergeCell ref="O113:P113"/>
    <mergeCell ref="L125:M125"/>
    <mergeCell ref="L126:M126"/>
    <mergeCell ref="H115:I115"/>
    <mergeCell ref="H117:I117"/>
    <mergeCell ref="A180:E180"/>
    <mergeCell ref="F161:H161"/>
    <mergeCell ref="F162:H162"/>
  </mergeCells>
  <hyperlinks>
    <hyperlink ref="B41:E41" r:id="rId1" display="Website: www.cimoney.com.ky" xr:uid="{00000000-0004-0000-0000-000000000000}"/>
    <hyperlink ref="B43:E43" r:id="rId2" display="mailto:ContactBanking@cimoney.com.ky" xr:uid="{00000000-0004-0000-0000-000001000000}"/>
    <hyperlink ref="B24:E26" r:id="rId3" display="Where can I obtain copies of the Money Services Law?" xr:uid="{00000000-0004-0000-0000-000002000000}"/>
    <hyperlink ref="B21:E23" r:id="rId4" display="What is a Money Service Business?" xr:uid="{00000000-0004-0000-0000-000003000000}"/>
    <hyperlink ref="B15:E15" r:id="rId5" display="Remittance Report" xr:uid="{00000000-0004-0000-0000-000004000000}"/>
  </hyperlinks>
  <pageMargins left="0.39370078740157483" right="0.19685039370078741" top="0.19685039370078741" bottom="0.19685039370078741" header="0" footer="0"/>
  <pageSetup scale="110" fitToWidth="0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8"/>
  <sheetViews>
    <sheetView topLeftCell="A16" workbookViewId="0">
      <selection activeCell="F160" sqref="F160:H160"/>
    </sheetView>
  </sheetViews>
  <sheetFormatPr defaultRowHeight="15" x14ac:dyDescent="0.25"/>
  <cols>
    <col min="1" max="1" width="10.5703125" bestFit="1" customWidth="1"/>
    <col min="2" max="2" width="9.5703125" bestFit="1" customWidth="1"/>
    <col min="4" max="4" width="9.140625" customWidth="1"/>
    <col min="11" max="11" width="9.140625" customWidth="1"/>
    <col min="12" max="12" width="11.5703125" bestFit="1" customWidth="1"/>
    <col min="14" max="14" width="10.5703125" bestFit="1" customWidth="1"/>
    <col min="18" max="19" width="10.5703125" bestFit="1" customWidth="1"/>
  </cols>
  <sheetData>
    <row r="1" spans="1:18" x14ac:dyDescent="0.25">
      <c r="A1" s="383">
        <f>((Bulletin!M8-Bulletin!L8)/Bulletin!L8)*100%</f>
        <v>9.6141941444098211E-2</v>
      </c>
      <c r="B1" s="370">
        <f>(A1*-1)</f>
        <v>-9.6141941444098211E-2</v>
      </c>
      <c r="C1" s="1"/>
    </row>
    <row r="2" spans="1:18" x14ac:dyDescent="0.25">
      <c r="A2" s="381"/>
      <c r="B2" s="384"/>
      <c r="C2" s="1"/>
    </row>
    <row r="3" spans="1:18" x14ac:dyDescent="0.25">
      <c r="A3" s="368">
        <f>Bulletin!M8-Bulletin!L8</f>
        <v>5668391</v>
      </c>
      <c r="B3" s="1"/>
      <c r="C3" s="1"/>
    </row>
    <row r="4" spans="1:18" x14ac:dyDescent="0.25">
      <c r="A4" s="1"/>
      <c r="B4" s="1"/>
      <c r="C4" s="1"/>
    </row>
    <row r="5" spans="1:18" x14ac:dyDescent="0.25">
      <c r="A5" s="1"/>
      <c r="B5" s="1"/>
      <c r="C5" s="1"/>
    </row>
    <row r="6" spans="1:18" x14ac:dyDescent="0.25">
      <c r="A6" s="383">
        <f>((Bulletin!M7-Bulletin!L7)/Bulletin!L7)*100%</f>
        <v>4.3306698282124231E-2</v>
      </c>
      <c r="B6" s="370">
        <f>(A6*-1)</f>
        <v>-4.3306698282124231E-2</v>
      </c>
      <c r="C6" s="1"/>
    </row>
    <row r="7" spans="1:18" x14ac:dyDescent="0.25">
      <c r="A7" s="1"/>
      <c r="B7" s="1"/>
      <c r="C7" s="1"/>
    </row>
    <row r="8" spans="1:18" x14ac:dyDescent="0.25">
      <c r="A8" s="368">
        <f>Bulletin!M7-Bulletin!L7</f>
        <v>89128</v>
      </c>
      <c r="B8" s="1"/>
      <c r="C8" s="1"/>
    </row>
    <row r="9" spans="1:18" x14ac:dyDescent="0.25">
      <c r="A9" s="1"/>
      <c r="B9" s="1"/>
      <c r="C9" s="1"/>
    </row>
    <row r="10" spans="1:18" x14ac:dyDescent="0.25">
      <c r="A10" s="1"/>
      <c r="B10" s="1"/>
      <c r="C10" s="1"/>
    </row>
    <row r="11" spans="1:18" x14ac:dyDescent="0.25">
      <c r="A11" s="375">
        <f>((Bulletin!M10-Bulletin!L10)/Bulletin!L10)*100%</f>
        <v>9.8052967934324511E-2</v>
      </c>
      <c r="B11" s="1"/>
      <c r="C11" s="1"/>
    </row>
    <row r="14" spans="1:18" x14ac:dyDescent="0.25">
      <c r="B14" t="s">
        <v>165</v>
      </c>
    </row>
    <row r="15" spans="1:18" x14ac:dyDescent="0.25">
      <c r="A15" t="s">
        <v>77</v>
      </c>
      <c r="B15" s="414">
        <f>'Tri-Year Comparison'!D36</f>
        <v>0.57092013949979337</v>
      </c>
      <c r="C15" s="1"/>
      <c r="D15" s="1"/>
      <c r="E15" s="1"/>
      <c r="F15" s="1"/>
      <c r="G15" s="1"/>
      <c r="H15" s="1"/>
      <c r="I15" s="1"/>
      <c r="J15" s="414">
        <f>SUM(B15:B18)</f>
        <v>0.86788969957099327</v>
      </c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t="s">
        <v>76</v>
      </c>
      <c r="B16" s="414">
        <f>'Tri-Year Comparison'!D38</f>
        <v>0.17294057572910643</v>
      </c>
      <c r="C16" s="1"/>
      <c r="D16" s="1"/>
      <c r="E16" s="1"/>
      <c r="F16" s="1"/>
      <c r="G16" s="1"/>
      <c r="H16" s="1"/>
      <c r="I16" s="1"/>
      <c r="J16" s="414">
        <f>100%-J15</f>
        <v>0.13211030042900673</v>
      </c>
      <c r="K16" s="1"/>
      <c r="L16" s="1"/>
      <c r="M16" s="1"/>
      <c r="N16" s="1"/>
      <c r="O16" s="1"/>
      <c r="P16" s="1"/>
      <c r="Q16" s="1"/>
      <c r="R16" s="1"/>
    </row>
    <row r="17" spans="1:19" x14ac:dyDescent="0.25">
      <c r="A17" t="s">
        <v>75</v>
      </c>
      <c r="B17" s="414">
        <f>'Tri-Year Comparison'!D37</f>
        <v>7.0340095636629879E-2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9" x14ac:dyDescent="0.25">
      <c r="A18" t="s">
        <v>73</v>
      </c>
      <c r="B18" s="414">
        <f>'Tri-Year Comparison'!D46</f>
        <v>5.3688888705463532E-2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9" x14ac:dyDescent="0.25">
      <c r="A19" t="s">
        <v>74</v>
      </c>
      <c r="B19" s="414">
        <f>SUM('Tri-Year Comparison'!D39:D45,'Tri-Year Comparison'!D47:D59)</f>
        <v>0.13211030042900673</v>
      </c>
      <c r="C19" s="1"/>
      <c r="D19" s="46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x14ac:dyDescent="0.25">
      <c r="B20" s="414">
        <f>SUM(B15:B19)</f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9" x14ac:dyDescent="0.25">
      <c r="B21" s="414"/>
      <c r="C21" s="1"/>
      <c r="D21" s="1" t="s">
        <v>133</v>
      </c>
      <c r="E21" s="1" t="s">
        <v>139</v>
      </c>
      <c r="F21" s="1" t="s">
        <v>140</v>
      </c>
      <c r="G21" s="1" t="s">
        <v>142</v>
      </c>
      <c r="H21" s="1" t="s">
        <v>146</v>
      </c>
      <c r="I21" s="1" t="s">
        <v>163</v>
      </c>
      <c r="J21" s="1" t="s">
        <v>155</v>
      </c>
      <c r="K21" s="1"/>
      <c r="L21" s="1"/>
      <c r="M21" s="1"/>
      <c r="N21" s="1"/>
      <c r="O21" s="1"/>
      <c r="P21" s="1"/>
      <c r="Q21" s="1"/>
      <c r="R21" s="1"/>
    </row>
    <row r="22" spans="1:19" x14ac:dyDescent="0.25">
      <c r="B22" s="414"/>
      <c r="C22" s="1" t="s">
        <v>77</v>
      </c>
      <c r="D22" s="471">
        <f>OUTFLOWS!M36-OUTFLOWS!K36</f>
        <v>-2.9927740834138961E-2</v>
      </c>
      <c r="E22" s="383">
        <f>OUTFLOWS!N36-OUTFLOWS!M36</f>
        <v>7.7999224450487903E-3</v>
      </c>
      <c r="F22" s="383">
        <f>OUTFLOWS!O36-OUTFLOWS!N36</f>
        <v>9.1108297407144212E-3</v>
      </c>
      <c r="G22" s="383">
        <f>OUTFLOWS!P36-OUTFLOWS!O36</f>
        <v>-2.7447118159041439E-2</v>
      </c>
      <c r="H22" s="383">
        <f>OUTFLOWS!R36-OUTFLOWS!P36</f>
        <v>9.2366798626668523E-3</v>
      </c>
      <c r="I22" s="383">
        <f>OUTFLOWS!S36-OUTFLOWS!Q36</f>
        <v>-8.0725563349270946E-4</v>
      </c>
      <c r="J22" s="383">
        <f>OUTFLOWS!T36-OUTFLOWS!R36</f>
        <v>8.2671519841786001E-3</v>
      </c>
      <c r="K22" s="1"/>
      <c r="L22" s="1"/>
      <c r="M22" s="1"/>
      <c r="N22" s="1"/>
      <c r="O22" s="1"/>
      <c r="P22" s="1"/>
      <c r="Q22" s="1"/>
      <c r="R22" s="1"/>
    </row>
    <row r="23" spans="1:19" x14ac:dyDescent="0.25">
      <c r="B23" s="414"/>
      <c r="C23" s="1" t="s">
        <v>76</v>
      </c>
      <c r="D23" s="471">
        <f>OUTFLOWS!M38-OUTFLOWS!K38</f>
        <v>1.7951797618819126E-2</v>
      </c>
      <c r="E23" s="383">
        <f>OUTFLOWS!N38-OUTFLOWS!M38</f>
        <v>-4.6142570514647319E-3</v>
      </c>
      <c r="F23" s="383">
        <f>OUTFLOWS!O38-OUTFLOWS!N38</f>
        <v>-4.5740989331643778E-3</v>
      </c>
      <c r="G23" s="471">
        <f>OUTFLOWS!P38-OUTFLOWS!O38</f>
        <v>1.2324806191132243E-2</v>
      </c>
      <c r="H23" s="383">
        <f>OUTFLOWS!R37-OUTFLOWS!P37</f>
        <v>-3.4934256297547289E-3</v>
      </c>
      <c r="I23" s="383">
        <f>OUTFLOWS!S37-OUTFLOWS!Q37</f>
        <v>-3.638076408632715E-3</v>
      </c>
      <c r="J23" s="383">
        <f>OUTFLOWS!T37-OUTFLOWS!R37</f>
        <v>7.0481273410905043E-4</v>
      </c>
      <c r="K23" s="1"/>
      <c r="L23" s="1"/>
      <c r="M23" s="1"/>
      <c r="N23" s="1"/>
      <c r="O23" s="1"/>
      <c r="P23" s="1"/>
      <c r="Q23" s="1"/>
      <c r="R23" s="1"/>
    </row>
    <row r="24" spans="1:19" x14ac:dyDescent="0.25">
      <c r="B24" s="414"/>
      <c r="C24" s="1" t="s">
        <v>75</v>
      </c>
      <c r="D24" s="383">
        <f>OUTFLOWS!M37-OUTFLOWS!K37</f>
        <v>1.9268367521580315E-3</v>
      </c>
      <c r="E24" s="383">
        <f>OUTFLOWS!N37-OUTFLOWS!M37</f>
        <v>9.2155438570835913E-4</v>
      </c>
      <c r="F24" s="383">
        <f>OUTFLOWS!O37-OUTFLOWS!N37</f>
        <v>2.5598504180379678E-4</v>
      </c>
      <c r="G24" s="383">
        <f>OUTFLOWS!P37-OUTFLOWS!O37</f>
        <v>3.9419844507479485E-4</v>
      </c>
      <c r="H24" s="383">
        <f>OUTFLOWS!R38-OUTFLOWS!P38</f>
        <v>1.3650503471746012E-4</v>
      </c>
      <c r="I24" s="383">
        <f>OUTFLOWS!S38-OUTFLOWS!Q38</f>
        <v>6.3247792264007618E-3</v>
      </c>
      <c r="J24" s="383">
        <f>OUTFLOWS!T38-OUTFLOWS!R38</f>
        <v>-7.0276772060895443E-5</v>
      </c>
      <c r="K24" s="1"/>
      <c r="L24" s="1"/>
      <c r="M24" s="1"/>
      <c r="N24" s="1"/>
      <c r="O24" s="1"/>
      <c r="P24" s="1"/>
      <c r="Q24" s="1"/>
      <c r="R24" s="1"/>
    </row>
    <row r="25" spans="1:19" x14ac:dyDescent="0.25">
      <c r="B25" s="414"/>
      <c r="C25" s="1" t="s">
        <v>73</v>
      </c>
      <c r="D25" s="383">
        <f>OUTFLOWS!M46-OUTFLOWS!K46</f>
        <v>-4.2773252482339111E-3</v>
      </c>
      <c r="E25" s="383">
        <f>OUTFLOWS!N46-OUTFLOWS!M46</f>
        <v>1.0750188720051457E-3</v>
      </c>
      <c r="F25" s="383">
        <f>OUTFLOWS!O46-OUTFLOWS!N46</f>
        <v>2.9375528563904546E-3</v>
      </c>
      <c r="G25" s="383">
        <f>OUTFLOWS!P46-OUTFLOWS!O46</f>
        <v>9.0468844617446614E-4</v>
      </c>
      <c r="H25" s="383">
        <f>OUTFLOWS!R39-OUTFLOWS!P39</f>
        <v>-1.137977454655624E-3</v>
      </c>
      <c r="I25" s="383">
        <f>OUTFLOWS!S39-OUTFLOWS!Q39</f>
        <v>-1.1200196275442977E-3</v>
      </c>
      <c r="J25" s="383">
        <f>OUTFLOWS!T39-OUTFLOWS!R39</f>
        <v>4.0796561046001559E-4</v>
      </c>
      <c r="K25" s="1"/>
      <c r="L25" s="1"/>
      <c r="M25" s="1"/>
      <c r="N25" s="1"/>
      <c r="O25" s="1"/>
      <c r="P25" s="1"/>
      <c r="Q25" s="1"/>
      <c r="R25" s="1"/>
    </row>
    <row r="26" spans="1:19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x14ac:dyDescent="0.25">
      <c r="B28" s="1" t="s">
        <v>164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9" x14ac:dyDescent="0.25">
      <c r="A29" t="s">
        <v>77</v>
      </c>
      <c r="B29" s="414">
        <f>INFLOWS!T36</f>
        <v>0.12027708348487813</v>
      </c>
      <c r="C29" s="1"/>
      <c r="D29" s="414"/>
      <c r="E29" s="1"/>
      <c r="F29" s="1"/>
      <c r="G29" s="1"/>
      <c r="H29" s="1"/>
      <c r="I29" s="1"/>
      <c r="J29" s="414">
        <f>SUM(B29:B32)</f>
        <v>0.68802002700670672</v>
      </c>
      <c r="K29" s="1"/>
      <c r="L29" s="461">
        <f>INFLOWS!J32-INFLOWS!I32</f>
        <v>202322.97999999975</v>
      </c>
      <c r="M29" s="461">
        <f>INFLOWS!K32-INFLOWS!J32</f>
        <v>11380.169999999925</v>
      </c>
      <c r="N29" s="461">
        <f>INFLOWS!M32-INFLOWS!K32</f>
        <v>-186390.62999999989</v>
      </c>
      <c r="O29" s="461">
        <f>INFLOWS!N32-INFLOWS!M32</f>
        <v>116857.00000000047</v>
      </c>
      <c r="P29" s="461">
        <f>INFLOWS!O32-INFLOWS!N32</f>
        <v>25267.639999999665</v>
      </c>
      <c r="Q29" s="461">
        <f>INFLOWS!P32-INFLOWS!O32</f>
        <v>45713.979999999981</v>
      </c>
      <c r="R29" s="461">
        <f>INFLOWS!R32-INFLOWS!P32</f>
        <v>-187838.62000000011</v>
      </c>
      <c r="S29" s="461">
        <f>INFLOWS!T32-INFLOWS!S32</f>
        <v>84151.629999999888</v>
      </c>
    </row>
    <row r="30" spans="1:19" x14ac:dyDescent="0.25">
      <c r="A30" t="s">
        <v>78</v>
      </c>
      <c r="B30" s="414">
        <f>INFLOWS!T45</f>
        <v>5.3785497217885773E-2</v>
      </c>
      <c r="C30" s="1"/>
      <c r="D30" s="470"/>
      <c r="E30" s="1"/>
      <c r="F30" s="1"/>
      <c r="G30" s="1"/>
      <c r="H30" s="1"/>
      <c r="I30" s="1"/>
      <c r="J30" s="414">
        <f>100%-J29</f>
        <v>0.31197997299329328</v>
      </c>
      <c r="K30" s="1"/>
      <c r="L30" s="1"/>
      <c r="M30" s="1"/>
      <c r="N30" s="1"/>
      <c r="O30" s="1"/>
      <c r="P30" s="1"/>
      <c r="Q30" s="1"/>
      <c r="R30" s="1"/>
    </row>
    <row r="31" spans="1:19" x14ac:dyDescent="0.25">
      <c r="A31" t="s">
        <v>73</v>
      </c>
      <c r="B31" s="414">
        <f>INFLOWS!T46</f>
        <v>0.45029014793954886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9" x14ac:dyDescent="0.25">
      <c r="A32" t="s">
        <v>79</v>
      </c>
      <c r="B32" s="414">
        <f>INFLOWS!T47</f>
        <v>6.366729836439404E-2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t="s">
        <v>74</v>
      </c>
      <c r="B33" s="414">
        <f>SUM(INFLOWS!T37:T44,INFLOWS!T48:T59)</f>
        <v>0.31197997299329333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B34" s="414">
        <f>SUM(B29:B33)</f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B35" s="414"/>
      <c r="C35" s="1"/>
      <c r="D35" s="1" t="s">
        <v>133</v>
      </c>
      <c r="E35" s="1" t="s">
        <v>139</v>
      </c>
      <c r="F35" s="1" t="s">
        <v>140</v>
      </c>
      <c r="G35" s="1" t="s">
        <v>142</v>
      </c>
      <c r="H35" s="1" t="s">
        <v>146</v>
      </c>
      <c r="I35" s="1" t="s">
        <v>163</v>
      </c>
      <c r="J35" s="1" t="s">
        <v>155</v>
      </c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t="s">
        <v>77</v>
      </c>
      <c r="B36" s="383">
        <f>INFLOWS!P36</f>
        <v>0.13212473114677242</v>
      </c>
      <c r="C36" s="1" t="s">
        <v>77</v>
      </c>
      <c r="D36" s="383">
        <f>INFLOWS!M36-INFLOWS!K36</f>
        <v>9.3253610231139455E-3</v>
      </c>
      <c r="E36" s="383">
        <f>INFLOWS!N36-INFLOWS!M36</f>
        <v>8.7316847606695447E-3</v>
      </c>
      <c r="F36" s="471">
        <f>INFLOWS!O36-INFLOWS!N36</f>
        <v>-1.9634281713932042E-2</v>
      </c>
      <c r="G36" s="471">
        <f>INFLOWS!P36-INFLOWS!O36</f>
        <v>1.5138087388366459E-2</v>
      </c>
      <c r="H36" s="471">
        <f>INFLOWS!R36-INFLOWS!P36</f>
        <v>1.6147351952976619E-2</v>
      </c>
      <c r="I36" s="471">
        <f>INFLOWS!S36-INFLOWS!Q36</f>
        <v>-1.645350958929391E-2</v>
      </c>
      <c r="J36" s="471">
        <f>INFLOWS!T36-INFLOWS!R36</f>
        <v>-2.7994999614870911E-2</v>
      </c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t="s">
        <v>78</v>
      </c>
      <c r="B37" s="383">
        <f>INFLOWS!P45</f>
        <v>7.2321262721839114E-2</v>
      </c>
      <c r="C37" s="1" t="s">
        <v>78</v>
      </c>
      <c r="D37" s="471">
        <f>INFLOWS!M45-INFLOWS!K45</f>
        <v>-2.359382573516771E-2</v>
      </c>
      <c r="E37" s="383">
        <f>INFLOWS!N45-INFLOWS!M45</f>
        <v>7.9309355660218059E-3</v>
      </c>
      <c r="F37" s="383">
        <f>INFLOWS!O45-INFLOWS!N45</f>
        <v>6.8262127434639691E-3</v>
      </c>
      <c r="G37" s="383">
        <f>INFLOWS!P45-INFLOWS!O45</f>
        <v>6.0934874923030125E-3</v>
      </c>
      <c r="H37" s="471">
        <f>INFLOWS!R37-INFLOWS!P37</f>
        <v>-5.164700385870951E-4</v>
      </c>
      <c r="I37" s="471">
        <f>INFLOWS!S37-INFLOWS!Q37</f>
        <v>-1.3879069724252978E-3</v>
      </c>
      <c r="J37" s="471">
        <f>INFLOWS!T37-INFLOWS!R37</f>
        <v>-2.0422914951012793E-3</v>
      </c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t="s">
        <v>73</v>
      </c>
      <c r="B38" s="383">
        <f>INFLOWS!P46</f>
        <v>0.47659273912544708</v>
      </c>
      <c r="C38" s="1" t="s">
        <v>73</v>
      </c>
      <c r="D38" s="471">
        <f>INFLOWS!M46-INFLOWS!K46</f>
        <v>-1.5947229692443887E-2</v>
      </c>
      <c r="E38" s="471">
        <f>INFLOWS!N46-INFLOWS!M46</f>
        <v>3.0638336768062824E-2</v>
      </c>
      <c r="F38" s="383">
        <f>INFLOWS!O46-INFLOWS!N46</f>
        <v>-7.6635706959069516E-3</v>
      </c>
      <c r="G38" s="471">
        <f>INFLOWS!P46-INFLOWS!O46</f>
        <v>-1.6906005325648676E-2</v>
      </c>
      <c r="H38" s="471">
        <f>INFLOWS!R38-INFLOWS!P38</f>
        <v>2.8577247772353896E-3</v>
      </c>
      <c r="I38" s="471">
        <f>INFLOWS!S38-INFLOWS!Q38</f>
        <v>4.9533499650094466E-3</v>
      </c>
      <c r="J38" s="471">
        <f>INFLOWS!T38-INFLOWS!R38</f>
        <v>8.9089683462870647E-3</v>
      </c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t="s">
        <v>79</v>
      </c>
      <c r="B39" s="383">
        <f>INFLOWS!P47</f>
        <v>5.8987094256020306E-2</v>
      </c>
      <c r="C39" s="1" t="s">
        <v>79</v>
      </c>
      <c r="D39" s="383">
        <f>INFLOWS!M47-INFLOWS!K47</f>
        <v>-2.5697971439399628E-3</v>
      </c>
      <c r="E39" s="383">
        <f>INFLOWS!N47-INFLOWS!M47</f>
        <v>3.6881220378991442E-3</v>
      </c>
      <c r="F39" s="471">
        <f>INFLOWS!O47-INFLOWS!N47</f>
        <v>1.764752369274953E-2</v>
      </c>
      <c r="G39" s="471">
        <f>INFLOWS!P47-INFLOWS!O47</f>
        <v>-1.4293911582476462E-2</v>
      </c>
      <c r="H39" s="471">
        <f>INFLOWS!R39-INFLOWS!P39</f>
        <v>-9.4158714926906003E-4</v>
      </c>
      <c r="I39" s="471">
        <f>INFLOWS!S39-INFLOWS!Q39</f>
        <v>3.67298296093174E-3</v>
      </c>
      <c r="J39" s="471">
        <f>INFLOWS!T39-INFLOWS!R39</f>
        <v>2.7684036724691268E-3</v>
      </c>
      <c r="K39" s="1"/>
      <c r="L39" s="1"/>
      <c r="M39" s="1"/>
      <c r="N39" s="1"/>
      <c r="O39" s="1"/>
      <c r="P39" s="1"/>
      <c r="Q39" s="1"/>
      <c r="R39" s="1"/>
    </row>
    <row r="40" spans="1:18" x14ac:dyDescent="0.25">
      <c r="R40" s="1"/>
    </row>
    <row r="46" spans="1:18" x14ac:dyDescent="0.25">
      <c r="A46" t="s">
        <v>115</v>
      </c>
    </row>
    <row r="47" spans="1:18" x14ac:dyDescent="0.25">
      <c r="A47" s="504" t="s">
        <v>110</v>
      </c>
      <c r="B47" s="504"/>
      <c r="C47" s="504"/>
      <c r="D47" s="504"/>
      <c r="E47" s="504"/>
      <c r="F47" s="504"/>
    </row>
    <row r="48" spans="1:18" x14ac:dyDescent="0.25">
      <c r="A48" s="504"/>
      <c r="B48" s="504"/>
      <c r="C48" s="504"/>
      <c r="D48" s="504"/>
      <c r="E48" s="504"/>
      <c r="F48" s="504"/>
    </row>
  </sheetData>
  <sheetProtection algorithmName="SHA-512" hashValue="pkeR7TY53o5w0j6WbgAi64mpojoRkWQ6RgMUN7MqTeO2i6bP4fR8DdGqNRX1M+aCVzi0dvsGN6Z67WiNfa/xBw==" saltValue="7oZWwqCwLP930QNsf+c76Q==" spinCount="100000" sheet="1" objects="1" scenarios="1"/>
  <mergeCells count="1">
    <mergeCell ref="A47:F48"/>
  </mergeCells>
  <phoneticPr fontId="56" type="noConversion"/>
  <conditionalFormatting sqref="B1">
    <cfRule type="expression" dxfId="33" priority="2">
      <formula>$A$1&gt;=0</formula>
    </cfRule>
  </conditionalFormatting>
  <conditionalFormatting sqref="B6">
    <cfRule type="expression" dxfId="32" priority="1">
      <formula>$A$6&gt;=0</formula>
    </cfRule>
  </conditionalFormatting>
  <pageMargins left="0.7" right="0.7" top="0.75" bottom="0.75" header="0.3" footer="0.3"/>
  <pageSetup orientation="portrait" r:id="rId1"/>
  <ignoredErrors>
    <ignoredError sqref="J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8"/>
  <sheetViews>
    <sheetView topLeftCell="A7" workbookViewId="0">
      <pane xSplit="2" topLeftCell="N1" activePane="topRight" state="frozen"/>
      <selection activeCell="F160" sqref="F160:H160"/>
      <selection pane="topRight" activeCell="F160" sqref="F160:H160"/>
    </sheetView>
  </sheetViews>
  <sheetFormatPr defaultRowHeight="15.95" customHeight="1" x14ac:dyDescent="0.2"/>
  <cols>
    <col min="1" max="1" width="4.7109375" style="146" customWidth="1"/>
    <col min="2" max="2" width="30.85546875" style="146" customWidth="1"/>
    <col min="3" max="3" width="14.28515625" style="146" customWidth="1"/>
    <col min="4" max="4" width="16" style="150" customWidth="1"/>
    <col min="5" max="7" width="16" style="146" customWidth="1"/>
    <col min="8" max="8" width="13.140625" style="150" customWidth="1"/>
    <col min="9" max="11" width="13.140625" style="146" customWidth="1"/>
    <col min="12" max="12" width="16" style="146" customWidth="1"/>
    <col min="13" max="14" width="13.140625" style="146" customWidth="1"/>
    <col min="15" max="16" width="13" style="146" customWidth="1"/>
    <col min="17" max="17" width="16" style="146" customWidth="1"/>
    <col min="18" max="18" width="13.140625" style="146" customWidth="1"/>
    <col min="19" max="20" width="13.140625" style="193" customWidth="1"/>
    <col min="21" max="22" width="17.5703125" style="146" bestFit="1" customWidth="1"/>
    <col min="23" max="16384" width="9.140625" style="146"/>
  </cols>
  <sheetData>
    <row r="1" spans="2:22" ht="16.5" customHeight="1" x14ac:dyDescent="0.2"/>
    <row r="2" spans="2:22" ht="17.25" customHeight="1" x14ac:dyDescent="0.2">
      <c r="B2" s="29" t="s">
        <v>4</v>
      </c>
    </row>
    <row r="3" spans="2:22" ht="21.75" customHeight="1" x14ac:dyDescent="0.2">
      <c r="B3" s="30" t="s">
        <v>5</v>
      </c>
      <c r="C3" s="30"/>
    </row>
    <row r="4" spans="2:22" ht="22.5" customHeight="1" x14ac:dyDescent="0.2"/>
    <row r="5" spans="2:22" ht="22.5" customHeight="1" thickBot="1" x14ac:dyDescent="0.25"/>
    <row r="6" spans="2:22" ht="15.95" customHeight="1" thickBot="1" x14ac:dyDescent="0.25">
      <c r="B6" s="195" t="s">
        <v>6</v>
      </c>
      <c r="C6" s="158"/>
      <c r="D6" s="158"/>
      <c r="E6" s="159"/>
      <c r="F6" s="159"/>
      <c r="G6" s="159"/>
      <c r="H6" s="160"/>
      <c r="I6" s="160"/>
      <c r="J6" s="160"/>
      <c r="K6" s="160"/>
      <c r="L6" s="159"/>
      <c r="M6" s="159"/>
      <c r="N6" s="159"/>
      <c r="O6" s="160"/>
      <c r="P6" s="340"/>
      <c r="Q6" s="340"/>
      <c r="R6" s="340"/>
      <c r="S6" s="340"/>
      <c r="T6" s="340"/>
      <c r="U6" s="416"/>
      <c r="V6" s="416"/>
    </row>
    <row r="7" spans="2:22" ht="17.25" customHeight="1" thickBot="1" x14ac:dyDescent="0.25">
      <c r="B7" s="195" t="s">
        <v>7</v>
      </c>
      <c r="C7" s="165" t="s">
        <v>8</v>
      </c>
      <c r="D7" s="159" t="s">
        <v>9</v>
      </c>
      <c r="E7" s="161" t="s">
        <v>10</v>
      </c>
      <c r="F7" s="162" t="s">
        <v>11</v>
      </c>
      <c r="G7" s="161" t="s">
        <v>12</v>
      </c>
      <c r="H7" s="163" t="s">
        <v>13</v>
      </c>
      <c r="I7" s="163" t="s">
        <v>14</v>
      </c>
      <c r="J7" s="163" t="s">
        <v>122</v>
      </c>
      <c r="K7" s="163" t="s">
        <v>128</v>
      </c>
      <c r="L7" s="163" t="s">
        <v>131</v>
      </c>
      <c r="M7" s="163" t="s">
        <v>133</v>
      </c>
      <c r="N7" s="344" t="s">
        <v>139</v>
      </c>
      <c r="O7" s="163" t="s">
        <v>140</v>
      </c>
      <c r="P7" s="163" t="s">
        <v>142</v>
      </c>
      <c r="Q7" s="163" t="s">
        <v>144</v>
      </c>
      <c r="R7" s="163" t="s">
        <v>146</v>
      </c>
      <c r="S7" s="163" t="s">
        <v>163</v>
      </c>
      <c r="T7" s="163" t="s">
        <v>155</v>
      </c>
      <c r="U7" s="163" t="s">
        <v>166</v>
      </c>
      <c r="V7" s="163" t="s">
        <v>166</v>
      </c>
    </row>
    <row r="8" spans="2:22" s="147" customFormat="1" ht="14.1" customHeight="1" x14ac:dyDescent="0.15">
      <c r="B8" s="196" t="s">
        <v>15</v>
      </c>
      <c r="C8" s="197">
        <v>115540098.47</v>
      </c>
      <c r="D8" s="198">
        <v>111335609</v>
      </c>
      <c r="E8" s="199">
        <v>110433333.49000001</v>
      </c>
      <c r="F8" s="199">
        <v>101580069</v>
      </c>
      <c r="G8" s="200">
        <v>118936072.84999999</v>
      </c>
      <c r="H8" s="201">
        <v>29724607</v>
      </c>
      <c r="I8" s="201">
        <v>31176252.350000001</v>
      </c>
      <c r="J8" s="201">
        <v>32443670.579999998</v>
      </c>
      <c r="K8" s="201">
        <v>34553097.299999997</v>
      </c>
      <c r="L8" s="202">
        <f>SUM(H8:K8)</f>
        <v>127897627.23</v>
      </c>
      <c r="M8" s="201">
        <v>31446526.330000002</v>
      </c>
      <c r="N8" s="345">
        <v>33660568.879999995</v>
      </c>
      <c r="O8" s="345">
        <v>34246874.68</v>
      </c>
      <c r="P8" s="345">
        <v>33891533.049999997</v>
      </c>
      <c r="Q8" s="390">
        <f>SUM(M8:P8)</f>
        <v>133245502.93999998</v>
      </c>
      <c r="R8" s="345">
        <v>35060263.009999998</v>
      </c>
      <c r="S8" s="345">
        <v>36574287.850000001</v>
      </c>
      <c r="T8" s="345">
        <v>36896831.5</v>
      </c>
      <c r="U8" s="421">
        <f>T8-S8</f>
        <v>322543.64999999851</v>
      </c>
      <c r="V8" s="446">
        <f>U8/S8</f>
        <v>8.8188634409732871E-3</v>
      </c>
    </row>
    <row r="9" spans="2:22" s="147" customFormat="1" ht="14.1" customHeight="1" x14ac:dyDescent="0.15">
      <c r="B9" s="203" t="s">
        <v>16</v>
      </c>
      <c r="C9" s="204">
        <v>11732907.190000001</v>
      </c>
      <c r="D9" s="205">
        <v>11274557</v>
      </c>
      <c r="E9" s="206">
        <v>12503597.74</v>
      </c>
      <c r="F9" s="206">
        <v>12766569</v>
      </c>
      <c r="G9" s="207">
        <v>14164776.24</v>
      </c>
      <c r="H9" s="208">
        <v>3777657</v>
      </c>
      <c r="I9" s="208">
        <v>3855303.05</v>
      </c>
      <c r="J9" s="208">
        <v>3862458.59</v>
      </c>
      <c r="K9" s="208">
        <v>4051214.24</v>
      </c>
      <c r="L9" s="202">
        <f t="shared" ref="L9:L31" si="0">SUM(H9:K9)</f>
        <v>15546632.880000001</v>
      </c>
      <c r="M9" s="201">
        <v>3990083.33</v>
      </c>
      <c r="N9" s="345">
        <v>4267000.0999999996</v>
      </c>
      <c r="O9" s="345">
        <v>4288322.42</v>
      </c>
      <c r="P9" s="345">
        <v>4478444.18</v>
      </c>
      <c r="Q9" s="390">
        <f t="shared" ref="Q9:Q31" si="1">SUM(M9:P9)</f>
        <v>17023850.030000001</v>
      </c>
      <c r="R9" s="345">
        <v>4339142.2199999988</v>
      </c>
      <c r="S9" s="345">
        <v>4444659.6899999995</v>
      </c>
      <c r="T9" s="345">
        <v>4545866.3599999994</v>
      </c>
      <c r="U9" s="421">
        <f t="shared" ref="U9:U31" si="2">T9-S9</f>
        <v>101206.66999999993</v>
      </c>
      <c r="V9" s="446">
        <f t="shared" ref="V9:V31" si="3">U9/S9</f>
        <v>2.2770397973933508E-2</v>
      </c>
    </row>
    <row r="10" spans="2:22" s="147" customFormat="1" ht="14.1" customHeight="1" x14ac:dyDescent="0.15">
      <c r="B10" s="203" t="s">
        <v>17</v>
      </c>
      <c r="C10" s="204">
        <v>21213752.899999999</v>
      </c>
      <c r="D10" s="205">
        <v>21059125</v>
      </c>
      <c r="E10" s="206">
        <v>23703964.190000001</v>
      </c>
      <c r="F10" s="206">
        <v>24411490</v>
      </c>
      <c r="G10" s="207">
        <v>29699446.699999996</v>
      </c>
      <c r="H10" s="208">
        <v>7845029</v>
      </c>
      <c r="I10" s="208">
        <v>8211099.7300000004</v>
      </c>
      <c r="J10" s="208">
        <v>8219509.75</v>
      </c>
      <c r="K10" s="208">
        <v>8831205.3100000005</v>
      </c>
      <c r="L10" s="202">
        <f>SUM(H10:K10)</f>
        <v>33106843.789999999</v>
      </c>
      <c r="M10" s="201">
        <v>9464743.2400000002</v>
      </c>
      <c r="N10" s="345">
        <v>9721260.0399999991</v>
      </c>
      <c r="O10" s="345">
        <v>9465770.7400000002</v>
      </c>
      <c r="P10" s="345">
        <v>10586924.49</v>
      </c>
      <c r="Q10" s="390">
        <f>SUM(M10:P10)</f>
        <v>39238698.510000005</v>
      </c>
      <c r="R10" s="345">
        <v>10780722.98</v>
      </c>
      <c r="S10" s="345">
        <v>11194164.189999999</v>
      </c>
      <c r="T10" s="345">
        <v>11176623.210000001</v>
      </c>
      <c r="U10" s="421">
        <f t="shared" si="2"/>
        <v>-17540.979999998584</v>
      </c>
      <c r="V10" s="446">
        <f t="shared" si="3"/>
        <v>-1.5669754081031203E-3</v>
      </c>
    </row>
    <row r="11" spans="2:22" s="147" customFormat="1" ht="14.1" customHeight="1" x14ac:dyDescent="0.15">
      <c r="B11" s="203" t="s">
        <v>18</v>
      </c>
      <c r="C11" s="204">
        <v>2912093.7199999997</v>
      </c>
      <c r="D11" s="205">
        <v>3059811</v>
      </c>
      <c r="E11" s="206">
        <v>3411920.44</v>
      </c>
      <c r="F11" s="206">
        <v>2950035</v>
      </c>
      <c r="G11" s="207">
        <v>3948921.82</v>
      </c>
      <c r="H11" s="208">
        <v>1135092</v>
      </c>
      <c r="I11" s="208">
        <v>1249314.3700000001</v>
      </c>
      <c r="J11" s="208">
        <v>1192289.81</v>
      </c>
      <c r="K11" s="208">
        <v>1189061.69</v>
      </c>
      <c r="L11" s="202">
        <f t="shared" si="0"/>
        <v>4765757.87</v>
      </c>
      <c r="M11" s="201">
        <v>1276520.1499999999</v>
      </c>
      <c r="N11" s="345">
        <v>1307773.0300000003</v>
      </c>
      <c r="O11" s="345">
        <v>1181727.3500000001</v>
      </c>
      <c r="P11" s="345">
        <v>1307489.67</v>
      </c>
      <c r="Q11" s="390">
        <f t="shared" si="1"/>
        <v>5073510.2</v>
      </c>
      <c r="R11" s="345">
        <v>1259463.26</v>
      </c>
      <c r="S11" s="345">
        <v>1322303.72</v>
      </c>
      <c r="T11" s="345">
        <v>1332610.67</v>
      </c>
      <c r="U11" s="421">
        <f t="shared" si="2"/>
        <v>10306.949999999953</v>
      </c>
      <c r="V11" s="446">
        <f t="shared" si="3"/>
        <v>7.7946918276838497E-3</v>
      </c>
    </row>
    <row r="12" spans="2:22" s="147" customFormat="1" ht="14.1" customHeight="1" x14ac:dyDescent="0.15">
      <c r="B12" s="209" t="s">
        <v>19</v>
      </c>
      <c r="C12" s="204">
        <v>2974567.97</v>
      </c>
      <c r="D12" s="205">
        <v>2963679</v>
      </c>
      <c r="E12" s="206">
        <v>2721282.61</v>
      </c>
      <c r="F12" s="206">
        <v>3488355</v>
      </c>
      <c r="G12" s="207">
        <v>3668711.15</v>
      </c>
      <c r="H12" s="208">
        <v>919834</v>
      </c>
      <c r="I12" s="208">
        <v>958104.52</v>
      </c>
      <c r="J12" s="208">
        <v>971692.71</v>
      </c>
      <c r="K12" s="208">
        <v>1007121.9</v>
      </c>
      <c r="L12" s="202">
        <f t="shared" si="0"/>
        <v>3856753.13</v>
      </c>
      <c r="M12" s="201">
        <v>1028677.6199999999</v>
      </c>
      <c r="N12" s="345">
        <v>1106916.1000000001</v>
      </c>
      <c r="O12" s="345">
        <v>1079440.3600000001</v>
      </c>
      <c r="P12" s="345">
        <v>1172180.78</v>
      </c>
      <c r="Q12" s="390">
        <f t="shared" si="1"/>
        <v>4387214.8600000003</v>
      </c>
      <c r="R12" s="345">
        <v>1259285.3999999999</v>
      </c>
      <c r="S12" s="345">
        <v>1384629.94</v>
      </c>
      <c r="T12" s="345">
        <v>1256935.6499999999</v>
      </c>
      <c r="U12" s="421">
        <f t="shared" si="2"/>
        <v>-127694.29000000004</v>
      </c>
      <c r="V12" s="446">
        <f t="shared" si="3"/>
        <v>-9.222268442353633E-2</v>
      </c>
    </row>
    <row r="13" spans="2:22" s="147" customFormat="1" ht="14.1" customHeight="1" x14ac:dyDescent="0.15">
      <c r="B13" s="209" t="s">
        <v>20</v>
      </c>
      <c r="C13" s="204">
        <v>3164000.56</v>
      </c>
      <c r="D13" s="205">
        <v>2810097</v>
      </c>
      <c r="E13" s="206">
        <v>2285949.92</v>
      </c>
      <c r="F13" s="206">
        <v>2168136</v>
      </c>
      <c r="G13" s="207">
        <v>2499760.41</v>
      </c>
      <c r="H13" s="208">
        <v>656551</v>
      </c>
      <c r="I13" s="208">
        <v>795588.08</v>
      </c>
      <c r="J13" s="208">
        <v>607416.93999999994</v>
      </c>
      <c r="K13" s="208">
        <v>757057.2</v>
      </c>
      <c r="L13" s="202">
        <f t="shared" si="0"/>
        <v>2816613.2199999997</v>
      </c>
      <c r="M13" s="201">
        <v>750800.77</v>
      </c>
      <c r="N13" s="345">
        <v>688426.86</v>
      </c>
      <c r="O13" s="345">
        <v>656999.11</v>
      </c>
      <c r="P13" s="345">
        <v>932152.64</v>
      </c>
      <c r="Q13" s="390">
        <f t="shared" si="1"/>
        <v>3028379.38</v>
      </c>
      <c r="R13" s="345">
        <v>897817.72000000009</v>
      </c>
      <c r="S13" s="345">
        <v>761700.7300000001</v>
      </c>
      <c r="T13" s="345">
        <v>693053.12</v>
      </c>
      <c r="U13" s="421">
        <f t="shared" si="2"/>
        <v>-68647.610000000102</v>
      </c>
      <c r="V13" s="446">
        <f t="shared" si="3"/>
        <v>-9.0124122632782688E-2</v>
      </c>
    </row>
    <row r="14" spans="2:22" s="147" customFormat="1" ht="14.1" customHeight="1" x14ac:dyDescent="0.15">
      <c r="B14" s="209" t="s">
        <v>21</v>
      </c>
      <c r="C14" s="204">
        <v>1466033.0799999998</v>
      </c>
      <c r="D14" s="205">
        <v>1306066</v>
      </c>
      <c r="E14" s="206">
        <v>1347637.0099999998</v>
      </c>
      <c r="F14" s="206">
        <v>1205419</v>
      </c>
      <c r="G14" s="207">
        <v>1234747.83</v>
      </c>
      <c r="H14" s="208">
        <v>288754</v>
      </c>
      <c r="I14" s="208">
        <v>237393.07</v>
      </c>
      <c r="J14" s="208">
        <v>276619.2</v>
      </c>
      <c r="K14" s="208">
        <v>320803.46999999997</v>
      </c>
      <c r="L14" s="202">
        <f t="shared" si="0"/>
        <v>1123569.74</v>
      </c>
      <c r="M14" s="201">
        <v>294381.65000000002</v>
      </c>
      <c r="N14" s="345">
        <v>288666.87</v>
      </c>
      <c r="O14" s="345">
        <v>280579.90999999997</v>
      </c>
      <c r="P14" s="345">
        <v>368274.04</v>
      </c>
      <c r="Q14" s="390">
        <f t="shared" si="1"/>
        <v>1231902.47</v>
      </c>
      <c r="R14" s="345">
        <v>323225.52</v>
      </c>
      <c r="S14" s="345">
        <v>317327.75</v>
      </c>
      <c r="T14" s="345">
        <v>298762.14</v>
      </c>
      <c r="U14" s="421">
        <f t="shared" si="2"/>
        <v>-18565.609999999986</v>
      </c>
      <c r="V14" s="446">
        <f t="shared" si="3"/>
        <v>-5.8506102917251911E-2</v>
      </c>
    </row>
    <row r="15" spans="2:22" s="147" customFormat="1" ht="14.1" customHeight="1" x14ac:dyDescent="0.15">
      <c r="B15" s="209" t="s">
        <v>22</v>
      </c>
      <c r="C15" s="204">
        <v>403418.61</v>
      </c>
      <c r="D15" s="205">
        <v>337061</v>
      </c>
      <c r="E15" s="206">
        <v>409522.26</v>
      </c>
      <c r="F15" s="206">
        <v>360343</v>
      </c>
      <c r="G15" s="207">
        <v>343443.55</v>
      </c>
      <c r="H15" s="208">
        <v>99967</v>
      </c>
      <c r="I15" s="208">
        <v>98713.49</v>
      </c>
      <c r="J15" s="208">
        <v>100148.69</v>
      </c>
      <c r="K15" s="208">
        <v>122665.11</v>
      </c>
      <c r="L15" s="202">
        <f t="shared" si="0"/>
        <v>421494.29</v>
      </c>
      <c r="M15" s="201">
        <v>80157.759999999995</v>
      </c>
      <c r="N15" s="345">
        <v>76564.25</v>
      </c>
      <c r="O15" s="345">
        <v>75178.7</v>
      </c>
      <c r="P15" s="345">
        <v>66126.42</v>
      </c>
      <c r="Q15" s="390">
        <f t="shared" si="1"/>
        <v>298027.13</v>
      </c>
      <c r="R15" s="345">
        <v>59121.79</v>
      </c>
      <c r="S15" s="345">
        <v>74276.820000000007</v>
      </c>
      <c r="T15" s="345">
        <v>51759.270000000004</v>
      </c>
      <c r="U15" s="421">
        <f t="shared" si="2"/>
        <v>-22517.550000000003</v>
      </c>
      <c r="V15" s="446">
        <f t="shared" si="3"/>
        <v>-0.30315716262489428</v>
      </c>
    </row>
    <row r="16" spans="2:22" s="147" customFormat="1" ht="14.1" customHeight="1" x14ac:dyDescent="0.15">
      <c r="B16" s="209" t="s">
        <v>23</v>
      </c>
      <c r="C16" s="204">
        <v>739411.04</v>
      </c>
      <c r="D16" s="205">
        <v>667954</v>
      </c>
      <c r="E16" s="206">
        <v>844199.04</v>
      </c>
      <c r="F16" s="206">
        <v>781922</v>
      </c>
      <c r="G16" s="207">
        <v>833414.41</v>
      </c>
      <c r="H16" s="208">
        <v>244545</v>
      </c>
      <c r="I16" s="208">
        <v>286253.99</v>
      </c>
      <c r="J16" s="208">
        <v>266803.7</v>
      </c>
      <c r="K16" s="208">
        <v>287515.09999999998</v>
      </c>
      <c r="L16" s="202">
        <f t="shared" si="0"/>
        <v>1085117.79</v>
      </c>
      <c r="M16" s="201">
        <v>379233.29</v>
      </c>
      <c r="N16" s="345">
        <v>399724.38</v>
      </c>
      <c r="O16" s="345">
        <v>387874.68</v>
      </c>
      <c r="P16" s="345">
        <v>490389.33</v>
      </c>
      <c r="Q16" s="390">
        <f t="shared" si="1"/>
        <v>1657221.68</v>
      </c>
      <c r="R16" s="345">
        <v>566224.34000000008</v>
      </c>
      <c r="S16" s="345">
        <v>532795.66999999993</v>
      </c>
      <c r="T16" s="345">
        <v>493057.13</v>
      </c>
      <c r="U16" s="421">
        <f t="shared" si="2"/>
        <v>-39738.539999999921</v>
      </c>
      <c r="V16" s="446">
        <f t="shared" si="3"/>
        <v>-7.4584952989576528E-2</v>
      </c>
    </row>
    <row r="17" spans="1:23" s="147" customFormat="1" ht="14.1" customHeight="1" x14ac:dyDescent="0.15">
      <c r="B17" s="209" t="s">
        <v>24</v>
      </c>
      <c r="C17" s="204">
        <v>686082.54</v>
      </c>
      <c r="D17" s="205">
        <v>691647</v>
      </c>
      <c r="E17" s="206">
        <v>885329.29</v>
      </c>
      <c r="F17" s="206">
        <v>817952</v>
      </c>
      <c r="G17" s="207">
        <v>884970.52</v>
      </c>
      <c r="H17" s="208">
        <v>260994</v>
      </c>
      <c r="I17" s="208">
        <v>294164.45</v>
      </c>
      <c r="J17" s="208">
        <v>257197.2</v>
      </c>
      <c r="K17" s="208">
        <v>274841.03000000003</v>
      </c>
      <c r="L17" s="202">
        <f t="shared" si="0"/>
        <v>1087196.68</v>
      </c>
      <c r="M17" s="201">
        <v>223934.63</v>
      </c>
      <c r="N17" s="345">
        <v>278807.98</v>
      </c>
      <c r="O17" s="345">
        <v>286620.13</v>
      </c>
      <c r="P17" s="345">
        <v>292405.32</v>
      </c>
      <c r="Q17" s="390">
        <f t="shared" si="1"/>
        <v>1081768.06</v>
      </c>
      <c r="R17" s="345">
        <v>266124.46999999997</v>
      </c>
      <c r="S17" s="345">
        <v>278727.08999999997</v>
      </c>
      <c r="T17" s="345">
        <v>222183.47999999998</v>
      </c>
      <c r="U17" s="421">
        <f t="shared" si="2"/>
        <v>-56543.609999999986</v>
      </c>
      <c r="V17" s="446">
        <f t="shared" si="3"/>
        <v>-0.20286370442141088</v>
      </c>
    </row>
    <row r="18" spans="1:23" s="147" customFormat="1" ht="14.1" customHeight="1" x14ac:dyDescent="0.15">
      <c r="B18" s="209" t="s">
        <v>25</v>
      </c>
      <c r="C18" s="204">
        <v>8611740.0600000005</v>
      </c>
      <c r="D18" s="205">
        <v>8963575</v>
      </c>
      <c r="E18" s="206">
        <v>12267595.32</v>
      </c>
      <c r="F18" s="206">
        <v>9116535</v>
      </c>
      <c r="G18" s="207">
        <v>11086480.380000001</v>
      </c>
      <c r="H18" s="208">
        <v>2700211</v>
      </c>
      <c r="I18" s="208">
        <v>2878932.83</v>
      </c>
      <c r="J18" s="208">
        <v>3144374.55</v>
      </c>
      <c r="K18" s="208">
        <v>3106596.06</v>
      </c>
      <c r="L18" s="202">
        <f t="shared" si="0"/>
        <v>11830114.439999999</v>
      </c>
      <c r="M18" s="201">
        <v>2738821.35</v>
      </c>
      <c r="N18" s="345">
        <v>2954947.6</v>
      </c>
      <c r="O18" s="345">
        <v>3132455.72</v>
      </c>
      <c r="P18" s="345">
        <v>3309102.01</v>
      </c>
      <c r="Q18" s="390">
        <f t="shared" si="1"/>
        <v>12135326.68</v>
      </c>
      <c r="R18" s="345">
        <v>2892978.59</v>
      </c>
      <c r="S18" s="345">
        <v>3069067.4</v>
      </c>
      <c r="T18" s="345">
        <v>3469749.5199999996</v>
      </c>
      <c r="U18" s="421">
        <f t="shared" si="2"/>
        <v>400682.11999999965</v>
      </c>
      <c r="V18" s="446">
        <f t="shared" si="3"/>
        <v>0.13055500833901518</v>
      </c>
    </row>
    <row r="19" spans="1:23" s="147" customFormat="1" ht="14.1" customHeight="1" x14ac:dyDescent="0.15">
      <c r="B19" s="209" t="s">
        <v>26</v>
      </c>
      <c r="C19" s="210" t="s">
        <v>27</v>
      </c>
      <c r="D19" s="205">
        <v>781327</v>
      </c>
      <c r="E19" s="206">
        <v>1001198.12</v>
      </c>
      <c r="F19" s="206">
        <v>898383</v>
      </c>
      <c r="G19" s="207">
        <v>1323991.73</v>
      </c>
      <c r="H19" s="208">
        <v>335545</v>
      </c>
      <c r="I19" s="208">
        <v>349210.28</v>
      </c>
      <c r="J19" s="208">
        <v>368021.92</v>
      </c>
      <c r="K19" s="208">
        <v>386750.14</v>
      </c>
      <c r="L19" s="202">
        <f t="shared" si="0"/>
        <v>1439527.3399999999</v>
      </c>
      <c r="M19" s="201">
        <v>361493.3</v>
      </c>
      <c r="N19" s="345">
        <v>339838.41000000003</v>
      </c>
      <c r="O19" s="345">
        <v>368049.84</v>
      </c>
      <c r="P19" s="345">
        <v>394715.47</v>
      </c>
      <c r="Q19" s="390">
        <f t="shared" si="1"/>
        <v>1464097.02</v>
      </c>
      <c r="R19" s="345">
        <v>368450.07</v>
      </c>
      <c r="S19" s="345">
        <v>396262.68000000005</v>
      </c>
      <c r="T19" s="345">
        <v>396773.31</v>
      </c>
      <c r="U19" s="421">
        <f t="shared" si="2"/>
        <v>510.62999999994645</v>
      </c>
      <c r="V19" s="446">
        <f t="shared" si="3"/>
        <v>1.2886149157421193E-3</v>
      </c>
    </row>
    <row r="20" spans="1:23" s="147" customFormat="1" ht="14.1" customHeight="1" x14ac:dyDescent="0.15">
      <c r="B20" s="209" t="s">
        <v>28</v>
      </c>
      <c r="C20" s="210" t="s">
        <v>27</v>
      </c>
      <c r="D20" s="205">
        <v>764645</v>
      </c>
      <c r="E20" s="206">
        <v>605744.21</v>
      </c>
      <c r="F20" s="206">
        <v>439428</v>
      </c>
      <c r="G20" s="207">
        <v>767536.53</v>
      </c>
      <c r="H20" s="208">
        <v>238412</v>
      </c>
      <c r="I20" s="208">
        <v>251137.02</v>
      </c>
      <c r="J20" s="208">
        <v>205271.41</v>
      </c>
      <c r="K20" s="208">
        <v>220095.22</v>
      </c>
      <c r="L20" s="202">
        <f t="shared" si="0"/>
        <v>914915.65</v>
      </c>
      <c r="M20" s="201">
        <v>219437.58</v>
      </c>
      <c r="N20" s="345">
        <v>245959.34</v>
      </c>
      <c r="O20" s="345">
        <v>271759.03000000003</v>
      </c>
      <c r="P20" s="345">
        <v>305597.93</v>
      </c>
      <c r="Q20" s="390">
        <f t="shared" si="1"/>
        <v>1042753.8799999999</v>
      </c>
      <c r="R20" s="345">
        <v>286206.58</v>
      </c>
      <c r="S20" s="345">
        <v>274529.93</v>
      </c>
      <c r="T20" s="345">
        <v>300519.88</v>
      </c>
      <c r="U20" s="421">
        <f t="shared" si="2"/>
        <v>25989.950000000012</v>
      </c>
      <c r="V20" s="446">
        <f t="shared" si="3"/>
        <v>9.4670734079887076E-2</v>
      </c>
    </row>
    <row r="21" spans="1:23" s="147" customFormat="1" ht="14.1" customHeight="1" x14ac:dyDescent="0.15">
      <c r="B21" s="209" t="s">
        <v>29</v>
      </c>
      <c r="C21" s="210" t="s">
        <v>27</v>
      </c>
      <c r="D21" s="205">
        <v>259571</v>
      </c>
      <c r="E21" s="206">
        <v>269967.32</v>
      </c>
      <c r="F21" s="206">
        <v>195544</v>
      </c>
      <c r="G21" s="207">
        <v>276592.26</v>
      </c>
      <c r="H21" s="208">
        <v>67576</v>
      </c>
      <c r="I21" s="208">
        <v>77490.850000000006</v>
      </c>
      <c r="J21" s="208">
        <v>63260.06</v>
      </c>
      <c r="K21" s="208">
        <v>76772.100000000006</v>
      </c>
      <c r="L21" s="202">
        <f t="shared" si="0"/>
        <v>285099.01</v>
      </c>
      <c r="M21" s="201">
        <v>69064.7</v>
      </c>
      <c r="N21" s="345">
        <v>77137.09</v>
      </c>
      <c r="O21" s="345">
        <v>66885.84</v>
      </c>
      <c r="P21" s="345">
        <v>83134.649999999994</v>
      </c>
      <c r="Q21" s="390">
        <f t="shared" si="1"/>
        <v>296222.27999999997</v>
      </c>
      <c r="R21" s="345">
        <v>83730.320000000007</v>
      </c>
      <c r="S21" s="345">
        <v>92458.52</v>
      </c>
      <c r="T21" s="345">
        <v>98526.709999999992</v>
      </c>
      <c r="U21" s="421">
        <f t="shared" si="2"/>
        <v>6068.1899999999878</v>
      </c>
      <c r="V21" s="446">
        <f t="shared" si="3"/>
        <v>6.5631485340669385E-2</v>
      </c>
    </row>
    <row r="22" spans="1:23" s="147" customFormat="1" ht="14.1" customHeight="1" x14ac:dyDescent="0.15">
      <c r="B22" s="209" t="s">
        <v>30</v>
      </c>
      <c r="C22" s="210" t="s">
        <v>27</v>
      </c>
      <c r="D22" s="205">
        <v>321650</v>
      </c>
      <c r="E22" s="206">
        <v>291115.89</v>
      </c>
      <c r="F22" s="206">
        <v>209638</v>
      </c>
      <c r="G22" s="207">
        <v>287736.43</v>
      </c>
      <c r="H22" s="208">
        <v>60035</v>
      </c>
      <c r="I22" s="208">
        <v>102765.95</v>
      </c>
      <c r="J22" s="208">
        <v>76959.41</v>
      </c>
      <c r="K22" s="208">
        <v>127305.15</v>
      </c>
      <c r="L22" s="202">
        <f t="shared" si="0"/>
        <v>367065.51</v>
      </c>
      <c r="M22" s="201">
        <v>97826.219999999987</v>
      </c>
      <c r="N22" s="345">
        <v>88654.040000000008</v>
      </c>
      <c r="O22" s="345">
        <v>75553.850000000006</v>
      </c>
      <c r="P22" s="345">
        <v>104999.93</v>
      </c>
      <c r="Q22" s="390">
        <f t="shared" si="1"/>
        <v>367034.04000000004</v>
      </c>
      <c r="R22" s="345">
        <v>95861.38</v>
      </c>
      <c r="S22" s="345">
        <v>91945.47</v>
      </c>
      <c r="T22" s="345">
        <v>67204.88</v>
      </c>
      <c r="U22" s="421">
        <f t="shared" si="2"/>
        <v>-24740.589999999997</v>
      </c>
      <c r="V22" s="446">
        <f t="shared" si="3"/>
        <v>-0.26907894429165458</v>
      </c>
    </row>
    <row r="23" spans="1:23" s="147" customFormat="1" ht="14.1" customHeight="1" x14ac:dyDescent="0.15">
      <c r="B23" s="209" t="s">
        <v>31</v>
      </c>
      <c r="C23" s="210" t="s">
        <v>27</v>
      </c>
      <c r="D23" s="211" t="s">
        <v>27</v>
      </c>
      <c r="E23" s="210" t="s">
        <v>27</v>
      </c>
      <c r="F23" s="210" t="s">
        <v>27</v>
      </c>
      <c r="G23" s="213" t="s">
        <v>27</v>
      </c>
      <c r="H23" s="214">
        <v>102518</v>
      </c>
      <c r="I23" s="214">
        <v>124966.03</v>
      </c>
      <c r="J23" s="214">
        <v>136583.82999999999</v>
      </c>
      <c r="K23" s="214">
        <v>134553.79</v>
      </c>
      <c r="L23" s="202">
        <f t="shared" si="0"/>
        <v>498621.65</v>
      </c>
      <c r="M23" s="201">
        <v>147780.26</v>
      </c>
      <c r="N23" s="345">
        <v>133917.69999999998</v>
      </c>
      <c r="O23" s="345">
        <v>107040.85</v>
      </c>
      <c r="P23" s="345">
        <v>115726.13</v>
      </c>
      <c r="Q23" s="390">
        <f t="shared" si="1"/>
        <v>504464.93999999994</v>
      </c>
      <c r="R23" s="345">
        <v>103587.85</v>
      </c>
      <c r="S23" s="345">
        <v>112566.59999999999</v>
      </c>
      <c r="T23" s="345">
        <v>107935.93</v>
      </c>
      <c r="U23" s="421">
        <f t="shared" si="2"/>
        <v>-4630.6699999999983</v>
      </c>
      <c r="V23" s="446">
        <f t="shared" si="3"/>
        <v>-4.1137157913626231E-2</v>
      </c>
    </row>
    <row r="24" spans="1:23" s="147" customFormat="1" ht="14.1" customHeight="1" x14ac:dyDescent="0.15">
      <c r="B24" s="209" t="s">
        <v>32</v>
      </c>
      <c r="C24" s="210" t="s">
        <v>27</v>
      </c>
      <c r="D24" s="211" t="s">
        <v>27</v>
      </c>
      <c r="E24" s="210" t="s">
        <v>27</v>
      </c>
      <c r="F24" s="210" t="s">
        <v>27</v>
      </c>
      <c r="G24" s="213" t="s">
        <v>27</v>
      </c>
      <c r="H24" s="214">
        <v>108885</v>
      </c>
      <c r="I24" s="214">
        <v>63973.11</v>
      </c>
      <c r="J24" s="214">
        <v>113323.16</v>
      </c>
      <c r="K24" s="214">
        <v>107418.65</v>
      </c>
      <c r="L24" s="202">
        <f t="shared" si="0"/>
        <v>393599.92000000004</v>
      </c>
      <c r="M24" s="201">
        <v>72441.049999999988</v>
      </c>
      <c r="N24" s="345">
        <v>123418.28</v>
      </c>
      <c r="O24" s="345">
        <v>73611.45</v>
      </c>
      <c r="P24" s="345">
        <v>87314.03</v>
      </c>
      <c r="Q24" s="390">
        <f t="shared" si="1"/>
        <v>356784.80999999994</v>
      </c>
      <c r="R24" s="345">
        <v>79059.16</v>
      </c>
      <c r="S24" s="345">
        <v>75081.19</v>
      </c>
      <c r="T24" s="345">
        <v>65463.98000000001</v>
      </c>
      <c r="U24" s="421">
        <f t="shared" si="2"/>
        <v>-9617.2099999999919</v>
      </c>
      <c r="V24" s="446">
        <f t="shared" si="3"/>
        <v>-0.12809080410153317</v>
      </c>
    </row>
    <row r="25" spans="1:23" s="147" customFormat="1" ht="14.1" customHeight="1" x14ac:dyDescent="0.15">
      <c r="B25" s="209" t="s">
        <v>33</v>
      </c>
      <c r="C25" s="210" t="s">
        <v>27</v>
      </c>
      <c r="D25" s="211" t="s">
        <v>27</v>
      </c>
      <c r="E25" s="210" t="s">
        <v>27</v>
      </c>
      <c r="F25" s="210" t="s">
        <v>27</v>
      </c>
      <c r="G25" s="213" t="s">
        <v>27</v>
      </c>
      <c r="H25" s="214">
        <v>289548</v>
      </c>
      <c r="I25" s="214">
        <v>340097.2</v>
      </c>
      <c r="J25" s="214">
        <v>312287.71000000002</v>
      </c>
      <c r="K25" s="214">
        <v>352776.53</v>
      </c>
      <c r="L25" s="202">
        <f t="shared" si="0"/>
        <v>1294709.44</v>
      </c>
      <c r="M25" s="201">
        <v>409025.66000000003</v>
      </c>
      <c r="N25" s="345">
        <v>401726.71</v>
      </c>
      <c r="O25" s="345">
        <v>413174.47</v>
      </c>
      <c r="P25" s="345">
        <v>472726.13</v>
      </c>
      <c r="Q25" s="390">
        <f t="shared" si="1"/>
        <v>1696652.9700000002</v>
      </c>
      <c r="R25" s="345">
        <v>527102.36</v>
      </c>
      <c r="S25" s="345">
        <v>574959.44999999995</v>
      </c>
      <c r="T25" s="345">
        <v>507692.95</v>
      </c>
      <c r="U25" s="421">
        <f t="shared" si="2"/>
        <v>-67266.499999999942</v>
      </c>
      <c r="V25" s="446">
        <f t="shared" si="3"/>
        <v>-0.11699346797413269</v>
      </c>
    </row>
    <row r="26" spans="1:23" s="147" customFormat="1" ht="14.1" customHeight="1" x14ac:dyDescent="0.15">
      <c r="A26" s="458"/>
      <c r="B26" s="209" t="s">
        <v>34</v>
      </c>
      <c r="C26" s="210" t="s">
        <v>27</v>
      </c>
      <c r="D26" s="211" t="s">
        <v>27</v>
      </c>
      <c r="E26" s="210" t="s">
        <v>27</v>
      </c>
      <c r="F26" s="210" t="s">
        <v>27</v>
      </c>
      <c r="G26" s="213" t="s">
        <v>27</v>
      </c>
      <c r="H26" s="214">
        <v>129979</v>
      </c>
      <c r="I26" s="214">
        <v>112038.22</v>
      </c>
      <c r="J26" s="214">
        <v>114309.19</v>
      </c>
      <c r="K26" s="214">
        <v>107358.01</v>
      </c>
      <c r="L26" s="202">
        <f t="shared" si="0"/>
        <v>463684.42000000004</v>
      </c>
      <c r="M26" s="201">
        <v>125989.31999999999</v>
      </c>
      <c r="N26" s="345">
        <v>152644.02999999997</v>
      </c>
      <c r="O26" s="345">
        <v>133557.49</v>
      </c>
      <c r="P26" s="345">
        <v>122339.15</v>
      </c>
      <c r="Q26" s="390">
        <f t="shared" si="1"/>
        <v>534529.99</v>
      </c>
      <c r="R26" s="345">
        <v>192507.27</v>
      </c>
      <c r="S26" s="345">
        <v>177866.13</v>
      </c>
      <c r="T26" s="345">
        <v>147448.17000000001</v>
      </c>
      <c r="U26" s="421">
        <f t="shared" si="2"/>
        <v>-30417.959999999992</v>
      </c>
      <c r="V26" s="446">
        <f t="shared" si="3"/>
        <v>-0.17101603323803127</v>
      </c>
      <c r="W26" s="458"/>
    </row>
    <row r="27" spans="1:23" s="147" customFormat="1" ht="14.1" customHeight="1" x14ac:dyDescent="0.15">
      <c r="A27" s="458"/>
      <c r="B27" s="209" t="s">
        <v>35</v>
      </c>
      <c r="C27" s="210" t="s">
        <v>27</v>
      </c>
      <c r="D27" s="211" t="s">
        <v>27</v>
      </c>
      <c r="E27" s="210" t="s">
        <v>27</v>
      </c>
      <c r="F27" s="210" t="s">
        <v>27</v>
      </c>
      <c r="G27" s="213" t="s">
        <v>27</v>
      </c>
      <c r="H27" s="214">
        <v>191433</v>
      </c>
      <c r="I27" s="214">
        <v>181750.97</v>
      </c>
      <c r="J27" s="214">
        <v>184839.54</v>
      </c>
      <c r="K27" s="214">
        <v>201146.34</v>
      </c>
      <c r="L27" s="202">
        <f t="shared" si="0"/>
        <v>759169.85</v>
      </c>
      <c r="M27" s="201">
        <v>186674.25</v>
      </c>
      <c r="N27" s="345">
        <v>211365.66999999998</v>
      </c>
      <c r="O27" s="345">
        <v>166394.20000000001</v>
      </c>
      <c r="P27" s="345">
        <v>231788.25</v>
      </c>
      <c r="Q27" s="390">
        <f t="shared" si="1"/>
        <v>796222.37</v>
      </c>
      <c r="R27" s="345">
        <v>304103.96999999997</v>
      </c>
      <c r="S27" s="345">
        <v>232541.09</v>
      </c>
      <c r="T27" s="345">
        <v>167392.32999999999</v>
      </c>
      <c r="U27" s="421">
        <f t="shared" si="2"/>
        <v>-65148.760000000009</v>
      </c>
      <c r="V27" s="446">
        <f t="shared" si="3"/>
        <v>-0.28016020738528408</v>
      </c>
      <c r="W27" s="458"/>
    </row>
    <row r="28" spans="1:23" s="147" customFormat="1" ht="14.1" customHeight="1" x14ac:dyDescent="0.15">
      <c r="B28" s="209" t="s">
        <v>36</v>
      </c>
      <c r="C28" s="210" t="s">
        <v>27</v>
      </c>
      <c r="D28" s="211" t="s">
        <v>27</v>
      </c>
      <c r="E28" s="210" t="s">
        <v>27</v>
      </c>
      <c r="F28" s="210" t="s">
        <v>27</v>
      </c>
      <c r="G28" s="213" t="s">
        <v>27</v>
      </c>
      <c r="H28" s="214">
        <v>191147</v>
      </c>
      <c r="I28" s="214">
        <v>153818.98000000001</v>
      </c>
      <c r="J28" s="214">
        <v>146796.07999999999</v>
      </c>
      <c r="K28" s="214">
        <v>216113.09</v>
      </c>
      <c r="L28" s="202">
        <f t="shared" si="0"/>
        <v>707875.14999999991</v>
      </c>
      <c r="M28" s="201">
        <v>371067.45999999996</v>
      </c>
      <c r="N28" s="345">
        <v>418973.87</v>
      </c>
      <c r="O28" s="345">
        <v>417869.6</v>
      </c>
      <c r="P28" s="345">
        <v>451580.74</v>
      </c>
      <c r="Q28" s="390">
        <f t="shared" si="1"/>
        <v>1659491.67</v>
      </c>
      <c r="R28" s="345">
        <v>515755.76</v>
      </c>
      <c r="S28" s="345">
        <v>489020.55999999994</v>
      </c>
      <c r="T28" s="345">
        <v>456349.71</v>
      </c>
      <c r="U28" s="421">
        <f t="shared" si="2"/>
        <v>-32670.849999999919</v>
      </c>
      <c r="V28" s="446">
        <f t="shared" si="3"/>
        <v>-6.6808745219219257E-2</v>
      </c>
    </row>
    <row r="29" spans="1:23" s="147" customFormat="1" ht="14.1" customHeight="1" x14ac:dyDescent="0.15">
      <c r="B29" s="209" t="s">
        <v>37</v>
      </c>
      <c r="C29" s="210" t="s">
        <v>27</v>
      </c>
      <c r="D29" s="211" t="s">
        <v>27</v>
      </c>
      <c r="E29" s="210" t="s">
        <v>27</v>
      </c>
      <c r="F29" s="210" t="s">
        <v>27</v>
      </c>
      <c r="G29" s="213" t="s">
        <v>27</v>
      </c>
      <c r="H29" s="214">
        <v>101454</v>
      </c>
      <c r="I29" s="214">
        <v>98018.54</v>
      </c>
      <c r="J29" s="214">
        <v>78166.009999999995</v>
      </c>
      <c r="K29" s="214">
        <v>102311.84</v>
      </c>
      <c r="L29" s="202">
        <f t="shared" si="0"/>
        <v>379950.39</v>
      </c>
      <c r="M29" s="201">
        <v>121685.81</v>
      </c>
      <c r="N29" s="345">
        <v>120243.24</v>
      </c>
      <c r="O29" s="345">
        <v>141555.63</v>
      </c>
      <c r="P29" s="345">
        <v>121756.96</v>
      </c>
      <c r="Q29" s="390">
        <f t="shared" si="1"/>
        <v>505241.64</v>
      </c>
      <c r="R29" s="345">
        <v>141786.34999999998</v>
      </c>
      <c r="S29" s="345">
        <v>27545.89</v>
      </c>
      <c r="T29" s="345">
        <v>26980.959999999999</v>
      </c>
      <c r="U29" s="421">
        <f t="shared" si="2"/>
        <v>-564.93000000000029</v>
      </c>
      <c r="V29" s="446">
        <f t="shared" si="3"/>
        <v>-2.0508685687774121E-2</v>
      </c>
    </row>
    <row r="30" spans="1:23" s="147" customFormat="1" ht="14.1" customHeight="1" x14ac:dyDescent="0.15">
      <c r="B30" s="209" t="s">
        <v>126</v>
      </c>
      <c r="C30" s="210" t="s">
        <v>27</v>
      </c>
      <c r="D30" s="211" t="s">
        <v>27</v>
      </c>
      <c r="E30" s="210" t="s">
        <v>27</v>
      </c>
      <c r="F30" s="210" t="s">
        <v>27</v>
      </c>
      <c r="G30" s="213" t="s">
        <v>27</v>
      </c>
      <c r="H30" s="214">
        <v>68038</v>
      </c>
      <c r="I30" s="214">
        <v>42700.2</v>
      </c>
      <c r="J30" s="214">
        <v>44912.46</v>
      </c>
      <c r="K30" s="214">
        <v>50099.199999999997</v>
      </c>
      <c r="L30" s="202">
        <f t="shared" si="0"/>
        <v>205749.86</v>
      </c>
      <c r="M30" s="201">
        <v>65876.510000000009</v>
      </c>
      <c r="N30" s="345">
        <v>44743.21</v>
      </c>
      <c r="O30" s="345">
        <v>48196.6</v>
      </c>
      <c r="P30" s="345">
        <v>70657.399999999994</v>
      </c>
      <c r="Q30" s="390">
        <f t="shared" si="1"/>
        <v>229473.72</v>
      </c>
      <c r="R30" s="345">
        <v>58651.740000000005</v>
      </c>
      <c r="S30" s="345">
        <v>242792.63</v>
      </c>
      <c r="T30" s="345">
        <v>188990.3</v>
      </c>
      <c r="U30" s="421">
        <f t="shared" si="2"/>
        <v>-53802.330000000016</v>
      </c>
      <c r="V30" s="446">
        <f t="shared" si="3"/>
        <v>-0.22159787140161552</v>
      </c>
    </row>
    <row r="31" spans="1:23" s="147" customFormat="1" ht="14.1" customHeight="1" thickBot="1" x14ac:dyDescent="0.2">
      <c r="B31" s="209" t="s">
        <v>38</v>
      </c>
      <c r="C31" s="215">
        <v>9285102.6600000001</v>
      </c>
      <c r="D31" s="216">
        <v>8038658</v>
      </c>
      <c r="E31" s="215">
        <v>6928838.1200000001</v>
      </c>
      <c r="F31" s="215">
        <v>8156047</v>
      </c>
      <c r="G31" s="217">
        <v>9384210.5999999996</v>
      </c>
      <c r="H31" s="218">
        <v>1525730</v>
      </c>
      <c r="I31" s="218">
        <v>1621529.75</v>
      </c>
      <c r="J31" s="218">
        <v>1730728.56</v>
      </c>
      <c r="K31" s="218">
        <v>1598032.33</v>
      </c>
      <c r="L31" s="219">
        <f t="shared" si="0"/>
        <v>6476020.6400000006</v>
      </c>
      <c r="M31" s="218">
        <v>1838689.130000005</v>
      </c>
      <c r="N31" s="346">
        <v>1763334.5500000054</v>
      </c>
      <c r="O31" s="346">
        <v>1593073.44</v>
      </c>
      <c r="P31" s="346">
        <v>1783216.58</v>
      </c>
      <c r="Q31" s="391">
        <f t="shared" si="1"/>
        <v>6978313.7000000104</v>
      </c>
      <c r="R31" s="346">
        <v>1851236.7600000084</v>
      </c>
      <c r="S31" s="346">
        <v>1809073.3200000094</v>
      </c>
      <c r="T31" s="346">
        <v>1658246.1800000016</v>
      </c>
      <c r="U31" s="421">
        <f t="shared" si="2"/>
        <v>-150827.14000000781</v>
      </c>
      <c r="V31" s="446">
        <f t="shared" si="3"/>
        <v>-8.3372596529148427E-2</v>
      </c>
    </row>
    <row r="32" spans="1:23" s="148" customFormat="1" ht="14.1" customHeight="1" thickBot="1" x14ac:dyDescent="0.2">
      <c r="B32" s="170" t="s">
        <v>39</v>
      </c>
      <c r="C32" s="220">
        <f t="shared" ref="C32:M32" si="4">SUM(C8:C31)</f>
        <v>178729208.80000001</v>
      </c>
      <c r="D32" s="221">
        <f t="shared" si="4"/>
        <v>174635032</v>
      </c>
      <c r="E32" s="220">
        <f t="shared" si="4"/>
        <v>179911194.96999997</v>
      </c>
      <c r="F32" s="221">
        <f>SUM(F8:F31)</f>
        <v>169545865</v>
      </c>
      <c r="G32" s="220">
        <f t="shared" si="4"/>
        <v>199340813.41</v>
      </c>
      <c r="H32" s="222">
        <f t="shared" si="4"/>
        <v>51063541</v>
      </c>
      <c r="I32" s="222">
        <f t="shared" si="4"/>
        <v>53560617.030000009</v>
      </c>
      <c r="J32" s="222">
        <f t="shared" si="4"/>
        <v>54917641.059999995</v>
      </c>
      <c r="K32" s="222">
        <f t="shared" si="4"/>
        <v>58181910.800000012</v>
      </c>
      <c r="L32" s="222">
        <f t="shared" si="4"/>
        <v>217723709.88999999</v>
      </c>
      <c r="M32" s="222">
        <f t="shared" si="4"/>
        <v>55760931.369999997</v>
      </c>
      <c r="N32" s="222">
        <f t="shared" ref="N32" si="5">SUM(N8:N31)</f>
        <v>58872612.230000012</v>
      </c>
      <c r="O32" s="392">
        <f t="shared" ref="O32:Q32" si="6">SUM(O8:O31)</f>
        <v>58958566.090000026</v>
      </c>
      <c r="P32" s="392">
        <f t="shared" si="6"/>
        <v>61240575.280000001</v>
      </c>
      <c r="Q32" s="392">
        <f t="shared" si="6"/>
        <v>234832684.96999997</v>
      </c>
      <c r="R32" s="392">
        <f t="shared" ref="R32" si="7">SUM(R8:R31)</f>
        <v>62312408.870000005</v>
      </c>
      <c r="S32" s="392">
        <f t="shared" ref="S32:T32" si="8">SUM(S8:S31)</f>
        <v>64550584.310000017</v>
      </c>
      <c r="T32" s="392">
        <f t="shared" si="8"/>
        <v>64626957.340000004</v>
      </c>
      <c r="U32" s="392">
        <f>T32-S32</f>
        <v>76373.029999986291</v>
      </c>
      <c r="V32" s="449">
        <f>U32/S32</f>
        <v>1.1831500956398743E-3</v>
      </c>
    </row>
    <row r="33" spans="1:20" s="149" customFormat="1" ht="15.95" customHeight="1" thickBot="1" x14ac:dyDescent="0.25">
      <c r="B33" s="332"/>
      <c r="D33" s="329"/>
      <c r="H33" s="329"/>
      <c r="R33" s="401"/>
      <c r="S33" s="401"/>
      <c r="T33" s="401"/>
    </row>
    <row r="34" spans="1:20" s="149" customFormat="1" ht="15.95" customHeight="1" thickBot="1" x14ac:dyDescent="0.25">
      <c r="B34" s="195" t="s">
        <v>40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59"/>
      <c r="N34" s="159"/>
      <c r="O34" s="160"/>
      <c r="P34" s="340"/>
      <c r="Q34" s="340"/>
      <c r="R34" s="340"/>
      <c r="S34" s="340"/>
      <c r="T34" s="340"/>
    </row>
    <row r="35" spans="1:20" ht="20.100000000000001" customHeight="1" thickBot="1" x14ac:dyDescent="0.25">
      <c r="B35" s="164" t="s">
        <v>7</v>
      </c>
      <c r="C35" s="165" t="s">
        <v>8</v>
      </c>
      <c r="D35" s="159" t="s">
        <v>9</v>
      </c>
      <c r="E35" s="165" t="s">
        <v>10</v>
      </c>
      <c r="F35" s="165" t="s">
        <v>11</v>
      </c>
      <c r="G35" s="165" t="s">
        <v>12</v>
      </c>
      <c r="H35" s="166" t="s">
        <v>13</v>
      </c>
      <c r="I35" s="166" t="s">
        <v>14</v>
      </c>
      <c r="J35" s="166" t="s">
        <v>122</v>
      </c>
      <c r="K35" s="166" t="s">
        <v>128</v>
      </c>
      <c r="L35" s="166" t="s">
        <v>131</v>
      </c>
      <c r="M35" s="166" t="s">
        <v>133</v>
      </c>
      <c r="N35" s="166" t="s">
        <v>139</v>
      </c>
      <c r="O35" s="163" t="s">
        <v>140</v>
      </c>
      <c r="P35" s="163" t="s">
        <v>142</v>
      </c>
      <c r="Q35" s="166" t="s">
        <v>144</v>
      </c>
      <c r="R35" s="166" t="s">
        <v>146</v>
      </c>
      <c r="S35" s="166" t="s">
        <v>163</v>
      </c>
      <c r="T35" s="166" t="s">
        <v>155</v>
      </c>
    </row>
    <row r="36" spans="1:20" s="147" customFormat="1" ht="14.1" customHeight="1" x14ac:dyDescent="0.15">
      <c r="A36" s="148"/>
      <c r="B36" s="196" t="s">
        <v>15</v>
      </c>
      <c r="C36" s="223">
        <f t="shared" ref="C36:H36" si="9">C8/C$32</f>
        <v>0.64645336509764706</v>
      </c>
      <c r="D36" s="223">
        <f t="shared" si="9"/>
        <v>0.63753307526521941</v>
      </c>
      <c r="E36" s="223">
        <f t="shared" si="9"/>
        <v>0.61382135507695712</v>
      </c>
      <c r="F36" s="223">
        <f t="shared" si="9"/>
        <v>0.59913032382122677</v>
      </c>
      <c r="G36" s="225">
        <f t="shared" si="9"/>
        <v>0.59664687233604685</v>
      </c>
      <c r="H36" s="223">
        <f t="shared" si="9"/>
        <v>0.58211017915894236</v>
      </c>
      <c r="I36" s="223">
        <f t="shared" ref="I36:M51" si="10">I8/I$32</f>
        <v>0.58207418209050454</v>
      </c>
      <c r="J36" s="223">
        <f t="shared" si="10"/>
        <v>0.59076955881178195</v>
      </c>
      <c r="K36" s="223">
        <f>K8/K$32</f>
        <v>0.5938804144603651</v>
      </c>
      <c r="L36" s="225">
        <f>L8/L$32</f>
        <v>0.58743086499222985</v>
      </c>
      <c r="M36" s="223">
        <f>M8/M$32</f>
        <v>0.56395267362622614</v>
      </c>
      <c r="N36" s="223">
        <f>N8/N$32</f>
        <v>0.57175259607127493</v>
      </c>
      <c r="O36" s="385">
        <f t="shared" ref="O36:T51" si="11">O8/O$32</f>
        <v>0.58086342581198935</v>
      </c>
      <c r="P36" s="385">
        <f t="shared" si="11"/>
        <v>0.55341630765294791</v>
      </c>
      <c r="Q36" s="387">
        <f t="shared" si="11"/>
        <v>0.56740612132856283</v>
      </c>
      <c r="R36" s="385">
        <f t="shared" si="11"/>
        <v>0.56265298751561477</v>
      </c>
      <c r="S36" s="385">
        <f t="shared" si="11"/>
        <v>0.56659886569507012</v>
      </c>
      <c r="T36" s="385">
        <f t="shared" si="11"/>
        <v>0.57092013949979337</v>
      </c>
    </row>
    <row r="37" spans="1:20" s="148" customFormat="1" ht="14.1" customHeight="1" x14ac:dyDescent="0.15">
      <c r="A37" s="147"/>
      <c r="B37" s="203" t="s">
        <v>16</v>
      </c>
      <c r="C37" s="223">
        <f>C9/C$32</f>
        <v>6.5646277230093128E-2</v>
      </c>
      <c r="D37" s="223">
        <f>D9/D$32</f>
        <v>6.4560683334143401E-2</v>
      </c>
      <c r="E37" s="223">
        <f t="shared" ref="E37:F50" si="12">E9/E$32</f>
        <v>6.9498719866125977E-2</v>
      </c>
      <c r="F37" s="223">
        <f t="shared" si="12"/>
        <v>7.5298616100133137E-2</v>
      </c>
      <c r="G37" s="225">
        <f t="shared" ref="G37:J51" si="13">G9/G$32</f>
        <v>7.1058083880024034E-2</v>
      </c>
      <c r="H37" s="223">
        <f t="shared" si="13"/>
        <v>7.3979534635093172E-2</v>
      </c>
      <c r="I37" s="223">
        <f t="shared" si="10"/>
        <v>7.1980183645767068E-2</v>
      </c>
      <c r="J37" s="223">
        <f t="shared" si="10"/>
        <v>7.0331837191988822E-2</v>
      </c>
      <c r="K37" s="223">
        <f t="shared" si="10"/>
        <v>6.9630133907530575E-2</v>
      </c>
      <c r="L37" s="225">
        <f t="shared" si="10"/>
        <v>7.140532782513484E-2</v>
      </c>
      <c r="M37" s="223">
        <f t="shared" si="10"/>
        <v>7.1556970659688607E-2</v>
      </c>
      <c r="N37" s="223">
        <f t="shared" ref="N37" si="14">N9/N$32</f>
        <v>7.2478525045396966E-2</v>
      </c>
      <c r="O37" s="385">
        <f t="shared" si="11"/>
        <v>7.2734510087200763E-2</v>
      </c>
      <c r="P37" s="385">
        <f t="shared" si="11"/>
        <v>7.3128708532275558E-2</v>
      </c>
      <c r="Q37" s="387">
        <f t="shared" si="11"/>
        <v>7.2493528880678643E-2</v>
      </c>
      <c r="R37" s="385">
        <f t="shared" si="11"/>
        <v>6.9635282902520829E-2</v>
      </c>
      <c r="S37" s="385">
        <f t="shared" si="11"/>
        <v>6.8855452472045928E-2</v>
      </c>
      <c r="T37" s="385">
        <f t="shared" si="11"/>
        <v>7.0340095636629879E-2</v>
      </c>
    </row>
    <row r="38" spans="1:20" s="147" customFormat="1" ht="14.1" customHeight="1" x14ac:dyDescent="0.15">
      <c r="B38" s="203" t="s">
        <v>17</v>
      </c>
      <c r="C38" s="223">
        <f>C10/C$32</f>
        <v>0.11869214350821877</v>
      </c>
      <c r="D38" s="223">
        <f>D10/D$32</f>
        <v>0.12058935002227961</v>
      </c>
      <c r="E38" s="223">
        <f t="shared" si="12"/>
        <v>0.13175369211433793</v>
      </c>
      <c r="F38" s="223">
        <f t="shared" si="12"/>
        <v>0.14398162998549094</v>
      </c>
      <c r="G38" s="225">
        <f t="shared" si="13"/>
        <v>0.14898828891058449</v>
      </c>
      <c r="H38" s="223">
        <f t="shared" si="13"/>
        <v>0.15363268677352399</v>
      </c>
      <c r="I38" s="223">
        <f t="shared" si="10"/>
        <v>0.15330480090251491</v>
      </c>
      <c r="J38" s="223">
        <f t="shared" si="10"/>
        <v>0.14966975258496293</v>
      </c>
      <c r="K38" s="223">
        <f t="shared" si="10"/>
        <v>0.1517860996411276</v>
      </c>
      <c r="L38" s="225">
        <f t="shared" si="10"/>
        <v>0.15205897330486648</v>
      </c>
      <c r="M38" s="223">
        <f t="shared" si="10"/>
        <v>0.16973789725994673</v>
      </c>
      <c r="N38" s="223">
        <f t="shared" ref="N38" si="15">N10/N$32</f>
        <v>0.165123640208482</v>
      </c>
      <c r="O38" s="385">
        <f t="shared" si="11"/>
        <v>0.16054954127531762</v>
      </c>
      <c r="P38" s="385">
        <f t="shared" si="11"/>
        <v>0.17287434746644986</v>
      </c>
      <c r="Q38" s="387">
        <f t="shared" si="11"/>
        <v>0.16709215122678844</v>
      </c>
      <c r="R38" s="385">
        <f t="shared" si="11"/>
        <v>0.17301085250116732</v>
      </c>
      <c r="S38" s="385">
        <f t="shared" si="11"/>
        <v>0.17341693045318921</v>
      </c>
      <c r="T38" s="385">
        <f t="shared" si="11"/>
        <v>0.17294057572910643</v>
      </c>
    </row>
    <row r="39" spans="1:20" s="147" customFormat="1" ht="14.1" customHeight="1" x14ac:dyDescent="0.15">
      <c r="B39" s="203" t="s">
        <v>18</v>
      </c>
      <c r="C39" s="223">
        <f t="shared" ref="C39:D50" si="16">C11/C$32</f>
        <v>1.6293328547426544E-2</v>
      </c>
      <c r="D39" s="223">
        <f t="shared" si="16"/>
        <v>1.7521175247358158E-2</v>
      </c>
      <c r="E39" s="223">
        <f t="shared" si="12"/>
        <v>1.8964469890653188E-2</v>
      </c>
      <c r="F39" s="223">
        <f t="shared" si="12"/>
        <v>1.7399628118326568E-2</v>
      </c>
      <c r="G39" s="225">
        <f t="shared" si="13"/>
        <v>1.98099012061215E-2</v>
      </c>
      <c r="H39" s="223">
        <f t="shared" si="13"/>
        <v>2.2229010714317678E-2</v>
      </c>
      <c r="I39" s="223">
        <f t="shared" si="10"/>
        <v>2.332524230070469E-2</v>
      </c>
      <c r="J39" s="223">
        <f t="shared" si="10"/>
        <v>2.1710506623861897E-2</v>
      </c>
      <c r="K39" s="223">
        <f t="shared" si="10"/>
        <v>2.0436965263780915E-2</v>
      </c>
      <c r="L39" s="225">
        <f t="shared" si="10"/>
        <v>2.1889016462230008E-2</v>
      </c>
      <c r="M39" s="223">
        <f t="shared" si="10"/>
        <v>2.2892733651267202E-2</v>
      </c>
      <c r="N39" s="223">
        <f t="shared" ref="N39" si="17">N11/N$32</f>
        <v>2.2213606301192658E-2</v>
      </c>
      <c r="O39" s="385">
        <f t="shared" si="11"/>
        <v>2.0043352957331048E-2</v>
      </c>
      <c r="P39" s="385">
        <f t="shared" si="11"/>
        <v>2.1350055319075373E-2</v>
      </c>
      <c r="Q39" s="387">
        <f t="shared" si="11"/>
        <v>2.1604787257992406E-2</v>
      </c>
      <c r="R39" s="385">
        <f t="shared" si="11"/>
        <v>2.0212077864419749E-2</v>
      </c>
      <c r="S39" s="385">
        <f t="shared" si="11"/>
        <v>2.0484767630448108E-2</v>
      </c>
      <c r="T39" s="385">
        <f t="shared" si="11"/>
        <v>2.0620043474879765E-2</v>
      </c>
    </row>
    <row r="40" spans="1:20" s="147" customFormat="1" ht="14.1" customHeight="1" x14ac:dyDescent="0.15">
      <c r="B40" s="209" t="s">
        <v>19</v>
      </c>
      <c r="C40" s="223">
        <f t="shared" si="16"/>
        <v>1.664287549847868E-2</v>
      </c>
      <c r="D40" s="223">
        <f t="shared" si="16"/>
        <v>1.6970701502777519E-2</v>
      </c>
      <c r="E40" s="223">
        <f t="shared" si="12"/>
        <v>1.512569915648535E-2</v>
      </c>
      <c r="F40" s="223">
        <f t="shared" si="12"/>
        <v>2.0574698179752129E-2</v>
      </c>
      <c r="G40" s="225">
        <f t="shared" si="13"/>
        <v>1.8404214808004579E-2</v>
      </c>
      <c r="H40" s="223">
        <f t="shared" si="13"/>
        <v>1.8013517707281601E-2</v>
      </c>
      <c r="I40" s="223">
        <f t="shared" si="10"/>
        <v>1.7888227827236439E-2</v>
      </c>
      <c r="J40" s="223">
        <f t="shared" si="10"/>
        <v>1.7693635255352318E-2</v>
      </c>
      <c r="K40" s="223">
        <f t="shared" si="10"/>
        <v>1.7309880101084613E-2</v>
      </c>
      <c r="L40" s="225">
        <f t="shared" si="10"/>
        <v>1.7713978564615391E-2</v>
      </c>
      <c r="M40" s="223">
        <f t="shared" si="10"/>
        <v>1.844799924833106E-2</v>
      </c>
      <c r="N40" s="223">
        <f t="shared" ref="N40" si="18">N12/N$32</f>
        <v>1.8801885258217629E-2</v>
      </c>
      <c r="O40" s="385">
        <f t="shared" si="11"/>
        <v>1.8308456795781608E-2</v>
      </c>
      <c r="P40" s="385">
        <f t="shared" si="11"/>
        <v>1.914059060746302E-2</v>
      </c>
      <c r="Q40" s="387">
        <f t="shared" si="11"/>
        <v>1.8682300807319346E-2</v>
      </c>
      <c r="R40" s="385">
        <f t="shared" si="11"/>
        <v>2.0209223537276482E-2</v>
      </c>
      <c r="S40" s="385">
        <f t="shared" si="11"/>
        <v>2.1450308386836654E-2</v>
      </c>
      <c r="T40" s="385">
        <f t="shared" si="11"/>
        <v>1.9449092170428332E-2</v>
      </c>
    </row>
    <row r="41" spans="1:20" s="147" customFormat="1" ht="14.1" customHeight="1" x14ac:dyDescent="0.15">
      <c r="B41" s="209" t="s">
        <v>20</v>
      </c>
      <c r="C41" s="223">
        <f t="shared" si="16"/>
        <v>1.7702761519749984E-2</v>
      </c>
      <c r="D41" s="223">
        <f t="shared" si="16"/>
        <v>1.6091255962892945E-2</v>
      </c>
      <c r="E41" s="223">
        <f t="shared" si="12"/>
        <v>1.2705990421447537E-2</v>
      </c>
      <c r="F41" s="223">
        <f t="shared" si="12"/>
        <v>1.278790255368363E-2</v>
      </c>
      <c r="G41" s="225">
        <f t="shared" si="13"/>
        <v>1.2540133489164336E-2</v>
      </c>
      <c r="H41" s="223">
        <f t="shared" si="13"/>
        <v>1.2857529798021645E-2</v>
      </c>
      <c r="I41" s="223">
        <f t="shared" si="10"/>
        <v>1.4853975254885144E-2</v>
      </c>
      <c r="J41" s="223">
        <f t="shared" si="10"/>
        <v>1.1060506756587917E-2</v>
      </c>
      <c r="K41" s="223">
        <f t="shared" si="10"/>
        <v>1.3011899911681824E-2</v>
      </c>
      <c r="L41" s="225">
        <f t="shared" si="10"/>
        <v>1.2936639842408667E-2</v>
      </c>
      <c r="M41" s="223">
        <f t="shared" si="10"/>
        <v>1.3464638261116621E-2</v>
      </c>
      <c r="N41" s="223">
        <f t="shared" ref="N41" si="19">N13/N$32</f>
        <v>1.169349947154536E-2</v>
      </c>
      <c r="O41" s="385">
        <f t="shared" si="11"/>
        <v>1.1143403810009446E-2</v>
      </c>
      <c r="P41" s="385">
        <f t="shared" si="11"/>
        <v>1.5221160737600438E-2</v>
      </c>
      <c r="Q41" s="387">
        <f t="shared" si="11"/>
        <v>1.2895902375714341E-2</v>
      </c>
      <c r="R41" s="385">
        <f t="shared" si="11"/>
        <v>1.4408329517048247E-2</v>
      </c>
      <c r="S41" s="385">
        <f t="shared" si="11"/>
        <v>1.1800059412971096E-2</v>
      </c>
      <c r="T41" s="385">
        <f t="shared" si="11"/>
        <v>1.0723901426364132E-2</v>
      </c>
    </row>
    <row r="42" spans="1:20" s="147" customFormat="1" ht="14.1" customHeight="1" x14ac:dyDescent="0.15">
      <c r="B42" s="209" t="s">
        <v>21</v>
      </c>
      <c r="C42" s="223">
        <f t="shared" si="16"/>
        <v>8.2025377376369821E-3</v>
      </c>
      <c r="D42" s="223">
        <f t="shared" si="16"/>
        <v>7.4788316241153723E-3</v>
      </c>
      <c r="E42" s="223">
        <f t="shared" si="12"/>
        <v>7.4905678338955898E-3</v>
      </c>
      <c r="F42" s="223">
        <f t="shared" si="12"/>
        <v>7.1096927076340077E-3</v>
      </c>
      <c r="G42" s="225">
        <f t="shared" si="13"/>
        <v>6.1941546684692048E-3</v>
      </c>
      <c r="H42" s="223">
        <f t="shared" si="13"/>
        <v>5.6547978135711345E-3</v>
      </c>
      <c r="I42" s="223">
        <f t="shared" si="10"/>
        <v>4.4322317994774599E-3</v>
      </c>
      <c r="J42" s="223">
        <f t="shared" si="10"/>
        <v>5.0369825553464882E-3</v>
      </c>
      <c r="K42" s="223">
        <f t="shared" si="10"/>
        <v>5.5138008633432494E-3</v>
      </c>
      <c r="L42" s="225">
        <f t="shared" si="10"/>
        <v>5.160530015622361E-3</v>
      </c>
      <c r="M42" s="223">
        <f t="shared" si="10"/>
        <v>5.2793531737595871E-3</v>
      </c>
      <c r="N42" s="223">
        <f t="shared" ref="N42" si="20">N14/N$32</f>
        <v>4.9032454831841581E-3</v>
      </c>
      <c r="O42" s="385">
        <f t="shared" si="11"/>
        <v>4.75893374970646E-3</v>
      </c>
      <c r="P42" s="385">
        <f t="shared" si="11"/>
        <v>6.0135627125676465E-3</v>
      </c>
      <c r="Q42" s="387">
        <f t="shared" si="11"/>
        <v>5.2458731209302327E-3</v>
      </c>
      <c r="R42" s="385">
        <f t="shared" si="11"/>
        <v>5.1871774155663446E-3</v>
      </c>
      <c r="S42" s="385">
        <f t="shared" si="11"/>
        <v>4.9159547259255464E-3</v>
      </c>
      <c r="T42" s="385">
        <f t="shared" si="11"/>
        <v>4.62287182155619E-3</v>
      </c>
    </row>
    <row r="43" spans="1:20" s="147" customFormat="1" ht="14.1" customHeight="1" x14ac:dyDescent="0.15">
      <c r="B43" s="209" t="s">
        <v>22</v>
      </c>
      <c r="C43" s="223">
        <f t="shared" si="16"/>
        <v>2.2571498677165292E-3</v>
      </c>
      <c r="D43" s="223">
        <f t="shared" si="16"/>
        <v>1.9300881165698759E-3</v>
      </c>
      <c r="E43" s="223">
        <f t="shared" si="12"/>
        <v>2.2762466786365766E-3</v>
      </c>
      <c r="F43" s="223">
        <f t="shared" si="12"/>
        <v>2.1253423078174158E-3</v>
      </c>
      <c r="G43" s="225">
        <f t="shared" si="13"/>
        <v>1.7228963006868669E-3</v>
      </c>
      <c r="H43" s="223">
        <f t="shared" si="13"/>
        <v>1.957698154932107E-3</v>
      </c>
      <c r="I43" s="223">
        <f t="shared" si="10"/>
        <v>1.8430237639851922E-3</v>
      </c>
      <c r="J43" s="223">
        <f t="shared" si="10"/>
        <v>1.8236160196790508E-3</v>
      </c>
      <c r="K43" s="223">
        <f t="shared" si="10"/>
        <v>2.1083032219698082E-3</v>
      </c>
      <c r="L43" s="225">
        <f t="shared" si="10"/>
        <v>1.9359135953220276E-3</v>
      </c>
      <c r="M43" s="223">
        <f t="shared" si="10"/>
        <v>1.4375254865833494E-3</v>
      </c>
      <c r="N43" s="223">
        <f t="shared" ref="N43" si="21">N15/N$32</f>
        <v>1.3005070965915926E-3</v>
      </c>
      <c r="O43" s="385">
        <f t="shared" si="11"/>
        <v>1.2751107258144644E-3</v>
      </c>
      <c r="P43" s="385">
        <f t="shared" si="11"/>
        <v>1.0797811695540296E-3</v>
      </c>
      <c r="Q43" s="387">
        <f t="shared" si="11"/>
        <v>1.2691041284907728E-3</v>
      </c>
      <c r="R43" s="385">
        <f t="shared" si="11"/>
        <v>9.487964126590505E-4</v>
      </c>
      <c r="S43" s="385">
        <f t="shared" si="11"/>
        <v>1.1506761835538214E-3</v>
      </c>
      <c r="T43" s="385">
        <f t="shared" si="11"/>
        <v>8.0089288015984452E-4</v>
      </c>
    </row>
    <row r="44" spans="1:20" s="147" customFormat="1" ht="14.1" customHeight="1" x14ac:dyDescent="0.15">
      <c r="B44" s="209" t="s">
        <v>23</v>
      </c>
      <c r="C44" s="223">
        <f t="shared" si="16"/>
        <v>4.1370464568408023E-3</v>
      </c>
      <c r="D44" s="223">
        <f t="shared" si="16"/>
        <v>3.8248568591896272E-3</v>
      </c>
      <c r="E44" s="223">
        <f t="shared" si="12"/>
        <v>4.6923096705614653E-3</v>
      </c>
      <c r="F44" s="223">
        <f t="shared" si="12"/>
        <v>4.6118612211509848E-3</v>
      </c>
      <c r="G44" s="225">
        <f t="shared" si="13"/>
        <v>4.1808518573958602E-3</v>
      </c>
      <c r="H44" s="223">
        <f t="shared" si="13"/>
        <v>4.7890333339789346E-3</v>
      </c>
      <c r="I44" s="223">
        <f t="shared" si="10"/>
        <v>5.3444864132103885E-3</v>
      </c>
      <c r="J44" s="223">
        <f t="shared" si="10"/>
        <v>4.8582512804675087E-3</v>
      </c>
      <c r="K44" s="223">
        <f t="shared" si="10"/>
        <v>4.9416579147483052E-3</v>
      </c>
      <c r="L44" s="225">
        <f t="shared" si="10"/>
        <v>4.9839210922330481E-3</v>
      </c>
      <c r="M44" s="223">
        <f t="shared" si="10"/>
        <v>6.8010573116795486E-3</v>
      </c>
      <c r="N44" s="223">
        <f t="shared" ref="N44" si="22">N16/N$32</f>
        <v>6.7896491230655881E-3</v>
      </c>
      <c r="O44" s="385">
        <f t="shared" si="11"/>
        <v>6.5787671872465621E-3</v>
      </c>
      <c r="P44" s="385">
        <f t="shared" si="11"/>
        <v>8.0075885596742873E-3</v>
      </c>
      <c r="Q44" s="387">
        <f t="shared" si="11"/>
        <v>7.0570316061910679E-3</v>
      </c>
      <c r="R44" s="385">
        <f t="shared" si="11"/>
        <v>9.086863279211245E-3</v>
      </c>
      <c r="S44" s="385">
        <f t="shared" si="11"/>
        <v>8.2539248202817671E-3</v>
      </c>
      <c r="T44" s="385">
        <f t="shared" si="11"/>
        <v>7.6292796426426961E-3</v>
      </c>
    </row>
    <row r="45" spans="1:20" s="147" customFormat="1" ht="14.1" customHeight="1" x14ac:dyDescent="0.15">
      <c r="B45" s="209" t="s">
        <v>24</v>
      </c>
      <c r="C45" s="223">
        <f t="shared" si="16"/>
        <v>3.8386704926766284E-3</v>
      </c>
      <c r="D45" s="223">
        <f t="shared" si="16"/>
        <v>3.9605283778342939E-3</v>
      </c>
      <c r="E45" s="223">
        <f t="shared" si="12"/>
        <v>4.9209238488334642E-3</v>
      </c>
      <c r="F45" s="223">
        <f t="shared" si="12"/>
        <v>4.8243700900638302E-3</v>
      </c>
      <c r="G45" s="225">
        <f t="shared" si="13"/>
        <v>4.4394848443796162E-3</v>
      </c>
      <c r="H45" s="223">
        <f t="shared" si="13"/>
        <v>5.1111614057474004E-3</v>
      </c>
      <c r="I45" s="223">
        <f t="shared" si="10"/>
        <v>5.4921781396811507E-3</v>
      </c>
      <c r="J45" s="223">
        <f t="shared" si="10"/>
        <v>4.6833257043761307E-3</v>
      </c>
      <c r="K45" s="223">
        <f t="shared" si="10"/>
        <v>4.7238226833897657E-3</v>
      </c>
      <c r="L45" s="225">
        <f t="shared" si="10"/>
        <v>4.993469386266115E-3</v>
      </c>
      <c r="M45" s="223">
        <f t="shared" si="10"/>
        <v>4.0159772173475449E-3</v>
      </c>
      <c r="N45" s="223">
        <f t="shared" ref="N45" si="23">N17/N$32</f>
        <v>4.7357840843000069E-3</v>
      </c>
      <c r="O45" s="385">
        <f t="shared" si="11"/>
        <v>4.861382306389125E-3</v>
      </c>
      <c r="P45" s="385">
        <f t="shared" si="11"/>
        <v>4.7746991053412586E-3</v>
      </c>
      <c r="Q45" s="387">
        <f t="shared" si="11"/>
        <v>4.6065481052528813E-3</v>
      </c>
      <c r="R45" s="385">
        <f t="shared" si="11"/>
        <v>4.270810177716051E-3</v>
      </c>
      <c r="S45" s="385">
        <f t="shared" si="11"/>
        <v>4.3179638570184139E-3</v>
      </c>
      <c r="T45" s="385">
        <f t="shared" si="11"/>
        <v>3.4379381166144184E-3</v>
      </c>
    </row>
    <row r="46" spans="1:20" s="147" customFormat="1" ht="14.1" customHeight="1" x14ac:dyDescent="0.15">
      <c r="B46" s="209" t="s">
        <v>25</v>
      </c>
      <c r="C46" s="223">
        <f t="shared" si="16"/>
        <v>4.8183171166144616E-2</v>
      </c>
      <c r="D46" s="223">
        <f t="shared" si="16"/>
        <v>5.1327473630834848E-2</v>
      </c>
      <c r="E46" s="223">
        <f t="shared" si="12"/>
        <v>6.8186948133192107E-2</v>
      </c>
      <c r="F46" s="223">
        <f t="shared" si="12"/>
        <v>5.3770317547997999E-2</v>
      </c>
      <c r="G46" s="225">
        <f t="shared" si="13"/>
        <v>5.5615707543028636E-2</v>
      </c>
      <c r="H46" s="223">
        <f t="shared" si="13"/>
        <v>5.2879431138549517E-2</v>
      </c>
      <c r="I46" s="223">
        <f t="shared" si="10"/>
        <v>5.3750927260368786E-2</v>
      </c>
      <c r="J46" s="223">
        <f t="shared" si="10"/>
        <v>5.7256183792829506E-2</v>
      </c>
      <c r="K46" s="223">
        <f t="shared" si="10"/>
        <v>5.3394534783824929E-2</v>
      </c>
      <c r="L46" s="225">
        <f t="shared" si="10"/>
        <v>5.4335443971521978E-2</v>
      </c>
      <c r="M46" s="223">
        <f t="shared" si="10"/>
        <v>4.9117209535591018E-2</v>
      </c>
      <c r="N46" s="223">
        <f t="shared" ref="N46" si="24">N18/N$32</f>
        <v>5.0192228407596164E-2</v>
      </c>
      <c r="O46" s="385">
        <f t="shared" si="11"/>
        <v>5.3129781263986618E-2</v>
      </c>
      <c r="P46" s="385">
        <f t="shared" si="11"/>
        <v>5.4034469710161084E-2</v>
      </c>
      <c r="Q46" s="387">
        <f t="shared" si="11"/>
        <v>5.1676480561257031E-2</v>
      </c>
      <c r="R46" s="385">
        <f t="shared" si="11"/>
        <v>4.642700615274737E-2</v>
      </c>
      <c r="S46" s="385">
        <f t="shared" si="11"/>
        <v>4.754515288755562E-2</v>
      </c>
      <c r="T46" s="385">
        <f t="shared" si="11"/>
        <v>5.3688888705463532E-2</v>
      </c>
    </row>
    <row r="47" spans="1:20" s="147" customFormat="1" ht="14.1" customHeight="1" x14ac:dyDescent="0.15">
      <c r="B47" s="209" t="s">
        <v>26</v>
      </c>
      <c r="C47" s="167" t="s">
        <v>27</v>
      </c>
      <c r="D47" s="223">
        <f t="shared" si="16"/>
        <v>4.4740564997291033E-3</v>
      </c>
      <c r="E47" s="223">
        <f t="shared" si="12"/>
        <v>5.5649573122281181E-3</v>
      </c>
      <c r="F47" s="223">
        <f t="shared" si="12"/>
        <v>5.29876089871021E-3</v>
      </c>
      <c r="G47" s="225">
        <f t="shared" si="13"/>
        <v>6.6418497414116673E-3</v>
      </c>
      <c r="H47" s="223">
        <f t="shared" si="13"/>
        <v>6.5711267457930506E-3</v>
      </c>
      <c r="I47" s="223">
        <f t="shared" si="10"/>
        <v>6.5199077113768638E-3</v>
      </c>
      <c r="J47" s="223">
        <f t="shared" si="10"/>
        <v>6.7013424629422712E-3</v>
      </c>
      <c r="K47" s="223">
        <f t="shared" si="10"/>
        <v>6.6472574496470463E-3</v>
      </c>
      <c r="L47" s="225">
        <f t="shared" si="10"/>
        <v>6.6117160171819999E-3</v>
      </c>
      <c r="M47" s="223">
        <f t="shared" si="10"/>
        <v>6.482913594131382E-3</v>
      </c>
      <c r="N47" s="223">
        <f t="shared" ref="N47" si="25">N19/N$32</f>
        <v>5.7724364034050261E-3</v>
      </c>
      <c r="O47" s="385">
        <f t="shared" si="11"/>
        <v>6.2425168115210492E-3</v>
      </c>
      <c r="P47" s="385">
        <f t="shared" si="11"/>
        <v>6.4453259655923986E-3</v>
      </c>
      <c r="Q47" s="387">
        <f t="shared" si="11"/>
        <v>6.2346390162299568E-3</v>
      </c>
      <c r="R47" s="385">
        <f t="shared" si="11"/>
        <v>5.9129485873140181E-3</v>
      </c>
      <c r="S47" s="385">
        <f t="shared" si="11"/>
        <v>6.13879307578339E-3</v>
      </c>
      <c r="T47" s="385">
        <f t="shared" si="11"/>
        <v>6.1394397373930269E-3</v>
      </c>
    </row>
    <row r="48" spans="1:20" s="147" customFormat="1" ht="14.1" customHeight="1" x14ac:dyDescent="0.15">
      <c r="B48" s="209" t="s">
        <v>28</v>
      </c>
      <c r="C48" s="167" t="s">
        <v>27</v>
      </c>
      <c r="D48" s="223">
        <f t="shared" si="16"/>
        <v>4.3785315651901965E-3</v>
      </c>
      <c r="E48" s="223">
        <f t="shared" si="12"/>
        <v>3.3669067125089536E-3</v>
      </c>
      <c r="F48" s="223">
        <f t="shared" si="12"/>
        <v>2.5917942616884228E-3</v>
      </c>
      <c r="G48" s="225">
        <f t="shared" si="13"/>
        <v>3.8503732219720959E-3</v>
      </c>
      <c r="H48" s="223">
        <f t="shared" si="13"/>
        <v>4.6689280714002973E-3</v>
      </c>
      <c r="I48" s="223">
        <f t="shared" si="10"/>
        <v>4.6888373197667759E-3</v>
      </c>
      <c r="J48" s="223">
        <f t="shared" si="10"/>
        <v>3.7378045749585594E-3</v>
      </c>
      <c r="K48" s="223">
        <f t="shared" si="10"/>
        <v>3.7828805718769891E-3</v>
      </c>
      <c r="L48" s="225">
        <f t="shared" si="10"/>
        <v>4.2021865715141478E-3</v>
      </c>
      <c r="M48" s="223">
        <f t="shared" si="10"/>
        <v>3.9353284568352789E-3</v>
      </c>
      <c r="N48" s="223">
        <f t="shared" ref="N48" si="26">N20/N$32</f>
        <v>4.177822771632771E-3</v>
      </c>
      <c r="O48" s="385">
        <f t="shared" si="11"/>
        <v>4.6093222414052759E-3</v>
      </c>
      <c r="P48" s="385">
        <f t="shared" si="11"/>
        <v>4.990121804094195E-3</v>
      </c>
      <c r="Q48" s="387">
        <f t="shared" si="11"/>
        <v>4.4404120326487443E-3</v>
      </c>
      <c r="R48" s="385">
        <f t="shared" si="11"/>
        <v>4.593091250847032E-3</v>
      </c>
      <c r="S48" s="385">
        <f t="shared" si="11"/>
        <v>4.2529426020620929E-3</v>
      </c>
      <c r="T48" s="385">
        <f t="shared" si="11"/>
        <v>4.6500700693516512E-3</v>
      </c>
    </row>
    <row r="49" spans="1:20" s="147" customFormat="1" ht="14.1" customHeight="1" x14ac:dyDescent="0.15">
      <c r="B49" s="209" t="s">
        <v>29</v>
      </c>
      <c r="C49" s="167" t="s">
        <v>27</v>
      </c>
      <c r="D49" s="223">
        <f t="shared" si="16"/>
        <v>1.486362713295692E-3</v>
      </c>
      <c r="E49" s="223">
        <f t="shared" si="12"/>
        <v>1.5005587620326617E-3</v>
      </c>
      <c r="F49" s="223">
        <f t="shared" si="12"/>
        <v>1.1533398352121416E-3</v>
      </c>
      <c r="G49" s="225">
        <f t="shared" si="13"/>
        <v>1.3875345207461898E-3</v>
      </c>
      <c r="H49" s="223">
        <f t="shared" si="13"/>
        <v>1.323370817546711E-3</v>
      </c>
      <c r="I49" s="223">
        <f t="shared" si="10"/>
        <v>1.4467878507933611E-3</v>
      </c>
      <c r="J49" s="223">
        <f t="shared" si="10"/>
        <v>1.151907816486246E-3</v>
      </c>
      <c r="K49" s="223">
        <f t="shared" si="10"/>
        <v>1.3195183682416973E-3</v>
      </c>
      <c r="L49" s="225">
        <f t="shared" si="10"/>
        <v>1.3094532062862601E-3</v>
      </c>
      <c r="M49" s="223">
        <f t="shared" si="10"/>
        <v>1.2385858396396438E-3</v>
      </c>
      <c r="N49" s="223">
        <f t="shared" ref="N49" si="27">N21/N$32</f>
        <v>1.3102372576682246E-3</v>
      </c>
      <c r="O49" s="385">
        <f t="shared" si="11"/>
        <v>1.1344549984119189E-3</v>
      </c>
      <c r="P49" s="385">
        <f t="shared" si="11"/>
        <v>1.357509292162874E-3</v>
      </c>
      <c r="Q49" s="387">
        <f t="shared" si="11"/>
        <v>1.2614184436797737E-3</v>
      </c>
      <c r="R49" s="385">
        <f t="shared" si="11"/>
        <v>1.3437182339505341E-3</v>
      </c>
      <c r="S49" s="385">
        <f t="shared" si="11"/>
        <v>1.4323421079501608E-3</v>
      </c>
      <c r="T49" s="385">
        <f t="shared" si="11"/>
        <v>1.5245450823509245E-3</v>
      </c>
    </row>
    <row r="50" spans="1:20" s="147" customFormat="1" ht="14.1" customHeight="1" x14ac:dyDescent="0.15">
      <c r="B50" s="209" t="s">
        <v>30</v>
      </c>
      <c r="C50" s="167" t="s">
        <v>27</v>
      </c>
      <c r="D50" s="223">
        <f t="shared" si="16"/>
        <v>1.8418412177460476E-3</v>
      </c>
      <c r="E50" s="223">
        <f t="shared" si="12"/>
        <v>1.6181088122311862E-3</v>
      </c>
      <c r="F50" s="223">
        <f t="shared" si="12"/>
        <v>1.23646778410078E-3</v>
      </c>
      <c r="G50" s="225">
        <f t="shared" si="13"/>
        <v>1.4434396302386394E-3</v>
      </c>
      <c r="H50" s="223">
        <f t="shared" si="13"/>
        <v>1.1756920656951699E-3</v>
      </c>
      <c r="I50" s="223">
        <f t="shared" si="10"/>
        <v>1.9186849535814613E-3</v>
      </c>
      <c r="J50" s="223">
        <f t="shared" si="10"/>
        <v>1.4013604465624877E-3</v>
      </c>
      <c r="K50" s="223">
        <f t="shared" si="10"/>
        <v>2.1880537825168843E-3</v>
      </c>
      <c r="L50" s="225">
        <f t="shared" si="10"/>
        <v>1.6859234586139085E-3</v>
      </c>
      <c r="M50" s="223">
        <f t="shared" si="10"/>
        <v>1.7543864063330832E-3</v>
      </c>
      <c r="N50" s="223">
        <f t="shared" ref="N50" si="28">N22/N$32</f>
        <v>1.5058621766884013E-3</v>
      </c>
      <c r="O50" s="385">
        <f t="shared" si="11"/>
        <v>1.2814736688926142E-3</v>
      </c>
      <c r="P50" s="385">
        <f t="shared" si="11"/>
        <v>1.7145483940986257E-3</v>
      </c>
      <c r="Q50" s="387">
        <f t="shared" si="11"/>
        <v>1.5629597730268633E-3</v>
      </c>
      <c r="R50" s="385">
        <f t="shared" si="11"/>
        <v>1.5383995216745982E-3</v>
      </c>
      <c r="S50" s="385">
        <f t="shared" si="11"/>
        <v>1.4243940776498291E-3</v>
      </c>
      <c r="T50" s="385">
        <f t="shared" si="11"/>
        <v>1.0398892778819471E-3</v>
      </c>
    </row>
    <row r="51" spans="1:20" s="147" customFormat="1" ht="14.1" customHeight="1" x14ac:dyDescent="0.15">
      <c r="B51" s="209" t="s">
        <v>31</v>
      </c>
      <c r="C51" s="210" t="s">
        <v>27</v>
      </c>
      <c r="D51" s="211" t="s">
        <v>27</v>
      </c>
      <c r="E51" s="210" t="s">
        <v>27</v>
      </c>
      <c r="F51" s="210" t="s">
        <v>27</v>
      </c>
      <c r="G51" s="213" t="s">
        <v>27</v>
      </c>
      <c r="H51" s="223">
        <f t="shared" si="13"/>
        <v>2.0076555207951597E-3</v>
      </c>
      <c r="I51" s="223">
        <f t="shared" si="13"/>
        <v>2.3331700964162694E-3</v>
      </c>
      <c r="J51" s="223">
        <f t="shared" si="13"/>
        <v>2.4870665848661638E-3</v>
      </c>
      <c r="K51" s="223">
        <f t="shared" si="10"/>
        <v>2.3126395841918616E-3</v>
      </c>
      <c r="L51" s="225">
        <f t="shared" si="10"/>
        <v>2.2901577887494084E-3</v>
      </c>
      <c r="M51" s="223">
        <f t="shared" si="10"/>
        <v>2.6502473392958324E-3</v>
      </c>
      <c r="N51" s="223">
        <f t="shared" ref="N51" si="29">N23/N$32</f>
        <v>2.2747028699324282E-3</v>
      </c>
      <c r="O51" s="385">
        <f t="shared" si="11"/>
        <v>1.815526684224351E-3</v>
      </c>
      <c r="P51" s="385">
        <f t="shared" si="11"/>
        <v>1.8896969773860687E-3</v>
      </c>
      <c r="Q51" s="387">
        <f t="shared" si="11"/>
        <v>2.1481887841313303E-3</v>
      </c>
      <c r="R51" s="385">
        <f t="shared" si="11"/>
        <v>1.6623952095338086E-3</v>
      </c>
      <c r="S51" s="385">
        <f t="shared" si="11"/>
        <v>1.7438509845148133E-3</v>
      </c>
      <c r="T51" s="385">
        <f t="shared" si="11"/>
        <v>1.6701378873858026E-3</v>
      </c>
    </row>
    <row r="52" spans="1:20" s="147" customFormat="1" ht="14.1" customHeight="1" x14ac:dyDescent="0.15">
      <c r="B52" s="209" t="s">
        <v>32</v>
      </c>
      <c r="C52" s="210" t="s">
        <v>27</v>
      </c>
      <c r="D52" s="211" t="s">
        <v>27</v>
      </c>
      <c r="E52" s="210" t="s">
        <v>27</v>
      </c>
      <c r="F52" s="210" t="s">
        <v>27</v>
      </c>
      <c r="G52" s="213" t="s">
        <v>27</v>
      </c>
      <c r="H52" s="223">
        <f t="shared" ref="H52:M59" si="30">H24/H$32</f>
        <v>2.1323433092898902E-3</v>
      </c>
      <c r="I52" s="223">
        <f t="shared" si="30"/>
        <v>1.1944057695259152E-3</v>
      </c>
      <c r="J52" s="223">
        <f t="shared" si="30"/>
        <v>2.0635110651637304E-3</v>
      </c>
      <c r="K52" s="223">
        <f t="shared" si="30"/>
        <v>1.8462551078676497E-3</v>
      </c>
      <c r="L52" s="225">
        <f t="shared" si="30"/>
        <v>1.8077953944421468E-3</v>
      </c>
      <c r="M52" s="223">
        <f t="shared" si="30"/>
        <v>1.2991362988419178E-3</v>
      </c>
      <c r="N52" s="223">
        <f t="shared" ref="N52:T59" si="31">N24/N$32</f>
        <v>2.0963615393493466E-3</v>
      </c>
      <c r="O52" s="385">
        <f t="shared" si="31"/>
        <v>1.2485284986007361E-3</v>
      </c>
      <c r="P52" s="385">
        <f t="shared" si="31"/>
        <v>1.4257545687771337E-3</v>
      </c>
      <c r="Q52" s="387">
        <f t="shared" si="31"/>
        <v>1.5193149541580186E-3</v>
      </c>
      <c r="R52" s="385">
        <f t="shared" si="31"/>
        <v>1.2687546739677182E-3</v>
      </c>
      <c r="S52" s="385">
        <f t="shared" si="31"/>
        <v>1.1631372636292095E-3</v>
      </c>
      <c r="T52" s="385">
        <f t="shared" si="31"/>
        <v>1.0129516024651518E-3</v>
      </c>
    </row>
    <row r="53" spans="1:20" s="147" customFormat="1" ht="14.1" customHeight="1" x14ac:dyDescent="0.15">
      <c r="B53" s="209" t="s">
        <v>33</v>
      </c>
      <c r="C53" s="210" t="s">
        <v>27</v>
      </c>
      <c r="D53" s="211" t="s">
        <v>27</v>
      </c>
      <c r="E53" s="210" t="s">
        <v>27</v>
      </c>
      <c r="F53" s="210" t="s">
        <v>27</v>
      </c>
      <c r="G53" s="213" t="s">
        <v>27</v>
      </c>
      <c r="H53" s="223">
        <f t="shared" si="30"/>
        <v>5.6703470681753153E-3</v>
      </c>
      <c r="I53" s="223">
        <f t="shared" si="30"/>
        <v>6.3497625467889415E-3</v>
      </c>
      <c r="J53" s="223">
        <f t="shared" si="30"/>
        <v>5.6864734896171455E-3</v>
      </c>
      <c r="K53" s="223">
        <f t="shared" si="30"/>
        <v>6.0633369573004801E-3</v>
      </c>
      <c r="L53" s="225">
        <f t="shared" si="30"/>
        <v>5.9465707278923497E-3</v>
      </c>
      <c r="M53" s="223">
        <f t="shared" si="30"/>
        <v>7.3353448364397366E-3</v>
      </c>
      <c r="N53" s="223">
        <f t="shared" ref="N53" si="32">N25/N$32</f>
        <v>6.8236603538256134E-3</v>
      </c>
      <c r="O53" s="385">
        <f t="shared" si="31"/>
        <v>7.007878539130187E-3</v>
      </c>
      <c r="P53" s="385">
        <f t="shared" si="31"/>
        <v>7.7191654036336804E-3</v>
      </c>
      <c r="Q53" s="387">
        <f t="shared" si="31"/>
        <v>7.224943879582813E-3</v>
      </c>
      <c r="R53" s="385">
        <f t="shared" si="31"/>
        <v>8.4590271754647374E-3</v>
      </c>
      <c r="S53" s="385">
        <f t="shared" si="31"/>
        <v>8.9071145698510525E-3</v>
      </c>
      <c r="T53" s="385">
        <f t="shared" si="31"/>
        <v>7.8557458202626867E-3</v>
      </c>
    </row>
    <row r="54" spans="1:20" s="147" customFormat="1" ht="14.1" customHeight="1" x14ac:dyDescent="0.15">
      <c r="B54" s="209" t="s">
        <v>34</v>
      </c>
      <c r="C54" s="210" t="s">
        <v>27</v>
      </c>
      <c r="D54" s="211" t="s">
        <v>27</v>
      </c>
      <c r="E54" s="210" t="s">
        <v>27</v>
      </c>
      <c r="F54" s="210" t="s">
        <v>27</v>
      </c>
      <c r="G54" s="213" t="s">
        <v>27</v>
      </c>
      <c r="H54" s="223">
        <f t="shared" si="30"/>
        <v>2.5454364788372198E-3</v>
      </c>
      <c r="I54" s="223">
        <f t="shared" si="30"/>
        <v>2.0918022646611019E-3</v>
      </c>
      <c r="J54" s="223">
        <f t="shared" si="30"/>
        <v>2.0814657693529128E-3</v>
      </c>
      <c r="K54" s="223">
        <f t="shared" si="30"/>
        <v>1.8452128595267787E-3</v>
      </c>
      <c r="L54" s="225">
        <f t="shared" si="30"/>
        <v>2.1296918936126257E-3</v>
      </c>
      <c r="M54" s="223">
        <f t="shared" si="30"/>
        <v>2.2594550862861601E-3</v>
      </c>
      <c r="N54" s="223">
        <f t="shared" ref="N54" si="33">N26/N$32</f>
        <v>2.5927850696289708E-3</v>
      </c>
      <c r="O54" s="385">
        <f t="shared" si="31"/>
        <v>2.2652771065721816E-3</v>
      </c>
      <c r="P54" s="385">
        <f t="shared" si="31"/>
        <v>1.9976812667198054E-3</v>
      </c>
      <c r="Q54" s="387">
        <f t="shared" si="31"/>
        <v>2.2762163200079517E-3</v>
      </c>
      <c r="R54" s="385">
        <f t="shared" si="31"/>
        <v>3.0893889915509531E-3</v>
      </c>
      <c r="S54" s="385">
        <f t="shared" si="31"/>
        <v>2.7554534463361227E-3</v>
      </c>
      <c r="T54" s="385">
        <f t="shared" si="31"/>
        <v>2.2815273388824527E-3</v>
      </c>
    </row>
    <row r="55" spans="1:20" s="147" customFormat="1" ht="14.1" customHeight="1" x14ac:dyDescent="0.15">
      <c r="B55" s="209" t="s">
        <v>35</v>
      </c>
      <c r="C55" s="210" t="s">
        <v>27</v>
      </c>
      <c r="D55" s="211" t="s">
        <v>27</v>
      </c>
      <c r="E55" s="210" t="s">
        <v>27</v>
      </c>
      <c r="F55" s="210" t="s">
        <v>27</v>
      </c>
      <c r="G55" s="213" t="s">
        <v>27</v>
      </c>
      <c r="H55" s="223">
        <f t="shared" si="30"/>
        <v>3.7489174516902382E-3</v>
      </c>
      <c r="I55" s="223">
        <f t="shared" si="30"/>
        <v>3.3933696077137962E-3</v>
      </c>
      <c r="J55" s="223">
        <f t="shared" si="30"/>
        <v>3.3657589152100414E-3</v>
      </c>
      <c r="K55" s="223">
        <f t="shared" si="30"/>
        <v>3.4571972153241821E-3</v>
      </c>
      <c r="L55" s="225">
        <f t="shared" si="30"/>
        <v>3.4868496884586132E-3</v>
      </c>
      <c r="M55" s="223">
        <f t="shared" si="30"/>
        <v>3.3477606168614469E-3</v>
      </c>
      <c r="N55" s="223">
        <f t="shared" ref="N55" si="34">N27/N$32</f>
        <v>3.5902206814647391E-3</v>
      </c>
      <c r="O55" s="385">
        <f t="shared" si="31"/>
        <v>2.8222226393023178E-3</v>
      </c>
      <c r="P55" s="385">
        <f t="shared" si="31"/>
        <v>3.7848803500005264E-3</v>
      </c>
      <c r="Q55" s="387">
        <f t="shared" si="31"/>
        <v>3.390594329327359E-3</v>
      </c>
      <c r="R55" s="385">
        <f t="shared" si="31"/>
        <v>4.8803115705964833E-3</v>
      </c>
      <c r="S55" s="385">
        <f t="shared" si="31"/>
        <v>3.6024629751333684E-3</v>
      </c>
      <c r="T55" s="385">
        <f t="shared" si="31"/>
        <v>2.5901316863697482E-3</v>
      </c>
    </row>
    <row r="56" spans="1:20" s="147" customFormat="1" ht="14.1" customHeight="1" x14ac:dyDescent="0.15">
      <c r="B56" s="209" t="s">
        <v>36</v>
      </c>
      <c r="C56" s="210" t="s">
        <v>27</v>
      </c>
      <c r="D56" s="211" t="s">
        <v>27</v>
      </c>
      <c r="E56" s="210" t="s">
        <v>27</v>
      </c>
      <c r="F56" s="210" t="s">
        <v>27</v>
      </c>
      <c r="G56" s="213" t="s">
        <v>27</v>
      </c>
      <c r="H56" s="223">
        <f t="shared" si="30"/>
        <v>3.7433165866816798E-3</v>
      </c>
      <c r="I56" s="223">
        <f t="shared" si="30"/>
        <v>2.8718672138120433E-3</v>
      </c>
      <c r="J56" s="223">
        <f t="shared" si="30"/>
        <v>2.673022314261799E-3</v>
      </c>
      <c r="K56" s="223">
        <f t="shared" si="30"/>
        <v>3.7144378214542923E-3</v>
      </c>
      <c r="L56" s="225">
        <f t="shared" si="30"/>
        <v>3.2512543092235472E-3</v>
      </c>
      <c r="M56" s="223">
        <f t="shared" si="30"/>
        <v>6.6546137391033317E-3</v>
      </c>
      <c r="N56" s="223">
        <f t="shared" ref="N56" si="35">N28/N$32</f>
        <v>7.1166176279587844E-3</v>
      </c>
      <c r="O56" s="385">
        <f t="shared" si="31"/>
        <v>7.0875129385291292E-3</v>
      </c>
      <c r="P56" s="385">
        <f t="shared" si="31"/>
        <v>7.3738814166149349E-3</v>
      </c>
      <c r="Q56" s="387">
        <f t="shared" si="31"/>
        <v>7.0666980203884355E-3</v>
      </c>
      <c r="R56" s="385">
        <f t="shared" si="31"/>
        <v>8.2769350335340358E-3</v>
      </c>
      <c r="S56" s="385">
        <f t="shared" si="31"/>
        <v>7.5757727869899712E-3</v>
      </c>
      <c r="T56" s="385">
        <f t="shared" si="31"/>
        <v>7.0612903466762524E-3</v>
      </c>
    </row>
    <row r="57" spans="1:20" s="147" customFormat="1" ht="14.1" customHeight="1" x14ac:dyDescent="0.15">
      <c r="B57" s="209" t="s">
        <v>37</v>
      </c>
      <c r="C57" s="210" t="s">
        <v>27</v>
      </c>
      <c r="D57" s="211" t="s">
        <v>27</v>
      </c>
      <c r="E57" s="210" t="s">
        <v>27</v>
      </c>
      <c r="F57" s="210" t="s">
        <v>27</v>
      </c>
      <c r="G57" s="213" t="s">
        <v>27</v>
      </c>
      <c r="H57" s="223">
        <f t="shared" si="30"/>
        <v>1.9868187362877951E-3</v>
      </c>
      <c r="I57" s="223">
        <f t="shared" si="30"/>
        <v>1.8300487454261125E-3</v>
      </c>
      <c r="J57" s="223">
        <f t="shared" si="30"/>
        <v>1.4233315286539731E-3</v>
      </c>
      <c r="K57" s="223">
        <f t="shared" si="30"/>
        <v>1.7584819507165442E-3</v>
      </c>
      <c r="L57" s="225">
        <f t="shared" si="30"/>
        <v>1.7451034165822427E-3</v>
      </c>
      <c r="M57" s="223">
        <f t="shared" si="30"/>
        <v>2.1822772147143208E-3</v>
      </c>
      <c r="N57" s="223">
        <f t="shared" ref="N57" si="36">N29/N$32</f>
        <v>2.0424308595351753E-3</v>
      </c>
      <c r="O57" s="385">
        <f t="shared" si="31"/>
        <v>2.4009340692566347E-3</v>
      </c>
      <c r="P57" s="385">
        <f t="shared" si="31"/>
        <v>1.988174661052923E-3</v>
      </c>
      <c r="Q57" s="387">
        <f t="shared" si="31"/>
        <v>2.1514962453567524E-3</v>
      </c>
      <c r="R57" s="385">
        <f t="shared" si="31"/>
        <v>2.275411151185046E-3</v>
      </c>
      <c r="S57" s="385">
        <f t="shared" si="31"/>
        <v>4.2673339512641184E-4</v>
      </c>
      <c r="T57" s="385">
        <f t="shared" si="31"/>
        <v>4.1748770343703754E-4</v>
      </c>
    </row>
    <row r="58" spans="1:20" s="147" customFormat="1" ht="14.1" customHeight="1" x14ac:dyDescent="0.15">
      <c r="B58" s="209" t="s">
        <v>126</v>
      </c>
      <c r="C58" s="210" t="s">
        <v>27</v>
      </c>
      <c r="D58" s="211" t="s">
        <v>27</v>
      </c>
      <c r="E58" s="210" t="s">
        <v>27</v>
      </c>
      <c r="F58" s="210" t="s">
        <v>27</v>
      </c>
      <c r="G58" s="213" t="s">
        <v>27</v>
      </c>
      <c r="H58" s="223">
        <f t="shared" si="30"/>
        <v>1.3324183687143827E-3</v>
      </c>
      <c r="I58" s="223">
        <f t="shared" si="30"/>
        <v>7.9723129358429633E-4</v>
      </c>
      <c r="J58" s="223">
        <f t="shared" si="30"/>
        <v>8.1781480655607761E-4</v>
      </c>
      <c r="K58" s="223">
        <f t="shared" si="30"/>
        <v>8.6107862927045685E-4</v>
      </c>
      <c r="L58" s="225">
        <f t="shared" si="30"/>
        <v>9.4500438240718236E-4</v>
      </c>
      <c r="M58" s="223">
        <f t="shared" si="30"/>
        <v>1.1814097860539379E-3</v>
      </c>
      <c r="N58" s="223">
        <f t="shared" ref="N58" si="37">N30/N$32</f>
        <v>7.6000041963825041E-4</v>
      </c>
      <c r="O58" s="385">
        <f t="shared" si="31"/>
        <v>8.1746560671825145E-4</v>
      </c>
      <c r="P58" s="385">
        <f t="shared" si="31"/>
        <v>1.1537677377611987E-3</v>
      </c>
      <c r="Q58" s="387">
        <f t="shared" si="31"/>
        <v>9.7717964613535562E-4</v>
      </c>
      <c r="R58" s="385">
        <f t="shared" si="31"/>
        <v>9.4125297133614092E-4</v>
      </c>
      <c r="S58" s="385">
        <f t="shared" si="31"/>
        <v>3.7612770294069542E-3</v>
      </c>
      <c r="T58" s="385">
        <f t="shared" si="31"/>
        <v>2.9243261291991372E-3</v>
      </c>
    </row>
    <row r="59" spans="1:20" s="147" customFormat="1" ht="14.1" customHeight="1" thickBot="1" x14ac:dyDescent="0.2">
      <c r="B59" s="226" t="s">
        <v>38</v>
      </c>
      <c r="C59" s="223">
        <f>C31/C$32</f>
        <v>5.1950672877370221E-2</v>
      </c>
      <c r="D59" s="227">
        <f>D31/D$32</f>
        <v>4.6031188060823902E-2</v>
      </c>
      <c r="E59" s="223">
        <f>E31/E$32</f>
        <v>3.8512545709873017E-2</v>
      </c>
      <c r="F59" s="223">
        <f>F31/F$32</f>
        <v>4.8105254587011016E-2</v>
      </c>
      <c r="G59" s="225">
        <f>G31/G$32</f>
        <v>4.7076213041725441E-2</v>
      </c>
      <c r="H59" s="223">
        <f t="shared" si="30"/>
        <v>2.9879048145133532E-2</v>
      </c>
      <c r="I59" s="223">
        <f t="shared" si="30"/>
        <v>3.0274665228217215E-2</v>
      </c>
      <c r="J59" s="223">
        <f t="shared" si="30"/>
        <v>3.151498364813414E-2</v>
      </c>
      <c r="K59" s="223">
        <f t="shared" si="30"/>
        <v>2.7466136949218241E-2</v>
      </c>
      <c r="L59" s="225">
        <f t="shared" si="30"/>
        <v>2.9744214092584886E-2</v>
      </c>
      <c r="M59" s="223">
        <f t="shared" si="30"/>
        <v>3.2974505353926716E-2</v>
      </c>
      <c r="N59" s="223">
        <f t="shared" ref="N59" si="38">N31/N$32</f>
        <v>2.9951695418425042E-2</v>
      </c>
      <c r="O59" s="385">
        <f t="shared" si="31"/>
        <v>2.7020220226661881E-2</v>
      </c>
      <c r="P59" s="385">
        <f t="shared" si="31"/>
        <v>2.9118220588995096E-2</v>
      </c>
      <c r="Q59" s="387">
        <f t="shared" si="31"/>
        <v>2.9716109156148748E-2</v>
      </c>
      <c r="R59" s="385">
        <f t="shared" si="31"/>
        <v>2.970895835309742E-2</v>
      </c>
      <c r="S59" s="385">
        <f t="shared" si="31"/>
        <v>2.8025669160670202E-2</v>
      </c>
      <c r="T59" s="385">
        <f t="shared" si="31"/>
        <v>2.5658738214705521E-2</v>
      </c>
    </row>
    <row r="60" spans="1:20" s="148" customFormat="1" ht="14.1" customHeight="1" thickBot="1" x14ac:dyDescent="0.2">
      <c r="B60" s="170" t="s">
        <v>39</v>
      </c>
      <c r="C60" s="228">
        <f t="shared" ref="C60:M60" si="39">SUM(C36:C59)</f>
        <v>0.99999999999999989</v>
      </c>
      <c r="D60" s="229">
        <f>SUM(D36:D59)</f>
        <v>1</v>
      </c>
      <c r="E60" s="228">
        <f t="shared" si="39"/>
        <v>1.0000000000000002</v>
      </c>
      <c r="F60" s="229">
        <f t="shared" si="39"/>
        <v>0.99999999999999989</v>
      </c>
      <c r="G60" s="228">
        <f t="shared" si="39"/>
        <v>1</v>
      </c>
      <c r="H60" s="228">
        <f t="shared" si="39"/>
        <v>1</v>
      </c>
      <c r="I60" s="228">
        <f t="shared" si="39"/>
        <v>1</v>
      </c>
      <c r="J60" s="228">
        <f t="shared" si="39"/>
        <v>0.99999999999999989</v>
      </c>
      <c r="K60" s="228">
        <f t="shared" si="39"/>
        <v>0.99999999999999989</v>
      </c>
      <c r="L60" s="228">
        <f t="shared" si="39"/>
        <v>1.0000000000000004</v>
      </c>
      <c r="M60" s="228">
        <f t="shared" si="39"/>
        <v>1.0000000000000004</v>
      </c>
      <c r="N60" s="228">
        <f t="shared" ref="N60" si="40">SUM(N36:N59)</f>
        <v>0.99999999999999978</v>
      </c>
      <c r="O60" s="386">
        <f t="shared" ref="O60:Q60" si="41">SUM(O36:O59)</f>
        <v>0.99999999999999978</v>
      </c>
      <c r="P60" s="386">
        <f t="shared" si="41"/>
        <v>1.0000000000000002</v>
      </c>
      <c r="Q60" s="386">
        <f t="shared" si="41"/>
        <v>1.0000000000000002</v>
      </c>
      <c r="R60" s="386">
        <f t="shared" ref="R60" si="42">SUM(R36:R59)</f>
        <v>1</v>
      </c>
      <c r="S60" s="386">
        <f t="shared" ref="S60:T60" si="43">SUM(S36:S59)</f>
        <v>0.99999999999999978</v>
      </c>
      <c r="T60" s="386">
        <f t="shared" si="43"/>
        <v>1</v>
      </c>
    </row>
    <row r="61" spans="1:20" ht="19.5" hidden="1" customHeight="1" x14ac:dyDescent="0.2">
      <c r="A61" s="193"/>
      <c r="B61" s="230" t="s">
        <v>132</v>
      </c>
      <c r="C61" s="193"/>
      <c r="D61" s="194"/>
      <c r="E61" s="193"/>
      <c r="F61" s="193"/>
      <c r="G61" s="193"/>
      <c r="H61" s="194"/>
      <c r="I61" s="193"/>
      <c r="J61" s="193"/>
      <c r="K61" s="193"/>
      <c r="L61" s="193"/>
      <c r="M61" s="193"/>
      <c r="N61" s="193"/>
      <c r="O61" s="193"/>
      <c r="P61" s="193"/>
      <c r="Q61" s="193"/>
    </row>
    <row r="62" spans="1:20" ht="15.95" customHeight="1" x14ac:dyDescent="0.2">
      <c r="B62" s="330" t="s">
        <v>41</v>
      </c>
    </row>
    <row r="63" spans="1:20" s="7" customFormat="1" ht="15.95" customHeight="1" x14ac:dyDescent="0.15">
      <c r="B63" s="191" t="s">
        <v>42</v>
      </c>
      <c r="D63" s="331"/>
      <c r="H63" s="331"/>
      <c r="S63" s="472"/>
      <c r="T63" s="472"/>
    </row>
    <row r="64" spans="1:20" ht="15.95" customHeight="1" x14ac:dyDescent="0.2">
      <c r="B64" s="191" t="s">
        <v>43</v>
      </c>
    </row>
    <row r="65" spans="2:8" ht="15.95" customHeight="1" x14ac:dyDescent="0.2">
      <c r="B65" s="7" t="s">
        <v>145</v>
      </c>
      <c r="D65" s="146"/>
      <c r="H65" s="146"/>
    </row>
    <row r="66" spans="2:8" ht="15.95" customHeight="1" x14ac:dyDescent="0.2">
      <c r="D66" s="146"/>
      <c r="H66" s="146"/>
    </row>
    <row r="67" spans="2:8" ht="15.95" customHeight="1" x14ac:dyDescent="0.2">
      <c r="D67" s="146"/>
      <c r="H67" s="146"/>
    </row>
    <row r="68" spans="2:8" ht="15.95" customHeight="1" x14ac:dyDescent="0.2">
      <c r="D68" s="146"/>
      <c r="H68" s="146"/>
    </row>
  </sheetData>
  <sheetProtection algorithmName="SHA-512" hashValue="TEBtddocbMv+gXchOqaEr9zBqfmlXhwocDprlBE+ATX8MPgSCiPtd6lTHtl+6mIgMIlZUrzOC9BkuPIvlLJs9w==" saltValue="jVuqSXBFFGbvep4C8WG7Zw==" spinCount="100000" sheet="1" objects="1" scenarios="1"/>
  <pageMargins left="0.7" right="0.7" top="0.75" bottom="0.75" header="0.3" footer="0.3"/>
  <ignoredErrors>
    <ignoredError sqref="G23:G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7"/>
  <sheetViews>
    <sheetView workbookViewId="0">
      <pane xSplit="2" topLeftCell="K1" activePane="topRight" state="frozen"/>
      <selection activeCell="F160" sqref="F160:H160"/>
      <selection pane="topRight" activeCell="F160" sqref="F160:H160"/>
    </sheetView>
  </sheetViews>
  <sheetFormatPr defaultRowHeight="15.95" customHeight="1" x14ac:dyDescent="0.2"/>
  <cols>
    <col min="1" max="1" width="4.7109375" style="146" customWidth="1"/>
    <col min="2" max="2" width="30.7109375" style="146" customWidth="1"/>
    <col min="3" max="3" width="13.7109375" style="146" customWidth="1"/>
    <col min="4" max="4" width="16" style="150" customWidth="1"/>
    <col min="5" max="7" width="16" style="146" customWidth="1"/>
    <col min="8" max="8" width="13.140625" style="150" customWidth="1"/>
    <col min="9" max="9" width="11.85546875" style="146" customWidth="1"/>
    <col min="10" max="11" width="13.140625" style="146" customWidth="1"/>
    <col min="12" max="12" width="16" style="146" customWidth="1"/>
    <col min="13" max="16" width="13.140625" style="146" customWidth="1"/>
    <col min="17" max="17" width="16" style="146" customWidth="1"/>
    <col min="18" max="18" width="13.140625" style="146" customWidth="1"/>
    <col min="19" max="20" width="13.140625" style="193" customWidth="1"/>
    <col min="21" max="22" width="17.5703125" style="146" bestFit="1" customWidth="1"/>
    <col min="23" max="16384" width="9.140625" style="146"/>
  </cols>
  <sheetData>
    <row r="1" spans="1:23" ht="16.5" customHeight="1" x14ac:dyDescent="0.2"/>
    <row r="2" spans="1:23" ht="17.25" customHeight="1" x14ac:dyDescent="0.2">
      <c r="B2" s="29" t="s">
        <v>4</v>
      </c>
    </row>
    <row r="3" spans="1:23" ht="21.75" customHeight="1" x14ac:dyDescent="0.2">
      <c r="B3" s="30" t="s">
        <v>44</v>
      </c>
      <c r="C3" s="30"/>
    </row>
    <row r="4" spans="1:23" ht="21.75" customHeight="1" x14ac:dyDescent="0.2"/>
    <row r="5" spans="1:23" ht="21.75" customHeight="1" thickBot="1" x14ac:dyDescent="0.25">
      <c r="B5" s="334"/>
    </row>
    <row r="6" spans="1:23" ht="18" customHeight="1" thickBot="1" x14ac:dyDescent="0.25">
      <c r="B6" s="231" t="s">
        <v>45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340"/>
      <c r="Q6" s="340"/>
      <c r="R6" s="340"/>
      <c r="S6" s="340"/>
      <c r="T6" s="340"/>
      <c r="U6" s="416"/>
      <c r="V6" s="416"/>
    </row>
    <row r="7" spans="1:23" ht="18" customHeight="1" thickBot="1" x14ac:dyDescent="0.25">
      <c r="B7" s="169" t="s">
        <v>7</v>
      </c>
      <c r="C7" s="165" t="s">
        <v>8</v>
      </c>
      <c r="D7" s="161" t="s">
        <v>9</v>
      </c>
      <c r="E7" s="161" t="s">
        <v>10</v>
      </c>
      <c r="F7" s="161" t="s">
        <v>11</v>
      </c>
      <c r="G7" s="162" t="s">
        <v>12</v>
      </c>
      <c r="H7" s="166" t="s">
        <v>13</v>
      </c>
      <c r="I7" s="166" t="s">
        <v>14</v>
      </c>
      <c r="J7" s="166" t="s">
        <v>122</v>
      </c>
      <c r="K7" s="166" t="s">
        <v>128</v>
      </c>
      <c r="L7" s="166" t="s">
        <v>131</v>
      </c>
      <c r="M7" s="166" t="s">
        <v>133</v>
      </c>
      <c r="N7" s="349" t="s">
        <v>139</v>
      </c>
      <c r="O7" s="166" t="s">
        <v>140</v>
      </c>
      <c r="P7" s="166" t="s">
        <v>142</v>
      </c>
      <c r="Q7" s="166" t="s">
        <v>144</v>
      </c>
      <c r="R7" s="166" t="s">
        <v>146</v>
      </c>
      <c r="S7" s="166" t="s">
        <v>163</v>
      </c>
      <c r="T7" s="166" t="s">
        <v>155</v>
      </c>
      <c r="U7" s="163" t="s">
        <v>151</v>
      </c>
      <c r="V7" s="163" t="s">
        <v>151</v>
      </c>
    </row>
    <row r="8" spans="1:23" ht="14.1" customHeight="1" x14ac:dyDescent="0.2">
      <c r="B8" s="196" t="s">
        <v>15</v>
      </c>
      <c r="C8" s="197">
        <v>1259921.9300000002</v>
      </c>
      <c r="D8" s="232">
        <v>1196086</v>
      </c>
      <c r="E8" s="233">
        <v>951576.59000000008</v>
      </c>
      <c r="F8" s="233">
        <v>825503</v>
      </c>
      <c r="G8" s="235">
        <v>748501.54</v>
      </c>
      <c r="H8" s="232">
        <v>230833</v>
      </c>
      <c r="I8" s="232">
        <v>221084.36</v>
      </c>
      <c r="J8" s="232">
        <v>229708.15</v>
      </c>
      <c r="K8" s="232">
        <v>249260.4</v>
      </c>
      <c r="L8" s="236">
        <f>SUM(H8:K8)</f>
        <v>930885.91</v>
      </c>
      <c r="M8" s="232">
        <v>245028.03</v>
      </c>
      <c r="N8" s="350">
        <v>277722.52</v>
      </c>
      <c r="O8" s="350">
        <v>240766</v>
      </c>
      <c r="P8" s="350">
        <v>277961.09999999998</v>
      </c>
      <c r="Q8" s="389">
        <f>SUM(M8:P8)</f>
        <v>1041477.65</v>
      </c>
      <c r="R8" s="350">
        <v>284080.31999999995</v>
      </c>
      <c r="S8" s="350">
        <v>233145.06</v>
      </c>
      <c r="T8" s="350">
        <v>258258.06</v>
      </c>
      <c r="U8" s="421">
        <f>R8-P8</f>
        <v>6119.2199999999721</v>
      </c>
      <c r="V8" s="446">
        <f>U8/P8</f>
        <v>2.2014663202872535E-2</v>
      </c>
    </row>
    <row r="9" spans="1:23" ht="14.1" customHeight="1" x14ac:dyDescent="0.2">
      <c r="B9" s="203" t="s">
        <v>16</v>
      </c>
      <c r="C9" s="204">
        <v>122361.13</v>
      </c>
      <c r="D9" s="157">
        <v>129767</v>
      </c>
      <c r="E9" s="237">
        <v>105945.43000000001</v>
      </c>
      <c r="F9" s="237">
        <v>85266</v>
      </c>
      <c r="G9" s="239">
        <v>112708.68</v>
      </c>
      <c r="H9" s="157">
        <v>27469</v>
      </c>
      <c r="I9" s="157">
        <v>21409.35</v>
      </c>
      <c r="J9" s="157">
        <v>25656.21</v>
      </c>
      <c r="K9" s="157">
        <v>30752.61</v>
      </c>
      <c r="L9" s="236">
        <f t="shared" ref="L9:L31" si="0">SUM(H9:K9)</f>
        <v>105287.17</v>
      </c>
      <c r="M9" s="157">
        <v>32478.68</v>
      </c>
      <c r="N9" s="347">
        <v>21200.77</v>
      </c>
      <c r="O9" s="347">
        <v>26840</v>
      </c>
      <c r="P9" s="347">
        <v>31622.81</v>
      </c>
      <c r="Q9" s="389">
        <f t="shared" ref="Q9:Q31" si="1">SUM(M9:P9)</f>
        <v>112142.26</v>
      </c>
      <c r="R9" s="347">
        <v>27809.8</v>
      </c>
      <c r="S9" s="347">
        <v>25895.83</v>
      </c>
      <c r="T9" s="347">
        <v>26781.239999999998</v>
      </c>
      <c r="U9" s="421">
        <f t="shared" ref="U9:U31" si="2">R9-P9</f>
        <v>-3813.010000000002</v>
      </c>
      <c r="V9" s="446">
        <f t="shared" ref="V9:V31" si="3">U9/P9</f>
        <v>-0.1205778360620072</v>
      </c>
    </row>
    <row r="10" spans="1:23" ht="14.1" customHeight="1" x14ac:dyDescent="0.2">
      <c r="B10" s="203" t="s">
        <v>17</v>
      </c>
      <c r="C10" s="204">
        <v>75978.340000000011</v>
      </c>
      <c r="D10" s="157">
        <v>81026</v>
      </c>
      <c r="E10" s="237">
        <v>79820.17</v>
      </c>
      <c r="F10" s="237">
        <v>92836</v>
      </c>
      <c r="G10" s="239">
        <v>136908.88</v>
      </c>
      <c r="H10" s="157">
        <v>37152</v>
      </c>
      <c r="I10" s="157">
        <v>22184.32</v>
      </c>
      <c r="J10" s="157">
        <v>30648.41</v>
      </c>
      <c r="K10" s="157">
        <v>36748.93</v>
      </c>
      <c r="L10" s="236">
        <f t="shared" si="0"/>
        <v>126733.66</v>
      </c>
      <c r="M10" s="157">
        <v>33065.729999999996</v>
      </c>
      <c r="N10" s="347">
        <v>41536.720000000001</v>
      </c>
      <c r="O10" s="347">
        <v>32465</v>
      </c>
      <c r="P10" s="347">
        <v>44586.75</v>
      </c>
      <c r="Q10" s="389">
        <f t="shared" si="1"/>
        <v>151654.20000000001</v>
      </c>
      <c r="R10" s="347">
        <v>46080.990000000005</v>
      </c>
      <c r="S10" s="347">
        <v>49111.03</v>
      </c>
      <c r="T10" s="347">
        <v>70772.22</v>
      </c>
      <c r="U10" s="421">
        <f t="shared" si="2"/>
        <v>1494.2400000000052</v>
      </c>
      <c r="V10" s="446">
        <f t="shared" si="3"/>
        <v>3.3513095258120525E-2</v>
      </c>
    </row>
    <row r="11" spans="1:23" ht="14.1" customHeight="1" x14ac:dyDescent="0.2">
      <c r="A11" s="459"/>
      <c r="B11" s="203" t="s">
        <v>18</v>
      </c>
      <c r="C11" s="204">
        <v>41199.06</v>
      </c>
      <c r="D11" s="157">
        <v>50279</v>
      </c>
      <c r="E11" s="237">
        <v>40527.19</v>
      </c>
      <c r="F11" s="237">
        <v>52365</v>
      </c>
      <c r="G11" s="239">
        <v>79712.75</v>
      </c>
      <c r="H11" s="157">
        <v>6744</v>
      </c>
      <c r="I11" s="157">
        <v>3066.29</v>
      </c>
      <c r="J11" s="157">
        <v>11581.84</v>
      </c>
      <c r="K11" s="157">
        <v>6238.52</v>
      </c>
      <c r="L11" s="236">
        <f t="shared" si="0"/>
        <v>27630.65</v>
      </c>
      <c r="M11" s="157">
        <v>5194.01</v>
      </c>
      <c r="N11" s="347">
        <v>3841.3199999999997</v>
      </c>
      <c r="O11" s="347">
        <v>6145</v>
      </c>
      <c r="P11" s="347">
        <v>10189.870000000001</v>
      </c>
      <c r="Q11" s="389">
        <f t="shared" si="1"/>
        <v>25370.2</v>
      </c>
      <c r="R11" s="347">
        <v>7476.0300000000007</v>
      </c>
      <c r="S11" s="347">
        <v>14083.76</v>
      </c>
      <c r="T11" s="347">
        <v>14322.68</v>
      </c>
      <c r="U11" s="421">
        <f t="shared" si="2"/>
        <v>-2713.84</v>
      </c>
      <c r="V11" s="446">
        <f t="shared" si="3"/>
        <v>-0.26632724460665347</v>
      </c>
      <c r="W11" s="459"/>
    </row>
    <row r="12" spans="1:23" ht="14.1" customHeight="1" x14ac:dyDescent="0.2">
      <c r="A12" s="459"/>
      <c r="B12" s="209" t="s">
        <v>19</v>
      </c>
      <c r="C12" s="204">
        <v>32879.599999999999</v>
      </c>
      <c r="D12" s="157">
        <v>36665</v>
      </c>
      <c r="E12" s="237">
        <v>24351.23</v>
      </c>
      <c r="F12" s="237">
        <v>25789</v>
      </c>
      <c r="G12" s="239">
        <v>17128.45</v>
      </c>
      <c r="H12" s="157">
        <v>2795</v>
      </c>
      <c r="I12" s="157">
        <v>3344.72</v>
      </c>
      <c r="J12" s="157">
        <v>4087.84</v>
      </c>
      <c r="K12" s="157">
        <v>4297.4799999999996</v>
      </c>
      <c r="L12" s="236">
        <f t="shared" si="0"/>
        <v>14525.039999999999</v>
      </c>
      <c r="M12" s="157">
        <v>6119.18</v>
      </c>
      <c r="N12" s="347">
        <v>2296.2600000000002</v>
      </c>
      <c r="O12" s="347">
        <v>9029</v>
      </c>
      <c r="P12" s="347">
        <v>7730.47</v>
      </c>
      <c r="Q12" s="389">
        <f t="shared" si="1"/>
        <v>25174.910000000003</v>
      </c>
      <c r="R12" s="347">
        <v>10902.060000000001</v>
      </c>
      <c r="S12" s="347">
        <v>8016.01</v>
      </c>
      <c r="T12" s="347">
        <v>19878.16</v>
      </c>
      <c r="U12" s="421">
        <f t="shared" si="2"/>
        <v>3171.5900000000011</v>
      </c>
      <c r="V12" s="446">
        <f t="shared" si="3"/>
        <v>0.41027130303849585</v>
      </c>
      <c r="W12" s="459"/>
    </row>
    <row r="13" spans="1:23" ht="14.1" customHeight="1" x14ac:dyDescent="0.2">
      <c r="A13" s="459"/>
      <c r="B13" s="209" t="s">
        <v>20</v>
      </c>
      <c r="C13" s="204">
        <v>73121.850000000006</v>
      </c>
      <c r="D13" s="157">
        <v>97018</v>
      </c>
      <c r="E13" s="237">
        <v>75808.27</v>
      </c>
      <c r="F13" s="237">
        <v>28687</v>
      </c>
      <c r="G13" s="239">
        <v>21959.23</v>
      </c>
      <c r="H13" s="157">
        <v>5676</v>
      </c>
      <c r="I13" s="157">
        <v>19805.05</v>
      </c>
      <c r="J13" s="157">
        <v>7576.71</v>
      </c>
      <c r="K13" s="157">
        <v>12743.72</v>
      </c>
      <c r="L13" s="236">
        <f t="shared" si="0"/>
        <v>45801.48</v>
      </c>
      <c r="M13" s="157">
        <v>20923.72</v>
      </c>
      <c r="N13" s="347">
        <v>9886.9</v>
      </c>
      <c r="O13" s="347">
        <v>20307</v>
      </c>
      <c r="P13" s="347">
        <v>13969.14</v>
      </c>
      <c r="Q13" s="389">
        <f t="shared" si="1"/>
        <v>65086.76</v>
      </c>
      <c r="R13" s="347">
        <v>4660.84</v>
      </c>
      <c r="S13" s="347">
        <v>4542.1500000000005</v>
      </c>
      <c r="T13" s="347">
        <v>6123.54</v>
      </c>
      <c r="U13" s="421">
        <f t="shared" si="2"/>
        <v>-9308.2999999999993</v>
      </c>
      <c r="V13" s="446">
        <f t="shared" si="3"/>
        <v>-0.66634739146432775</v>
      </c>
      <c r="W13" s="459"/>
    </row>
    <row r="14" spans="1:23" ht="14.1" customHeight="1" x14ac:dyDescent="0.2">
      <c r="B14" s="209" t="s">
        <v>21</v>
      </c>
      <c r="C14" s="204">
        <v>11718.720000000001</v>
      </c>
      <c r="D14" s="157">
        <v>14391</v>
      </c>
      <c r="E14" s="237">
        <v>16574.13</v>
      </c>
      <c r="F14" s="237">
        <v>7917</v>
      </c>
      <c r="G14" s="239">
        <v>20872.989999999998</v>
      </c>
      <c r="H14" s="157">
        <v>8908</v>
      </c>
      <c r="I14" s="157">
        <v>3253.61</v>
      </c>
      <c r="J14" s="157">
        <v>5076.96</v>
      </c>
      <c r="K14" s="157">
        <v>12693.18</v>
      </c>
      <c r="L14" s="236">
        <f t="shared" si="0"/>
        <v>29931.75</v>
      </c>
      <c r="M14" s="157">
        <v>3936.2999999999997</v>
      </c>
      <c r="N14" s="347">
        <v>4425.03</v>
      </c>
      <c r="O14" s="347">
        <v>3624</v>
      </c>
      <c r="P14" s="347">
        <v>2805.41</v>
      </c>
      <c r="Q14" s="389">
        <f t="shared" si="1"/>
        <v>14790.74</v>
      </c>
      <c r="R14" s="347">
        <v>3158.3300000000004</v>
      </c>
      <c r="S14" s="347">
        <v>11281.45</v>
      </c>
      <c r="T14" s="347">
        <v>3425.21</v>
      </c>
      <c r="U14" s="421">
        <f t="shared" si="2"/>
        <v>352.92000000000053</v>
      </c>
      <c r="V14" s="446">
        <f t="shared" si="3"/>
        <v>0.1257997939695091</v>
      </c>
    </row>
    <row r="15" spans="1:23" ht="14.1" customHeight="1" x14ac:dyDescent="0.2">
      <c r="A15" s="459"/>
      <c r="B15" s="209" t="s">
        <v>22</v>
      </c>
      <c r="C15" s="204">
        <v>38308.160000000003</v>
      </c>
      <c r="D15" s="157">
        <v>69897</v>
      </c>
      <c r="E15" s="237">
        <v>79862.399999999994</v>
      </c>
      <c r="F15" s="237">
        <v>83189</v>
      </c>
      <c r="G15" s="239">
        <v>48797</v>
      </c>
      <c r="H15" s="157">
        <v>13416</v>
      </c>
      <c r="I15" s="157">
        <v>20915.27</v>
      </c>
      <c r="J15" s="157">
        <v>14862.3</v>
      </c>
      <c r="K15" s="157">
        <v>25256.51</v>
      </c>
      <c r="L15" s="236">
        <f t="shared" si="0"/>
        <v>74450.080000000002</v>
      </c>
      <c r="M15" s="157">
        <v>20260.829999999998</v>
      </c>
      <c r="N15" s="347">
        <v>17741.3</v>
      </c>
      <c r="O15" s="347">
        <v>17354</v>
      </c>
      <c r="P15" s="347">
        <v>20932.38</v>
      </c>
      <c r="Q15" s="389">
        <f t="shared" si="1"/>
        <v>76288.509999999995</v>
      </c>
      <c r="R15" s="347">
        <v>11279.470000000001</v>
      </c>
      <c r="S15" s="347">
        <v>27056.149999999998</v>
      </c>
      <c r="T15" s="347">
        <v>30304.079999999998</v>
      </c>
      <c r="U15" s="421">
        <f t="shared" si="2"/>
        <v>-9652.91</v>
      </c>
      <c r="V15" s="446">
        <f t="shared" si="3"/>
        <v>-0.46114727517845555</v>
      </c>
      <c r="W15" s="459"/>
    </row>
    <row r="16" spans="1:23" ht="14.1" customHeight="1" x14ac:dyDescent="0.2">
      <c r="B16" s="209" t="s">
        <v>23</v>
      </c>
      <c r="C16" s="157">
        <v>0</v>
      </c>
      <c r="D16" s="157">
        <v>0</v>
      </c>
      <c r="E16" s="237">
        <v>0</v>
      </c>
      <c r="F16" s="237">
        <v>0</v>
      </c>
      <c r="G16" s="239">
        <v>0</v>
      </c>
      <c r="H16" s="156">
        <v>0</v>
      </c>
      <c r="I16" s="156">
        <v>0</v>
      </c>
      <c r="J16" s="156">
        <v>0</v>
      </c>
      <c r="K16" s="156">
        <v>0</v>
      </c>
      <c r="L16" s="236">
        <f t="shared" si="0"/>
        <v>0</v>
      </c>
      <c r="M16" s="157">
        <v>0</v>
      </c>
      <c r="N16" s="347">
        <v>0</v>
      </c>
      <c r="O16" s="347">
        <v>0</v>
      </c>
      <c r="P16" s="347">
        <v>0</v>
      </c>
      <c r="Q16" s="389">
        <f t="shared" si="1"/>
        <v>0</v>
      </c>
      <c r="R16" s="347">
        <v>0</v>
      </c>
      <c r="S16" s="347">
        <v>0</v>
      </c>
      <c r="T16" s="347">
        <v>0</v>
      </c>
      <c r="U16" s="421">
        <f t="shared" si="2"/>
        <v>0</v>
      </c>
      <c r="V16" s="446">
        <v>0</v>
      </c>
    </row>
    <row r="17" spans="1:23" ht="14.1" customHeight="1" x14ac:dyDescent="0.2">
      <c r="A17" s="459"/>
      <c r="B17" s="209" t="s">
        <v>24</v>
      </c>
      <c r="C17" s="204">
        <v>463742.95999999996</v>
      </c>
      <c r="D17" s="157">
        <v>667883</v>
      </c>
      <c r="E17" s="237">
        <v>547945.43999999994</v>
      </c>
      <c r="F17" s="237">
        <v>448071</v>
      </c>
      <c r="G17" s="239">
        <v>506693.81999999995</v>
      </c>
      <c r="H17" s="156">
        <v>105298</v>
      </c>
      <c r="I17" s="156">
        <v>110998.57</v>
      </c>
      <c r="J17" s="156">
        <v>148668.78</v>
      </c>
      <c r="K17" s="156">
        <v>157810.25</v>
      </c>
      <c r="L17" s="236">
        <f t="shared" si="0"/>
        <v>522775.6</v>
      </c>
      <c r="M17" s="157">
        <v>98614.599999999991</v>
      </c>
      <c r="N17" s="347">
        <v>120751.28</v>
      </c>
      <c r="O17" s="347">
        <v>136301</v>
      </c>
      <c r="P17" s="347">
        <v>152147.88</v>
      </c>
      <c r="Q17" s="389">
        <f t="shared" si="1"/>
        <v>507814.76</v>
      </c>
      <c r="R17" s="347">
        <v>108992.42000000001</v>
      </c>
      <c r="S17" s="347">
        <v>118533.94</v>
      </c>
      <c r="T17" s="347">
        <v>115487.81999999999</v>
      </c>
      <c r="U17" s="421">
        <f t="shared" si="2"/>
        <v>-43155.459999999992</v>
      </c>
      <c r="V17" s="446">
        <f t="shared" si="3"/>
        <v>-0.28364154663213176</v>
      </c>
      <c r="W17" s="459"/>
    </row>
    <row r="18" spans="1:23" ht="14.1" customHeight="1" x14ac:dyDescent="0.2">
      <c r="B18" s="209" t="s">
        <v>25</v>
      </c>
      <c r="C18" s="204">
        <v>2415708.42</v>
      </c>
      <c r="D18" s="157">
        <v>3077253</v>
      </c>
      <c r="E18" s="237">
        <v>3021535.9000000004</v>
      </c>
      <c r="F18" s="237">
        <v>3252040</v>
      </c>
      <c r="G18" s="239">
        <v>3311119.02</v>
      </c>
      <c r="H18" s="157">
        <v>861903</v>
      </c>
      <c r="I18" s="157">
        <v>938460.03</v>
      </c>
      <c r="J18" s="157">
        <v>1029044.9</v>
      </c>
      <c r="K18" s="157">
        <v>1022723.01</v>
      </c>
      <c r="L18" s="236">
        <f t="shared" si="0"/>
        <v>3852130.9400000004</v>
      </c>
      <c r="M18" s="157">
        <v>901495.40999999992</v>
      </c>
      <c r="N18" s="347">
        <v>1018760.93</v>
      </c>
      <c r="O18" s="347">
        <v>1015652</v>
      </c>
      <c r="P18" s="347">
        <v>1002645.31</v>
      </c>
      <c r="Q18" s="389">
        <f t="shared" si="1"/>
        <v>3938553.65</v>
      </c>
      <c r="R18" s="347">
        <v>912357.91999999993</v>
      </c>
      <c r="S18" s="347">
        <v>973212.81</v>
      </c>
      <c r="T18" s="347">
        <v>966859.66</v>
      </c>
      <c r="U18" s="421">
        <f t="shared" si="2"/>
        <v>-90287.39000000013</v>
      </c>
      <c r="V18" s="446">
        <f t="shared" si="3"/>
        <v>-9.0049181998368019E-2</v>
      </c>
    </row>
    <row r="19" spans="1:23" ht="14.1" customHeight="1" x14ac:dyDescent="0.2">
      <c r="B19" s="209" t="s">
        <v>26</v>
      </c>
      <c r="C19" s="210" t="s">
        <v>27</v>
      </c>
      <c r="D19" s="157">
        <v>687246</v>
      </c>
      <c r="E19" s="237">
        <v>689183.28</v>
      </c>
      <c r="F19" s="237">
        <v>517747</v>
      </c>
      <c r="G19" s="239">
        <v>459812.48</v>
      </c>
      <c r="H19" s="157">
        <v>122252</v>
      </c>
      <c r="I19" s="157">
        <v>152390.51</v>
      </c>
      <c r="J19" s="157">
        <v>124816.5</v>
      </c>
      <c r="K19" s="157">
        <v>114608.85</v>
      </c>
      <c r="L19" s="236">
        <f t="shared" si="0"/>
        <v>514067.86</v>
      </c>
      <c r="M19" s="157">
        <v>99524.160000000003</v>
      </c>
      <c r="N19" s="347">
        <v>113091.54</v>
      </c>
      <c r="O19" s="347">
        <v>150817</v>
      </c>
      <c r="P19" s="347">
        <v>124095.75</v>
      </c>
      <c r="Q19" s="389">
        <f t="shared" si="1"/>
        <v>487528.45</v>
      </c>
      <c r="R19" s="347">
        <v>118840.62</v>
      </c>
      <c r="S19" s="347">
        <v>137877.18000000002</v>
      </c>
      <c r="T19" s="347">
        <v>136705.95000000001</v>
      </c>
      <c r="U19" s="421">
        <f t="shared" si="2"/>
        <v>-5255.1300000000047</v>
      </c>
      <c r="V19" s="446">
        <f t="shared" si="3"/>
        <v>-4.2347380953819971E-2</v>
      </c>
    </row>
    <row r="20" spans="1:23" ht="14.1" customHeight="1" x14ac:dyDescent="0.2">
      <c r="B20" s="209" t="s">
        <v>28</v>
      </c>
      <c r="C20" s="210" t="s">
        <v>27</v>
      </c>
      <c r="D20" s="157">
        <v>19887</v>
      </c>
      <c r="E20" s="237">
        <v>26075.329999999998</v>
      </c>
      <c r="F20" s="237">
        <v>17578</v>
      </c>
      <c r="G20" s="239">
        <v>9562.86</v>
      </c>
      <c r="H20" s="157">
        <v>446</v>
      </c>
      <c r="I20" s="157">
        <v>6608.6</v>
      </c>
      <c r="J20" s="157">
        <v>2627.77</v>
      </c>
      <c r="K20" s="157">
        <v>7582.92</v>
      </c>
      <c r="L20" s="236">
        <f t="shared" si="0"/>
        <v>17265.29</v>
      </c>
      <c r="M20" s="157">
        <v>5029.08</v>
      </c>
      <c r="N20" s="347">
        <v>1842.65</v>
      </c>
      <c r="O20" s="347">
        <v>5668</v>
      </c>
      <c r="P20" s="347">
        <v>3163.31</v>
      </c>
      <c r="Q20" s="389">
        <f t="shared" si="1"/>
        <v>15703.039999999999</v>
      </c>
      <c r="R20" s="347">
        <v>2663.27</v>
      </c>
      <c r="S20" s="347">
        <v>3518.93</v>
      </c>
      <c r="T20" s="347">
        <v>3030</v>
      </c>
      <c r="U20" s="421">
        <f t="shared" si="2"/>
        <v>-500.03999999999996</v>
      </c>
      <c r="V20" s="446">
        <f t="shared" si="3"/>
        <v>-0.15807492784456786</v>
      </c>
    </row>
    <row r="21" spans="1:23" ht="14.1" customHeight="1" x14ac:dyDescent="0.2">
      <c r="A21" s="459"/>
      <c r="B21" s="209" t="s">
        <v>29</v>
      </c>
      <c r="C21" s="210" t="s">
        <v>27</v>
      </c>
      <c r="D21" s="157">
        <v>52558</v>
      </c>
      <c r="E21" s="237">
        <v>27565.279999999999</v>
      </c>
      <c r="F21" s="237">
        <v>18039</v>
      </c>
      <c r="G21" s="239">
        <v>17155.75</v>
      </c>
      <c r="H21" s="157">
        <v>7000</v>
      </c>
      <c r="I21" s="157">
        <v>3384.29</v>
      </c>
      <c r="J21" s="157">
        <v>11870.38</v>
      </c>
      <c r="K21" s="157">
        <v>15761.25</v>
      </c>
      <c r="L21" s="236">
        <f t="shared" si="0"/>
        <v>38015.919999999998</v>
      </c>
      <c r="M21" s="157">
        <v>3348.97</v>
      </c>
      <c r="N21" s="347">
        <v>2867.72</v>
      </c>
      <c r="O21" s="347">
        <v>2141</v>
      </c>
      <c r="P21" s="347">
        <v>4795.6499999999996</v>
      </c>
      <c r="Q21" s="389">
        <f t="shared" si="1"/>
        <v>13153.339999999998</v>
      </c>
      <c r="R21" s="347">
        <v>6826.3700000000008</v>
      </c>
      <c r="S21" s="347">
        <v>7265.73</v>
      </c>
      <c r="T21" s="347">
        <v>6264.64</v>
      </c>
      <c r="U21" s="421">
        <f t="shared" si="2"/>
        <v>2030.7200000000012</v>
      </c>
      <c r="V21" s="446">
        <f t="shared" si="3"/>
        <v>0.42345041860853094</v>
      </c>
      <c r="W21" s="459"/>
    </row>
    <row r="22" spans="1:23" ht="14.1" customHeight="1" x14ac:dyDescent="0.2">
      <c r="A22" s="459"/>
      <c r="B22" s="209" t="s">
        <v>30</v>
      </c>
      <c r="C22" s="210" t="s">
        <v>27</v>
      </c>
      <c r="D22" s="157">
        <v>12376</v>
      </c>
      <c r="E22" s="237">
        <v>17127.010000000002</v>
      </c>
      <c r="F22" s="237">
        <v>9892</v>
      </c>
      <c r="G22" s="239">
        <v>13079.779999999999</v>
      </c>
      <c r="H22" s="157">
        <v>5407</v>
      </c>
      <c r="I22" s="157">
        <v>4816.05</v>
      </c>
      <c r="J22" s="157">
        <v>3751.05</v>
      </c>
      <c r="K22" s="157">
        <v>6391.08</v>
      </c>
      <c r="L22" s="236">
        <f t="shared" si="0"/>
        <v>20365.18</v>
      </c>
      <c r="M22" s="157">
        <v>10764.11</v>
      </c>
      <c r="N22" s="347">
        <v>6789.64</v>
      </c>
      <c r="O22" s="347">
        <v>9798</v>
      </c>
      <c r="P22" s="347">
        <v>5929.95</v>
      </c>
      <c r="Q22" s="389">
        <f t="shared" si="1"/>
        <v>33281.699999999997</v>
      </c>
      <c r="R22" s="347">
        <v>9668.4699999999993</v>
      </c>
      <c r="S22" s="347">
        <v>11676.470000000001</v>
      </c>
      <c r="T22" s="347">
        <v>15046.33</v>
      </c>
      <c r="U22" s="421">
        <f t="shared" si="2"/>
        <v>3738.5199999999995</v>
      </c>
      <c r="V22" s="446">
        <f t="shared" si="3"/>
        <v>0.63044713699103694</v>
      </c>
      <c r="W22" s="459"/>
    </row>
    <row r="23" spans="1:23" ht="14.1" customHeight="1" x14ac:dyDescent="0.2">
      <c r="A23" s="459"/>
      <c r="B23" s="209" t="s">
        <v>31</v>
      </c>
      <c r="C23" s="210" t="s">
        <v>27</v>
      </c>
      <c r="D23" s="210" t="s">
        <v>27</v>
      </c>
      <c r="E23" s="210" t="s">
        <v>27</v>
      </c>
      <c r="F23" s="210" t="s">
        <v>27</v>
      </c>
      <c r="G23" s="212" t="s">
        <v>27</v>
      </c>
      <c r="H23" s="204">
        <v>2495</v>
      </c>
      <c r="I23" s="204">
        <v>1139.28</v>
      </c>
      <c r="J23" s="204">
        <v>4294.9399999999996</v>
      </c>
      <c r="K23" s="204">
        <v>918.05</v>
      </c>
      <c r="L23" s="236">
        <f t="shared" si="0"/>
        <v>8847.2699999999986</v>
      </c>
      <c r="M23" s="157">
        <v>2019.9099999999999</v>
      </c>
      <c r="N23" s="347">
        <v>1571.27</v>
      </c>
      <c r="O23" s="347">
        <v>2903</v>
      </c>
      <c r="P23" s="347">
        <v>1276.3</v>
      </c>
      <c r="Q23" s="389">
        <f t="shared" si="1"/>
        <v>7770.4800000000005</v>
      </c>
      <c r="R23" s="347">
        <v>3539.51</v>
      </c>
      <c r="S23" s="347">
        <v>1783.5099999999998</v>
      </c>
      <c r="T23" s="347">
        <v>1649.99</v>
      </c>
      <c r="U23" s="421">
        <f t="shared" si="2"/>
        <v>2263.21</v>
      </c>
      <c r="V23" s="446">
        <f t="shared" si="3"/>
        <v>1.773258638251195</v>
      </c>
      <c r="W23" s="459"/>
    </row>
    <row r="24" spans="1:23" ht="14.1" customHeight="1" x14ac:dyDescent="0.2">
      <c r="A24" s="459"/>
      <c r="B24" s="209" t="s">
        <v>32</v>
      </c>
      <c r="C24" s="210" t="s">
        <v>27</v>
      </c>
      <c r="D24" s="210" t="s">
        <v>27</v>
      </c>
      <c r="E24" s="210" t="s">
        <v>27</v>
      </c>
      <c r="F24" s="210" t="s">
        <v>27</v>
      </c>
      <c r="G24" s="212" t="s">
        <v>27</v>
      </c>
      <c r="H24" s="204">
        <v>611</v>
      </c>
      <c r="I24" s="204">
        <v>5505.72</v>
      </c>
      <c r="J24" s="156">
        <v>0</v>
      </c>
      <c r="K24" s="156">
        <v>317.45</v>
      </c>
      <c r="L24" s="236">
        <f t="shared" si="0"/>
        <v>6434.17</v>
      </c>
      <c r="M24" s="157">
        <v>197.8</v>
      </c>
      <c r="N24" s="347">
        <v>378.79</v>
      </c>
      <c r="O24" s="347">
        <v>757</v>
      </c>
      <c r="P24" s="347">
        <v>1186.8</v>
      </c>
      <c r="Q24" s="389">
        <f t="shared" si="1"/>
        <v>2520.3900000000003</v>
      </c>
      <c r="R24" s="347">
        <v>0</v>
      </c>
      <c r="S24" s="347">
        <v>692.3</v>
      </c>
      <c r="T24" s="347">
        <v>1341.08</v>
      </c>
      <c r="U24" s="421">
        <f t="shared" si="2"/>
        <v>-1186.8</v>
      </c>
      <c r="V24" s="446">
        <f t="shared" si="3"/>
        <v>-1</v>
      </c>
      <c r="W24" s="459"/>
    </row>
    <row r="25" spans="1:23" ht="14.1" customHeight="1" x14ac:dyDescent="0.2">
      <c r="B25" s="209" t="s">
        <v>33</v>
      </c>
      <c r="C25" s="210" t="s">
        <v>27</v>
      </c>
      <c r="D25" s="210" t="s">
        <v>27</v>
      </c>
      <c r="E25" s="210" t="s">
        <v>27</v>
      </c>
      <c r="F25" s="210" t="s">
        <v>27</v>
      </c>
      <c r="G25" s="212" t="s">
        <v>27</v>
      </c>
      <c r="H25" s="156">
        <v>0</v>
      </c>
      <c r="I25" s="156">
        <v>0</v>
      </c>
      <c r="J25" s="156">
        <v>0</v>
      </c>
      <c r="K25" s="156">
        <v>0</v>
      </c>
      <c r="L25" s="236">
        <f t="shared" si="0"/>
        <v>0</v>
      </c>
      <c r="M25" s="157">
        <v>0</v>
      </c>
      <c r="N25" s="347">
        <v>0</v>
      </c>
      <c r="O25" s="347">
        <v>0</v>
      </c>
      <c r="P25" s="347">
        <v>0</v>
      </c>
      <c r="Q25" s="389">
        <f t="shared" si="1"/>
        <v>0</v>
      </c>
      <c r="R25" s="347">
        <v>0</v>
      </c>
      <c r="S25" s="347">
        <v>0</v>
      </c>
      <c r="T25" s="347">
        <v>0</v>
      </c>
      <c r="U25" s="421">
        <f t="shared" si="2"/>
        <v>0</v>
      </c>
      <c r="V25" s="446">
        <v>0</v>
      </c>
    </row>
    <row r="26" spans="1:23" ht="14.1" customHeight="1" x14ac:dyDescent="0.2">
      <c r="A26" s="459"/>
      <c r="B26" s="209" t="s">
        <v>34</v>
      </c>
      <c r="C26" s="210" t="s">
        <v>27</v>
      </c>
      <c r="D26" s="210" t="s">
        <v>27</v>
      </c>
      <c r="E26" s="210" t="s">
        <v>27</v>
      </c>
      <c r="F26" s="210" t="s">
        <v>27</v>
      </c>
      <c r="G26" s="212" t="s">
        <v>27</v>
      </c>
      <c r="H26" s="156">
        <v>626</v>
      </c>
      <c r="I26" s="156">
        <v>3399.59</v>
      </c>
      <c r="J26" s="156">
        <v>101.21</v>
      </c>
      <c r="K26" s="156">
        <v>4022.19</v>
      </c>
      <c r="L26" s="236">
        <f t="shared" si="0"/>
        <v>8148.99</v>
      </c>
      <c r="M26" s="157">
        <v>3636.44</v>
      </c>
      <c r="N26" s="347">
        <v>150</v>
      </c>
      <c r="O26" s="347">
        <v>1115</v>
      </c>
      <c r="P26" s="347">
        <v>1165.19</v>
      </c>
      <c r="Q26" s="389">
        <f t="shared" si="1"/>
        <v>6066.630000000001</v>
      </c>
      <c r="R26" s="347">
        <v>533.76</v>
      </c>
      <c r="S26" s="347">
        <v>203.29</v>
      </c>
      <c r="T26" s="347">
        <v>8898.77</v>
      </c>
      <c r="U26" s="421">
        <f t="shared" si="2"/>
        <v>-631.43000000000006</v>
      </c>
      <c r="V26" s="446">
        <f t="shared" si="3"/>
        <v>-0.54191161956419132</v>
      </c>
      <c r="W26" s="459"/>
    </row>
    <row r="27" spans="1:23" ht="14.1" customHeight="1" x14ac:dyDescent="0.2">
      <c r="B27" s="209" t="s">
        <v>35</v>
      </c>
      <c r="C27" s="210" t="s">
        <v>27</v>
      </c>
      <c r="D27" s="210" t="s">
        <v>27</v>
      </c>
      <c r="E27" s="210" t="s">
        <v>27</v>
      </c>
      <c r="F27" s="210" t="s">
        <v>27</v>
      </c>
      <c r="G27" s="212" t="s">
        <v>27</v>
      </c>
      <c r="H27" s="204">
        <v>5601</v>
      </c>
      <c r="I27" s="204">
        <v>404.91</v>
      </c>
      <c r="J27" s="156">
        <v>0</v>
      </c>
      <c r="K27" s="156">
        <v>2411</v>
      </c>
      <c r="L27" s="236">
        <f t="shared" si="0"/>
        <v>8416.91</v>
      </c>
      <c r="M27" s="157">
        <v>3398.85</v>
      </c>
      <c r="N27" s="347">
        <v>0</v>
      </c>
      <c r="O27" s="347">
        <v>2521</v>
      </c>
      <c r="P27" s="347">
        <v>0</v>
      </c>
      <c r="Q27" s="389">
        <f t="shared" si="1"/>
        <v>5919.85</v>
      </c>
      <c r="R27" s="347">
        <v>2279.77</v>
      </c>
      <c r="S27" s="347">
        <v>0</v>
      </c>
      <c r="T27" s="347">
        <v>0</v>
      </c>
      <c r="U27" s="421">
        <f t="shared" si="2"/>
        <v>2279.77</v>
      </c>
      <c r="V27" s="446">
        <v>0</v>
      </c>
    </row>
    <row r="28" spans="1:23" ht="14.1" customHeight="1" x14ac:dyDescent="0.2">
      <c r="B28" s="209" t="s">
        <v>36</v>
      </c>
      <c r="C28" s="210" t="s">
        <v>27</v>
      </c>
      <c r="D28" s="210" t="s">
        <v>27</v>
      </c>
      <c r="E28" s="210" t="s">
        <v>27</v>
      </c>
      <c r="F28" s="210" t="s">
        <v>27</v>
      </c>
      <c r="G28" s="212" t="s">
        <v>27</v>
      </c>
      <c r="H28" s="156">
        <v>0</v>
      </c>
      <c r="I28" s="156">
        <v>0</v>
      </c>
      <c r="J28" s="156">
        <v>0</v>
      </c>
      <c r="K28" s="156">
        <v>0</v>
      </c>
      <c r="L28" s="236">
        <f t="shared" si="0"/>
        <v>0</v>
      </c>
      <c r="M28" s="157">
        <v>0</v>
      </c>
      <c r="N28" s="347">
        <v>0</v>
      </c>
      <c r="O28" s="347">
        <v>0</v>
      </c>
      <c r="P28" s="347">
        <v>0</v>
      </c>
      <c r="Q28" s="389">
        <f t="shared" si="1"/>
        <v>0</v>
      </c>
      <c r="R28" s="347">
        <v>0</v>
      </c>
      <c r="S28" s="347">
        <v>145.5</v>
      </c>
      <c r="T28" s="347">
        <v>1639.76</v>
      </c>
      <c r="U28" s="421">
        <f t="shared" si="2"/>
        <v>0</v>
      </c>
      <c r="V28" s="446">
        <v>0</v>
      </c>
    </row>
    <row r="29" spans="1:23" ht="14.1" customHeight="1" x14ac:dyDescent="0.2">
      <c r="A29" s="459"/>
      <c r="B29" s="209" t="s">
        <v>37</v>
      </c>
      <c r="C29" s="210" t="s">
        <v>27</v>
      </c>
      <c r="D29" s="210" t="s">
        <v>27</v>
      </c>
      <c r="E29" s="210" t="s">
        <v>27</v>
      </c>
      <c r="F29" s="210" t="s">
        <v>27</v>
      </c>
      <c r="G29" s="212" t="s">
        <v>27</v>
      </c>
      <c r="H29" s="204">
        <v>2311</v>
      </c>
      <c r="I29" s="204">
        <v>2854.83</v>
      </c>
      <c r="J29" s="156">
        <v>0</v>
      </c>
      <c r="K29" s="156">
        <v>500</v>
      </c>
      <c r="L29" s="236">
        <f t="shared" si="0"/>
        <v>5665.83</v>
      </c>
      <c r="M29" s="157">
        <v>6928.75</v>
      </c>
      <c r="N29" s="347">
        <v>2790.79</v>
      </c>
      <c r="O29" s="347">
        <v>1000</v>
      </c>
      <c r="P29" s="347">
        <v>4535.3</v>
      </c>
      <c r="Q29" s="389">
        <f t="shared" si="1"/>
        <v>15254.84</v>
      </c>
      <c r="R29" s="347">
        <v>776</v>
      </c>
      <c r="S29" s="347">
        <v>300</v>
      </c>
      <c r="T29" s="347">
        <v>0</v>
      </c>
      <c r="U29" s="421">
        <f t="shared" si="2"/>
        <v>-3759.3</v>
      </c>
      <c r="V29" s="446">
        <f t="shared" si="3"/>
        <v>-0.82889775759045714</v>
      </c>
      <c r="W29" s="459"/>
    </row>
    <row r="30" spans="1:23" ht="14.1" customHeight="1" x14ac:dyDescent="0.2">
      <c r="B30" s="209" t="s">
        <v>126</v>
      </c>
      <c r="C30" s="210" t="s">
        <v>27</v>
      </c>
      <c r="D30" s="210" t="s">
        <v>27</v>
      </c>
      <c r="E30" s="210" t="s">
        <v>27</v>
      </c>
      <c r="F30" s="210" t="s">
        <v>27</v>
      </c>
      <c r="G30" s="212" t="s">
        <v>27</v>
      </c>
      <c r="H30" s="204">
        <v>776</v>
      </c>
      <c r="I30" s="204">
        <v>620.79999999999995</v>
      </c>
      <c r="J30" s="156">
        <v>0</v>
      </c>
      <c r="K30" s="156">
        <v>0</v>
      </c>
      <c r="L30" s="236">
        <f t="shared" si="0"/>
        <v>1396.8</v>
      </c>
      <c r="M30" s="157">
        <v>0</v>
      </c>
      <c r="N30" s="347">
        <v>1066.04</v>
      </c>
      <c r="O30" s="347">
        <v>0</v>
      </c>
      <c r="P30" s="347">
        <v>0</v>
      </c>
      <c r="Q30" s="389">
        <f t="shared" si="1"/>
        <v>1066.04</v>
      </c>
      <c r="R30" s="347">
        <v>38.799999999999997</v>
      </c>
      <c r="S30" s="347">
        <v>34.520000000000003</v>
      </c>
      <c r="T30" s="347">
        <v>1404.45</v>
      </c>
      <c r="U30" s="421">
        <f t="shared" si="2"/>
        <v>38.799999999999997</v>
      </c>
      <c r="V30" s="446">
        <v>0</v>
      </c>
    </row>
    <row r="31" spans="1:23" ht="14.1" customHeight="1" thickBot="1" x14ac:dyDescent="0.25">
      <c r="B31" s="209" t="s">
        <v>38</v>
      </c>
      <c r="C31" s="157">
        <v>1347766</v>
      </c>
      <c r="D31" s="157">
        <v>1009527</v>
      </c>
      <c r="E31" s="237">
        <v>782514.23</v>
      </c>
      <c r="F31" s="237">
        <v>608092</v>
      </c>
      <c r="G31" s="239">
        <v>1027952.83</v>
      </c>
      <c r="H31" s="240">
        <v>238458</v>
      </c>
      <c r="I31" s="240">
        <v>342980.69</v>
      </c>
      <c r="J31" s="240">
        <v>436575.87</v>
      </c>
      <c r="K31" s="240">
        <v>391292.59</v>
      </c>
      <c r="L31" s="236">
        <f t="shared" si="0"/>
        <v>1409307.15</v>
      </c>
      <c r="M31" s="240">
        <v>347938.15</v>
      </c>
      <c r="N31" s="348">
        <v>384084.89</v>
      </c>
      <c r="O31" s="348">
        <v>372861</v>
      </c>
      <c r="P31" s="348">
        <v>393038.61</v>
      </c>
      <c r="Q31" s="389">
        <f t="shared" si="1"/>
        <v>1497922.65</v>
      </c>
      <c r="R31" s="348">
        <v>353974.61</v>
      </c>
      <c r="S31" s="348">
        <v>434665.31999999995</v>
      </c>
      <c r="T31" s="348">
        <v>458998.93000000005</v>
      </c>
      <c r="U31" s="421">
        <f t="shared" si="2"/>
        <v>-39064</v>
      </c>
      <c r="V31" s="446">
        <f t="shared" si="3"/>
        <v>-9.9389726622532079E-2</v>
      </c>
    </row>
    <row r="32" spans="1:23" ht="14.1" customHeight="1" thickBot="1" x14ac:dyDescent="0.25">
      <c r="B32" s="170" t="s">
        <v>39</v>
      </c>
      <c r="C32" s="241">
        <f t="shared" ref="C32:L32" si="4">SUM(C8:C31)</f>
        <v>5882706.1699999999</v>
      </c>
      <c r="D32" s="241">
        <f t="shared" si="4"/>
        <v>7201859</v>
      </c>
      <c r="E32" s="241">
        <f t="shared" si="4"/>
        <v>6486411.8800000008</v>
      </c>
      <c r="F32" s="241">
        <f t="shared" si="4"/>
        <v>6073011</v>
      </c>
      <c r="G32" s="242">
        <f t="shared" si="4"/>
        <v>6531966.0600000005</v>
      </c>
      <c r="H32" s="241">
        <f t="shared" si="4"/>
        <v>1686177</v>
      </c>
      <c r="I32" s="241">
        <f t="shared" si="4"/>
        <v>1888626.84</v>
      </c>
      <c r="J32" s="241">
        <f t="shared" si="4"/>
        <v>2090949.8199999998</v>
      </c>
      <c r="K32" s="241">
        <f t="shared" si="4"/>
        <v>2102329.9899999998</v>
      </c>
      <c r="L32" s="241">
        <f t="shared" si="4"/>
        <v>7768083.6500000004</v>
      </c>
      <c r="M32" s="241">
        <v>1915939.3599999999</v>
      </c>
      <c r="N32" s="241">
        <f t="shared" ref="N32" si="5">SUM(N8:N31)</f>
        <v>2032796.3600000003</v>
      </c>
      <c r="O32" s="393">
        <f t="shared" ref="O32:Q32" si="6">SUM(O8:O31)</f>
        <v>2058064</v>
      </c>
      <c r="P32" s="393">
        <f t="shared" si="6"/>
        <v>2103777.98</v>
      </c>
      <c r="Q32" s="393">
        <f t="shared" si="6"/>
        <v>8044541.0499999989</v>
      </c>
      <c r="R32" s="393">
        <f t="shared" ref="R32" si="7">SUM(R8:R31)</f>
        <v>1915939.3599999999</v>
      </c>
      <c r="S32" s="393">
        <f t="shared" ref="S32:T32" si="8">SUM(S8:S31)</f>
        <v>2063040.94</v>
      </c>
      <c r="T32" s="393">
        <f t="shared" si="8"/>
        <v>2147192.5699999998</v>
      </c>
      <c r="U32" s="392">
        <f>R32-P32</f>
        <v>-187838.62000000011</v>
      </c>
      <c r="V32" s="449">
        <f>U32/P32</f>
        <v>-8.9286332391405723E-2</v>
      </c>
    </row>
    <row r="33" spans="2:20" ht="18.95" customHeight="1" thickBot="1" x14ac:dyDescent="0.25">
      <c r="B33" s="333"/>
      <c r="R33" s="193"/>
    </row>
    <row r="34" spans="2:20" ht="15.95" customHeight="1" thickBot="1" x14ac:dyDescent="0.25">
      <c r="B34" s="195" t="s">
        <v>46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340"/>
      <c r="Q34" s="340"/>
      <c r="R34" s="340"/>
      <c r="S34" s="340"/>
      <c r="T34" s="340"/>
    </row>
    <row r="35" spans="2:20" ht="15.95" customHeight="1" thickBot="1" x14ac:dyDescent="0.25">
      <c r="B35" s="170" t="s">
        <v>7</v>
      </c>
      <c r="C35" s="165" t="s">
        <v>8</v>
      </c>
      <c r="D35" s="161" t="s">
        <v>9</v>
      </c>
      <c r="E35" s="162" t="s">
        <v>10</v>
      </c>
      <c r="F35" s="161" t="s">
        <v>11</v>
      </c>
      <c r="G35" s="162" t="s">
        <v>12</v>
      </c>
      <c r="H35" s="243" t="s">
        <v>13</v>
      </c>
      <c r="I35" s="243" t="s">
        <v>14</v>
      </c>
      <c r="J35" s="243" t="s">
        <v>122</v>
      </c>
      <c r="K35" s="243" t="s">
        <v>128</v>
      </c>
      <c r="L35" s="243" t="s">
        <v>131</v>
      </c>
      <c r="M35" s="243" t="s">
        <v>133</v>
      </c>
      <c r="N35" s="243" t="s">
        <v>139</v>
      </c>
      <c r="O35" s="388" t="s">
        <v>140</v>
      </c>
      <c r="P35" s="388" t="s">
        <v>142</v>
      </c>
      <c r="Q35" s="388" t="s">
        <v>144</v>
      </c>
      <c r="R35" s="388" t="s">
        <v>146</v>
      </c>
      <c r="S35" s="388" t="s">
        <v>163</v>
      </c>
      <c r="T35" s="388" t="s">
        <v>155</v>
      </c>
    </row>
    <row r="36" spans="2:20" ht="14.1" customHeight="1" x14ac:dyDescent="0.2">
      <c r="B36" s="244" t="s">
        <v>15</v>
      </c>
      <c r="C36" s="223">
        <f t="shared" ref="C36:M51" si="9">C8/C$32</f>
        <v>0.21417386719486622</v>
      </c>
      <c r="D36" s="223">
        <f t="shared" si="9"/>
        <v>0.16608017457714738</v>
      </c>
      <c r="E36" s="223">
        <f t="shared" si="9"/>
        <v>0.14670307831268956</v>
      </c>
      <c r="F36" s="223">
        <f t="shared" si="9"/>
        <v>0.13592977190392047</v>
      </c>
      <c r="G36" s="224">
        <f t="shared" si="9"/>
        <v>0.11459054335625253</v>
      </c>
      <c r="H36" s="223">
        <f t="shared" si="9"/>
        <v>0.13689725337257003</v>
      </c>
      <c r="I36" s="223">
        <f t="shared" si="9"/>
        <v>0.11706090124187792</v>
      </c>
      <c r="J36" s="223">
        <f t="shared" si="9"/>
        <v>0.1098582796214593</v>
      </c>
      <c r="K36" s="223">
        <f t="shared" si="9"/>
        <v>0.11856387968855452</v>
      </c>
      <c r="L36" s="225">
        <f t="shared" si="9"/>
        <v>0.11983469179042633</v>
      </c>
      <c r="M36" s="223">
        <f t="shared" si="9"/>
        <v>0.12788924071166846</v>
      </c>
      <c r="N36" s="223">
        <f t="shared" ref="N36:T51" si="10">N8/N$32</f>
        <v>0.13662092547233801</v>
      </c>
      <c r="O36" s="385">
        <f t="shared" si="10"/>
        <v>0.11698664375840596</v>
      </c>
      <c r="P36" s="385">
        <f t="shared" si="10"/>
        <v>0.13212473114677242</v>
      </c>
      <c r="Q36" s="387">
        <f t="shared" si="10"/>
        <v>0.12946389900017977</v>
      </c>
      <c r="R36" s="385">
        <f t="shared" si="10"/>
        <v>0.14827208309974904</v>
      </c>
      <c r="S36" s="385">
        <f t="shared" si="10"/>
        <v>0.11301038941088586</v>
      </c>
      <c r="T36" s="385">
        <f t="shared" si="10"/>
        <v>0.12027708348487813</v>
      </c>
    </row>
    <row r="37" spans="2:20" ht="14.1" customHeight="1" x14ac:dyDescent="0.2">
      <c r="B37" s="203" t="s">
        <v>16</v>
      </c>
      <c r="C37" s="223">
        <f t="shared" si="9"/>
        <v>2.0800143074288548E-2</v>
      </c>
      <c r="D37" s="223">
        <f t="shared" si="9"/>
        <v>1.8018542156962528E-2</v>
      </c>
      <c r="E37" s="223">
        <f t="shared" si="9"/>
        <v>1.6333441656190356E-2</v>
      </c>
      <c r="F37" s="223">
        <f t="shared" si="9"/>
        <v>1.4040152405454229E-2</v>
      </c>
      <c r="G37" s="224">
        <f t="shared" si="9"/>
        <v>1.7254939625329282E-2</v>
      </c>
      <c r="H37" s="223">
        <f t="shared" si="9"/>
        <v>1.6290697833027019E-2</v>
      </c>
      <c r="I37" s="223">
        <f t="shared" si="9"/>
        <v>1.1335934418892404E-2</v>
      </c>
      <c r="J37" s="223">
        <f t="shared" si="9"/>
        <v>1.2270122293035229E-2</v>
      </c>
      <c r="K37" s="223">
        <f t="shared" si="9"/>
        <v>1.4627870099498511E-2</v>
      </c>
      <c r="L37" s="225">
        <f t="shared" si="9"/>
        <v>1.3553815167785943E-2</v>
      </c>
      <c r="M37" s="223">
        <f t="shared" si="9"/>
        <v>1.6951830876317506E-2</v>
      </c>
      <c r="N37" s="223">
        <f t="shared" ref="N37" si="11">N9/N$32</f>
        <v>1.0429362437465206E-2</v>
      </c>
      <c r="O37" s="385">
        <f t="shared" si="10"/>
        <v>1.3041382580910992E-2</v>
      </c>
      <c r="P37" s="385">
        <f t="shared" si="10"/>
        <v>1.5031438821315166E-2</v>
      </c>
      <c r="Q37" s="387">
        <f t="shared" si="10"/>
        <v>1.3940168780666487E-2</v>
      </c>
      <c r="R37" s="385">
        <f t="shared" si="10"/>
        <v>1.4514968782728071E-2</v>
      </c>
      <c r="S37" s="385">
        <f t="shared" si="10"/>
        <v>1.255226180824119E-2</v>
      </c>
      <c r="T37" s="385">
        <f t="shared" si="10"/>
        <v>1.2472677287626792E-2</v>
      </c>
    </row>
    <row r="38" spans="2:20" ht="14.1" customHeight="1" x14ac:dyDescent="0.2">
      <c r="B38" s="203" t="s">
        <v>17</v>
      </c>
      <c r="C38" s="223">
        <f t="shared" si="9"/>
        <v>1.2915542235895833E-2</v>
      </c>
      <c r="D38" s="223">
        <f t="shared" si="9"/>
        <v>1.125070624126354E-2</v>
      </c>
      <c r="E38" s="223">
        <f t="shared" si="9"/>
        <v>1.2305751080364634E-2</v>
      </c>
      <c r="F38" s="223">
        <f t="shared" si="9"/>
        <v>1.5286651053324289E-2</v>
      </c>
      <c r="G38" s="224">
        <f t="shared" si="9"/>
        <v>2.0959827216248578E-2</v>
      </c>
      <c r="H38" s="223">
        <f t="shared" si="9"/>
        <v>2.2033274086884116E-2</v>
      </c>
      <c r="I38" s="223">
        <f t="shared" si="9"/>
        <v>1.1746269580707642E-2</v>
      </c>
      <c r="J38" s="223">
        <f t="shared" si="9"/>
        <v>1.4657649699120949E-2</v>
      </c>
      <c r="K38" s="223">
        <f t="shared" si="9"/>
        <v>1.7480095976750064E-2</v>
      </c>
      <c r="L38" s="225">
        <f t="shared" si="9"/>
        <v>1.6314662111034297E-2</v>
      </c>
      <c r="M38" s="223">
        <f t="shared" si="9"/>
        <v>1.7258234101939426E-2</v>
      </c>
      <c r="N38" s="223">
        <f t="shared" ref="N38" si="12">N10/N$32</f>
        <v>2.0433291212701696E-2</v>
      </c>
      <c r="O38" s="385">
        <f t="shared" si="10"/>
        <v>1.5774533736560185E-2</v>
      </c>
      <c r="P38" s="385">
        <f t="shared" si="10"/>
        <v>2.1193657517035138E-2</v>
      </c>
      <c r="Q38" s="387">
        <f t="shared" si="10"/>
        <v>1.8851815045433828E-2</v>
      </c>
      <c r="R38" s="385">
        <f t="shared" si="10"/>
        <v>2.4051382294270528E-2</v>
      </c>
      <c r="S38" s="385">
        <f t="shared" si="10"/>
        <v>2.3805165010443274E-2</v>
      </c>
      <c r="T38" s="385">
        <f t="shared" si="10"/>
        <v>3.2960350640557592E-2</v>
      </c>
    </row>
    <row r="39" spans="2:20" ht="14.1" customHeight="1" x14ac:dyDescent="0.2">
      <c r="B39" s="203" t="s">
        <v>18</v>
      </c>
      <c r="C39" s="223">
        <f t="shared" si="9"/>
        <v>7.0034196523536376E-3</v>
      </c>
      <c r="D39" s="223">
        <f t="shared" si="9"/>
        <v>6.9813918878445132E-3</v>
      </c>
      <c r="E39" s="223">
        <f t="shared" si="9"/>
        <v>6.2480136552783934E-3</v>
      </c>
      <c r="F39" s="223">
        <f t="shared" si="9"/>
        <v>8.6225761817325872E-3</v>
      </c>
      <c r="G39" s="224">
        <f t="shared" si="9"/>
        <v>1.2203485025456484E-2</v>
      </c>
      <c r="H39" s="223">
        <f t="shared" si="9"/>
        <v>3.9995801152548039E-3</v>
      </c>
      <c r="I39" s="223">
        <f t="shared" si="9"/>
        <v>1.62355523868336E-3</v>
      </c>
      <c r="J39" s="223">
        <f t="shared" si="9"/>
        <v>5.5390329740194347E-3</v>
      </c>
      <c r="K39" s="223">
        <f t="shared" si="9"/>
        <v>2.9674313878764584E-3</v>
      </c>
      <c r="L39" s="225">
        <f t="shared" si="9"/>
        <v>3.5569454765075809E-3</v>
      </c>
      <c r="M39" s="223">
        <f t="shared" si="9"/>
        <v>2.7109469685929937E-3</v>
      </c>
      <c r="N39" s="223">
        <f t="shared" ref="N39" si="13">N11/N$32</f>
        <v>1.8896728051992376E-3</v>
      </c>
      <c r="O39" s="385">
        <f t="shared" si="10"/>
        <v>2.9858157958158734E-3</v>
      </c>
      <c r="P39" s="385">
        <f t="shared" si="10"/>
        <v>4.843605217314805E-3</v>
      </c>
      <c r="Q39" s="387">
        <f t="shared" si="10"/>
        <v>3.1537162707374095E-3</v>
      </c>
      <c r="R39" s="385">
        <f t="shared" si="10"/>
        <v>3.902018068045745E-3</v>
      </c>
      <c r="S39" s="385">
        <f t="shared" si="10"/>
        <v>6.8266992316691495E-3</v>
      </c>
      <c r="T39" s="385">
        <f t="shared" si="10"/>
        <v>6.6704217405148718E-3</v>
      </c>
    </row>
    <row r="40" spans="2:20" ht="14.1" customHeight="1" x14ac:dyDescent="0.2">
      <c r="B40" s="209" t="s">
        <v>19</v>
      </c>
      <c r="C40" s="223">
        <f t="shared" si="9"/>
        <v>5.5891963749058029E-3</v>
      </c>
      <c r="D40" s="223">
        <f t="shared" si="9"/>
        <v>5.0910466311545393E-3</v>
      </c>
      <c r="E40" s="223">
        <f t="shared" si="9"/>
        <v>3.7541911384141083E-3</v>
      </c>
      <c r="F40" s="223">
        <f t="shared" si="9"/>
        <v>4.2464932139922029E-3</v>
      </c>
      <c r="G40" s="224">
        <f t="shared" si="9"/>
        <v>2.6222503060586936E-3</v>
      </c>
      <c r="H40" s="223">
        <f t="shared" si="9"/>
        <v>1.6575958514438282E-3</v>
      </c>
      <c r="I40" s="223">
        <f t="shared" si="9"/>
        <v>1.770979808801192E-3</v>
      </c>
      <c r="J40" s="223">
        <f t="shared" si="9"/>
        <v>1.9550158310351036E-3</v>
      </c>
      <c r="K40" s="223">
        <f t="shared" si="9"/>
        <v>2.0441510231226831E-3</v>
      </c>
      <c r="L40" s="225">
        <f t="shared" si="9"/>
        <v>1.8698356833477196E-3</v>
      </c>
      <c r="M40" s="223">
        <f t="shared" si="9"/>
        <v>3.1938275958796527E-3</v>
      </c>
      <c r="N40" s="223">
        <f t="shared" ref="N40" si="14">N12/N$32</f>
        <v>1.1296065091340481E-3</v>
      </c>
      <c r="O40" s="385">
        <f t="shared" si="10"/>
        <v>4.3871327616633888E-3</v>
      </c>
      <c r="P40" s="385">
        <f t="shared" si="10"/>
        <v>3.674565507145388E-3</v>
      </c>
      <c r="Q40" s="387">
        <f t="shared" si="10"/>
        <v>3.1294401810529645E-3</v>
      </c>
      <c r="R40" s="385">
        <f t="shared" si="10"/>
        <v>5.6901905287858393E-3</v>
      </c>
      <c r="S40" s="385">
        <f t="shared" si="10"/>
        <v>3.8855312294481179E-3</v>
      </c>
      <c r="T40" s="385">
        <f t="shared" si="10"/>
        <v>9.2577444043595962E-3</v>
      </c>
    </row>
    <row r="41" spans="2:20" ht="14.1" customHeight="1" x14ac:dyDescent="0.2">
      <c r="B41" s="209" t="s">
        <v>20</v>
      </c>
      <c r="C41" s="223">
        <f t="shared" si="9"/>
        <v>1.2429968094088917E-2</v>
      </c>
      <c r="D41" s="223">
        <f t="shared" si="9"/>
        <v>1.3471244021856024E-2</v>
      </c>
      <c r="E41" s="223">
        <f t="shared" si="9"/>
        <v>1.1687242716384516E-2</v>
      </c>
      <c r="F41" s="223">
        <f t="shared" si="9"/>
        <v>4.7236864876417971E-3</v>
      </c>
      <c r="G41" s="224">
        <f t="shared" si="9"/>
        <v>3.3618101806242389E-3</v>
      </c>
      <c r="H41" s="223">
        <f t="shared" si="9"/>
        <v>3.3661946521628514E-3</v>
      </c>
      <c r="I41" s="223">
        <f t="shared" si="9"/>
        <v>1.0486481278641576E-2</v>
      </c>
      <c r="J41" s="223">
        <f t="shared" si="9"/>
        <v>3.6235733289859632E-3</v>
      </c>
      <c r="K41" s="223">
        <f t="shared" si="9"/>
        <v>6.0617125097473402E-3</v>
      </c>
      <c r="L41" s="225">
        <f t="shared" si="9"/>
        <v>5.896110554885696E-3</v>
      </c>
      <c r="M41" s="223">
        <f t="shared" si="9"/>
        <v>1.0920867558146518E-2</v>
      </c>
      <c r="N41" s="223">
        <f t="shared" ref="N41" si="15">N13/N$32</f>
        <v>4.8636942659617899E-3</v>
      </c>
      <c r="O41" s="385">
        <f t="shared" si="10"/>
        <v>9.8670400920476721E-3</v>
      </c>
      <c r="P41" s="385">
        <f t="shared" si="10"/>
        <v>6.6400257692591684E-3</v>
      </c>
      <c r="Q41" s="387">
        <f t="shared" si="10"/>
        <v>8.0907984178910999E-3</v>
      </c>
      <c r="R41" s="385">
        <f t="shared" si="10"/>
        <v>2.4326657186060419E-3</v>
      </c>
      <c r="S41" s="385">
        <f t="shared" si="10"/>
        <v>2.2016771029274877E-3</v>
      </c>
      <c r="T41" s="385">
        <f t="shared" si="10"/>
        <v>2.8518820740889581E-3</v>
      </c>
    </row>
    <row r="42" spans="2:20" ht="14.1" customHeight="1" x14ac:dyDescent="0.2">
      <c r="B42" s="209" t="s">
        <v>21</v>
      </c>
      <c r="C42" s="223">
        <f t="shared" si="9"/>
        <v>1.9920627788214012E-3</v>
      </c>
      <c r="D42" s="223">
        <f t="shared" si="9"/>
        <v>1.9982340670651843E-3</v>
      </c>
      <c r="E42" s="223">
        <f t="shared" si="9"/>
        <v>2.5552077645738399E-3</v>
      </c>
      <c r="F42" s="223">
        <f t="shared" si="9"/>
        <v>1.3036366968543281E-3</v>
      </c>
      <c r="G42" s="224">
        <f t="shared" si="9"/>
        <v>3.1955141542789945E-3</v>
      </c>
      <c r="H42" s="223">
        <f t="shared" si="9"/>
        <v>5.2829566528306343E-3</v>
      </c>
      <c r="I42" s="223">
        <f t="shared" si="9"/>
        <v>1.7227384103044941E-3</v>
      </c>
      <c r="J42" s="223">
        <f t="shared" si="9"/>
        <v>2.4280640077723151E-3</v>
      </c>
      <c r="K42" s="223">
        <f t="shared" si="9"/>
        <v>6.0376725159117395E-3</v>
      </c>
      <c r="L42" s="225">
        <f t="shared" si="9"/>
        <v>3.8531704019433414E-3</v>
      </c>
      <c r="M42" s="223">
        <f t="shared" si="9"/>
        <v>2.0545013491449957E-3</v>
      </c>
      <c r="N42" s="223">
        <f t="shared" ref="N42" si="16">N14/N$32</f>
        <v>2.1768191281098118E-3</v>
      </c>
      <c r="O42" s="385">
        <f t="shared" si="10"/>
        <v>1.7608781845462531E-3</v>
      </c>
      <c r="P42" s="385">
        <f t="shared" si="10"/>
        <v>1.3335104876418566E-3</v>
      </c>
      <c r="Q42" s="387">
        <f t="shared" si="10"/>
        <v>1.838605820775817E-3</v>
      </c>
      <c r="R42" s="385">
        <f t="shared" si="10"/>
        <v>1.6484498757831252E-3</v>
      </c>
      <c r="S42" s="385">
        <f t="shared" si="10"/>
        <v>5.4683597311452293E-3</v>
      </c>
      <c r="T42" s="385">
        <f t="shared" si="10"/>
        <v>1.5952039178302486E-3</v>
      </c>
    </row>
    <row r="43" spans="2:20" ht="14.1" customHeight="1" x14ac:dyDescent="0.2">
      <c r="B43" s="209" t="s">
        <v>22</v>
      </c>
      <c r="C43" s="223">
        <f t="shared" si="9"/>
        <v>6.5119961617936808E-3</v>
      </c>
      <c r="D43" s="223">
        <f t="shared" si="9"/>
        <v>9.7054107835213097E-3</v>
      </c>
      <c r="E43" s="223">
        <f t="shared" si="9"/>
        <v>1.2312261613581033E-2</v>
      </c>
      <c r="F43" s="223">
        <f t="shared" si="9"/>
        <v>1.3698147426375483E-2</v>
      </c>
      <c r="G43" s="224">
        <f t="shared" si="9"/>
        <v>7.470491970070034E-3</v>
      </c>
      <c r="H43" s="223">
        <f t="shared" si="9"/>
        <v>7.9564600869303764E-3</v>
      </c>
      <c r="I43" s="223">
        <f t="shared" si="9"/>
        <v>1.1074326360838967E-2</v>
      </c>
      <c r="J43" s="223">
        <f t="shared" si="9"/>
        <v>7.1079180656760093E-3</v>
      </c>
      <c r="K43" s="223">
        <f t="shared" si="9"/>
        <v>1.2013580227716774E-2</v>
      </c>
      <c r="L43" s="225">
        <f t="shared" si="9"/>
        <v>9.5840986470324633E-3</v>
      </c>
      <c r="M43" s="223">
        <f t="shared" si="9"/>
        <v>1.0574880616263346E-2</v>
      </c>
      <c r="N43" s="223">
        <f t="shared" ref="N43" si="17">N15/N$32</f>
        <v>8.7275343212440595E-3</v>
      </c>
      <c r="O43" s="385">
        <f t="shared" si="10"/>
        <v>8.4321964720241935E-3</v>
      </c>
      <c r="P43" s="385">
        <f t="shared" si="10"/>
        <v>9.949899751303606E-3</v>
      </c>
      <c r="Q43" s="387">
        <f t="shared" si="10"/>
        <v>9.4832644306041547E-3</v>
      </c>
      <c r="R43" s="385">
        <f t="shared" si="10"/>
        <v>5.8871748425273762E-3</v>
      </c>
      <c r="S43" s="385">
        <f t="shared" si="10"/>
        <v>1.3114693690955061E-2</v>
      </c>
      <c r="T43" s="385">
        <f t="shared" si="10"/>
        <v>1.4113349879931823E-2</v>
      </c>
    </row>
    <row r="44" spans="2:20" ht="14.1" customHeight="1" x14ac:dyDescent="0.2">
      <c r="B44" s="209" t="s">
        <v>23</v>
      </c>
      <c r="C44" s="223">
        <f t="shared" si="9"/>
        <v>0</v>
      </c>
      <c r="D44" s="223">
        <f t="shared" si="9"/>
        <v>0</v>
      </c>
      <c r="E44" s="223">
        <f t="shared" si="9"/>
        <v>0</v>
      </c>
      <c r="F44" s="223">
        <f t="shared" si="9"/>
        <v>0</v>
      </c>
      <c r="G44" s="224">
        <f t="shared" si="9"/>
        <v>0</v>
      </c>
      <c r="H44" s="223">
        <f t="shared" si="9"/>
        <v>0</v>
      </c>
      <c r="I44" s="223">
        <f t="shared" si="9"/>
        <v>0</v>
      </c>
      <c r="J44" s="223">
        <f t="shared" si="9"/>
        <v>0</v>
      </c>
      <c r="K44" s="223">
        <f t="shared" si="9"/>
        <v>0</v>
      </c>
      <c r="L44" s="225">
        <f t="shared" si="9"/>
        <v>0</v>
      </c>
      <c r="M44" s="223">
        <f t="shared" si="9"/>
        <v>0</v>
      </c>
      <c r="N44" s="223">
        <f t="shared" ref="N44" si="18">N16/N$32</f>
        <v>0</v>
      </c>
      <c r="O44" s="385">
        <f t="shared" si="10"/>
        <v>0</v>
      </c>
      <c r="P44" s="385">
        <f t="shared" si="10"/>
        <v>0</v>
      </c>
      <c r="Q44" s="387">
        <f t="shared" si="10"/>
        <v>0</v>
      </c>
      <c r="R44" s="385">
        <f t="shared" si="10"/>
        <v>0</v>
      </c>
      <c r="S44" s="385">
        <f t="shared" si="10"/>
        <v>0</v>
      </c>
      <c r="T44" s="385">
        <f t="shared" si="10"/>
        <v>0</v>
      </c>
    </row>
    <row r="45" spans="2:20" ht="14.1" customHeight="1" x14ac:dyDescent="0.2">
      <c r="B45" s="209" t="s">
        <v>24</v>
      </c>
      <c r="C45" s="223">
        <f t="shared" si="9"/>
        <v>7.8831569450969197E-2</v>
      </c>
      <c r="D45" s="223">
        <f t="shared" si="9"/>
        <v>9.2737583448940064E-2</v>
      </c>
      <c r="E45" s="223">
        <f t="shared" si="9"/>
        <v>8.4475893627649165E-2</v>
      </c>
      <c r="F45" s="223">
        <f t="shared" si="9"/>
        <v>7.3780699557435353E-2</v>
      </c>
      <c r="G45" s="224">
        <f t="shared" si="9"/>
        <v>7.7571410406256758E-2</v>
      </c>
      <c r="H45" s="223">
        <f t="shared" si="9"/>
        <v>6.2447773869528524E-2</v>
      </c>
      <c r="I45" s="223">
        <f t="shared" si="9"/>
        <v>5.8772102381008204E-2</v>
      </c>
      <c r="J45" s="223">
        <f t="shared" si="9"/>
        <v>7.1101075012885775E-2</v>
      </c>
      <c r="K45" s="223">
        <f t="shared" si="9"/>
        <v>7.5064452655218036E-2</v>
      </c>
      <c r="L45" s="225">
        <f t="shared" si="9"/>
        <v>6.7297884980937347E-2</v>
      </c>
      <c r="M45" s="223">
        <f t="shared" si="9"/>
        <v>5.1470626920050326E-2</v>
      </c>
      <c r="N45" s="223">
        <f t="shared" ref="N45" si="19">N17/N$32</f>
        <v>5.9401562486072132E-2</v>
      </c>
      <c r="O45" s="385">
        <f t="shared" si="10"/>
        <v>6.6227775229536101E-2</v>
      </c>
      <c r="P45" s="385">
        <f t="shared" si="10"/>
        <v>7.2321262721839114E-2</v>
      </c>
      <c r="Q45" s="387">
        <f t="shared" si="10"/>
        <v>6.3125386127528063E-2</v>
      </c>
      <c r="R45" s="385">
        <f t="shared" si="10"/>
        <v>5.688719709792904E-2</v>
      </c>
      <c r="S45" s="385">
        <f t="shared" si="10"/>
        <v>5.7455932018489177E-2</v>
      </c>
      <c r="T45" s="385">
        <f t="shared" si="10"/>
        <v>5.3785497217885773E-2</v>
      </c>
    </row>
    <row r="46" spans="2:20" ht="14.1" customHeight="1" x14ac:dyDescent="0.2">
      <c r="B46" s="209" t="s">
        <v>25</v>
      </c>
      <c r="C46" s="223">
        <f t="shared" si="9"/>
        <v>0.41064577257306734</v>
      </c>
      <c r="D46" s="223">
        <f t="shared" si="9"/>
        <v>0.42728592714742125</v>
      </c>
      <c r="E46" s="223">
        <f t="shared" si="9"/>
        <v>0.4658254757636513</v>
      </c>
      <c r="F46" s="223">
        <f t="shared" si="9"/>
        <v>0.53549054991008582</v>
      </c>
      <c r="G46" s="224">
        <f t="shared" si="9"/>
        <v>0.50691001600213459</v>
      </c>
      <c r="H46" s="223">
        <f t="shared" si="9"/>
        <v>0.51115808126904827</v>
      </c>
      <c r="I46" s="223">
        <f t="shared" si="9"/>
        <v>0.49690071650151918</v>
      </c>
      <c r="J46" s="223">
        <f t="shared" si="9"/>
        <v>0.49214232219116577</v>
      </c>
      <c r="K46" s="223">
        <f t="shared" si="9"/>
        <v>0.48647120807138378</v>
      </c>
      <c r="L46" s="225">
        <f t="shared" si="9"/>
        <v>0.49589205183185692</v>
      </c>
      <c r="M46" s="223">
        <f t="shared" si="9"/>
        <v>0.47052397837893989</v>
      </c>
      <c r="N46" s="223">
        <f t="shared" ref="N46" si="20">N18/N$32</f>
        <v>0.50116231514700271</v>
      </c>
      <c r="O46" s="385">
        <f t="shared" si="10"/>
        <v>0.49349874445109576</v>
      </c>
      <c r="P46" s="385">
        <f t="shared" si="10"/>
        <v>0.47659273912544708</v>
      </c>
      <c r="Q46" s="387">
        <f t="shared" si="10"/>
        <v>0.48959333111986547</v>
      </c>
      <c r="R46" s="385">
        <f t="shared" si="10"/>
        <v>0.47619352629198036</v>
      </c>
      <c r="S46" s="385">
        <f t="shared" si="10"/>
        <v>0.47173703203388689</v>
      </c>
      <c r="T46" s="385">
        <f t="shared" si="10"/>
        <v>0.45029014793954886</v>
      </c>
    </row>
    <row r="47" spans="2:20" ht="14.1" customHeight="1" x14ac:dyDescent="0.2">
      <c r="B47" s="209" t="s">
        <v>26</v>
      </c>
      <c r="C47" s="167" t="s">
        <v>27</v>
      </c>
      <c r="D47" s="223">
        <f t="shared" si="9"/>
        <v>9.5426194819976343E-2</v>
      </c>
      <c r="E47" s="223">
        <f t="shared" si="9"/>
        <v>0.10625031107336957</v>
      </c>
      <c r="F47" s="223">
        <f t="shared" si="9"/>
        <v>8.5253756332731814E-2</v>
      </c>
      <c r="G47" s="224">
        <f t="shared" si="9"/>
        <v>7.0394193076992184E-2</v>
      </c>
      <c r="H47" s="223">
        <f t="shared" si="9"/>
        <v>7.2502471567338425E-2</v>
      </c>
      <c r="I47" s="223">
        <f t="shared" si="9"/>
        <v>8.0688522884700714E-2</v>
      </c>
      <c r="J47" s="223">
        <f t="shared" si="9"/>
        <v>5.9693685045009839E-2</v>
      </c>
      <c r="K47" s="223">
        <f t="shared" si="9"/>
        <v>5.4515157251788057E-2</v>
      </c>
      <c r="L47" s="225">
        <f t="shared" si="9"/>
        <v>6.617692125393114E-2</v>
      </c>
      <c r="M47" s="223">
        <f t="shared" si="9"/>
        <v>5.1945360107848094E-2</v>
      </c>
      <c r="N47" s="223">
        <f t="shared" ref="N47" si="21">N19/N$32</f>
        <v>5.5633482145747239E-2</v>
      </c>
      <c r="O47" s="385">
        <f t="shared" si="10"/>
        <v>7.3281005838496768E-2</v>
      </c>
      <c r="P47" s="385">
        <f t="shared" si="10"/>
        <v>5.8987094256020306E-2</v>
      </c>
      <c r="Q47" s="387">
        <f t="shared" si="10"/>
        <v>6.0603637543747764E-2</v>
      </c>
      <c r="R47" s="385">
        <f t="shared" si="10"/>
        <v>6.2027338902834586E-2</v>
      </c>
      <c r="S47" s="385">
        <f t="shared" si="10"/>
        <v>6.6832013522717601E-2</v>
      </c>
      <c r="T47" s="385">
        <f t="shared" si="10"/>
        <v>6.366729836439404E-2</v>
      </c>
    </row>
    <row r="48" spans="2:20" ht="14.1" customHeight="1" x14ac:dyDescent="0.2">
      <c r="B48" s="209" t="s">
        <v>28</v>
      </c>
      <c r="C48" s="167" t="s">
        <v>27</v>
      </c>
      <c r="D48" s="223">
        <f t="shared" si="9"/>
        <v>2.761370362846593E-3</v>
      </c>
      <c r="E48" s="223">
        <f t="shared" si="9"/>
        <v>4.0199929456221943E-3</v>
      </c>
      <c r="F48" s="223">
        <f t="shared" si="9"/>
        <v>2.8944456053183504E-3</v>
      </c>
      <c r="G48" s="224">
        <f t="shared" si="9"/>
        <v>1.4640094440417223E-3</v>
      </c>
      <c r="H48" s="223">
        <f t="shared" si="9"/>
        <v>2.6450366717135866E-4</v>
      </c>
      <c r="I48" s="223">
        <f t="shared" si="9"/>
        <v>3.4991560323266399E-3</v>
      </c>
      <c r="J48" s="223">
        <f t="shared" si="9"/>
        <v>1.2567350851107465E-3</v>
      </c>
      <c r="K48" s="223">
        <f t="shared" si="9"/>
        <v>3.6069123477613526E-3</v>
      </c>
      <c r="L48" s="225">
        <f t="shared" si="9"/>
        <v>2.2225932131922912E-3</v>
      </c>
      <c r="M48" s="223">
        <f t="shared" si="9"/>
        <v>2.6248638683428896E-3</v>
      </c>
      <c r="N48" s="223">
        <f t="shared" ref="N48" si="22">N20/N$32</f>
        <v>9.0646069437078276E-4</v>
      </c>
      <c r="O48" s="385">
        <f t="shared" si="10"/>
        <v>2.7540445778168219E-3</v>
      </c>
      <c r="P48" s="385">
        <f t="shared" si="10"/>
        <v>1.5036330021859056E-3</v>
      </c>
      <c r="Q48" s="387">
        <f t="shared" si="10"/>
        <v>1.952011917448044E-3</v>
      </c>
      <c r="R48" s="385">
        <f t="shared" si="10"/>
        <v>1.3900596519923261E-3</v>
      </c>
      <c r="S48" s="385">
        <f t="shared" si="10"/>
        <v>1.7057005179935982E-3</v>
      </c>
      <c r="T48" s="385">
        <f t="shared" si="10"/>
        <v>1.4111449724325379E-3</v>
      </c>
    </row>
    <row r="49" spans="2:20" ht="14.1" customHeight="1" x14ac:dyDescent="0.2">
      <c r="B49" s="209" t="s">
        <v>29</v>
      </c>
      <c r="C49" s="167" t="s">
        <v>27</v>
      </c>
      <c r="D49" s="223">
        <f t="shared" si="9"/>
        <v>7.2978379610042351E-3</v>
      </c>
      <c r="E49" s="223">
        <f t="shared" si="9"/>
        <v>4.2496962126308876E-3</v>
      </c>
      <c r="F49" s="223">
        <f t="shared" si="9"/>
        <v>2.970355232355087E-3</v>
      </c>
      <c r="G49" s="224">
        <f t="shared" si="9"/>
        <v>2.6264297521472421E-3</v>
      </c>
      <c r="H49" s="223">
        <f t="shared" si="9"/>
        <v>4.1514028479809652E-3</v>
      </c>
      <c r="I49" s="223">
        <f t="shared" si="9"/>
        <v>1.7919315390011081E-3</v>
      </c>
      <c r="J49" s="223">
        <f t="shared" si="9"/>
        <v>5.6770276773069573E-3</v>
      </c>
      <c r="K49" s="223">
        <f t="shared" si="9"/>
        <v>7.4970390352467938E-3</v>
      </c>
      <c r="L49" s="225">
        <f t="shared" si="9"/>
        <v>4.8938607915222435E-3</v>
      </c>
      <c r="M49" s="223">
        <f t="shared" si="9"/>
        <v>1.7479519811107174E-3</v>
      </c>
      <c r="N49" s="223">
        <f t="shared" ref="N49" si="23">N21/N$32</f>
        <v>1.4107266504550409E-3</v>
      </c>
      <c r="O49" s="385">
        <f t="shared" si="10"/>
        <v>1.0402980665324304E-3</v>
      </c>
      <c r="P49" s="385">
        <f t="shared" si="10"/>
        <v>2.2795418744709934E-3</v>
      </c>
      <c r="Q49" s="387">
        <f t="shared" si="10"/>
        <v>1.6350640662092216E-3</v>
      </c>
      <c r="R49" s="385">
        <f t="shared" si="10"/>
        <v>3.5629363551464392E-3</v>
      </c>
      <c r="S49" s="385">
        <f t="shared" si="10"/>
        <v>3.5218544911668113E-3</v>
      </c>
      <c r="T49" s="385">
        <f t="shared" si="10"/>
        <v>2.9175957888118069E-3</v>
      </c>
    </row>
    <row r="50" spans="2:20" ht="14.1" customHeight="1" x14ac:dyDescent="0.2">
      <c r="B50" s="209" t="s">
        <v>30</v>
      </c>
      <c r="C50" s="167" t="s">
        <v>27</v>
      </c>
      <c r="D50" s="223">
        <f t="shared" si="9"/>
        <v>1.7184451958862288E-3</v>
      </c>
      <c r="E50" s="223">
        <f t="shared" si="9"/>
        <v>2.6404444116182148E-3</v>
      </c>
      <c r="F50" s="223">
        <f t="shared" si="9"/>
        <v>1.628846053465077E-3</v>
      </c>
      <c r="G50" s="224">
        <f t="shared" si="9"/>
        <v>2.0024262036658527E-3</v>
      </c>
      <c r="H50" s="223">
        <f t="shared" si="9"/>
        <v>3.20666217129044E-3</v>
      </c>
      <c r="I50" s="223">
        <f t="shared" si="9"/>
        <v>2.5500272991990309E-3</v>
      </c>
      <c r="J50" s="223">
        <f t="shared" si="9"/>
        <v>1.7939454902844109E-3</v>
      </c>
      <c r="K50" s="223">
        <f t="shared" si="9"/>
        <v>3.0399984923394452E-3</v>
      </c>
      <c r="L50" s="225">
        <f t="shared" si="9"/>
        <v>2.6216478757923778E-3</v>
      </c>
      <c r="M50" s="223">
        <f t="shared" si="9"/>
        <v>5.6181892938406992E-3</v>
      </c>
      <c r="N50" s="223">
        <f t="shared" ref="N50" si="24">N22/N$32</f>
        <v>3.340049270847769E-3</v>
      </c>
      <c r="O50" s="385">
        <f t="shared" si="10"/>
        <v>4.7607848929868074E-3</v>
      </c>
      <c r="P50" s="385">
        <f t="shared" si="10"/>
        <v>2.8187147390904815E-3</v>
      </c>
      <c r="Q50" s="387">
        <f t="shared" si="10"/>
        <v>4.1371782172707049E-3</v>
      </c>
      <c r="R50" s="385">
        <f t="shared" si="10"/>
        <v>5.0463340342880164E-3</v>
      </c>
      <c r="S50" s="385">
        <f t="shared" si="10"/>
        <v>5.6598343608246582E-3</v>
      </c>
      <c r="T50" s="385">
        <f t="shared" si="10"/>
        <v>7.0074432122313093E-3</v>
      </c>
    </row>
    <row r="51" spans="2:20" ht="14.1" customHeight="1" x14ac:dyDescent="0.2">
      <c r="B51" s="209" t="s">
        <v>31</v>
      </c>
      <c r="C51" s="210" t="s">
        <v>27</v>
      </c>
      <c r="D51" s="210" t="s">
        <v>27</v>
      </c>
      <c r="E51" s="211" t="s">
        <v>27</v>
      </c>
      <c r="F51" s="211" t="s">
        <v>27</v>
      </c>
      <c r="G51" s="212" t="s">
        <v>27</v>
      </c>
      <c r="H51" s="223">
        <f t="shared" si="9"/>
        <v>1.4796785865303582E-3</v>
      </c>
      <c r="I51" s="223">
        <f t="shared" si="9"/>
        <v>6.0323192272328393E-4</v>
      </c>
      <c r="J51" s="223">
        <f t="shared" si="9"/>
        <v>2.0540617277941178E-3</v>
      </c>
      <c r="K51" s="223">
        <f t="shared" si="9"/>
        <v>4.3668215949295387E-4</v>
      </c>
      <c r="L51" s="225">
        <f t="shared" si="9"/>
        <v>1.1389256860023641E-3</v>
      </c>
      <c r="M51" s="223">
        <f t="shared" si="9"/>
        <v>1.0542661433710512E-3</v>
      </c>
      <c r="N51" s="223">
        <f t="shared" ref="N51" si="25">N23/N$32</f>
        <v>7.7295986500093875E-4</v>
      </c>
      <c r="O51" s="385">
        <f t="shared" si="10"/>
        <v>1.4105489430843744E-3</v>
      </c>
      <c r="P51" s="385">
        <f t="shared" si="10"/>
        <v>6.0667048145451169E-4</v>
      </c>
      <c r="Q51" s="387">
        <f t="shared" si="10"/>
        <v>9.6593204655223946E-4</v>
      </c>
      <c r="R51" s="385">
        <f t="shared" si="10"/>
        <v>1.8474018927196112E-3</v>
      </c>
      <c r="S51" s="385">
        <f t="shared" si="10"/>
        <v>8.6450538397943755E-4</v>
      </c>
      <c r="T51" s="385">
        <f t="shared" si="10"/>
        <v>7.684406247735852E-4</v>
      </c>
    </row>
    <row r="52" spans="2:20" ht="14.1" customHeight="1" x14ac:dyDescent="0.2">
      <c r="B52" s="209" t="s">
        <v>32</v>
      </c>
      <c r="C52" s="210" t="s">
        <v>27</v>
      </c>
      <c r="D52" s="210" t="s">
        <v>27</v>
      </c>
      <c r="E52" s="211" t="s">
        <v>27</v>
      </c>
      <c r="F52" s="211" t="s">
        <v>27</v>
      </c>
      <c r="G52" s="212" t="s">
        <v>27</v>
      </c>
      <c r="H52" s="223">
        <f t="shared" ref="H52:M59" si="26">H24/H$32</f>
        <v>3.6235816287376712E-4</v>
      </c>
      <c r="I52" s="223">
        <f t="shared" si="26"/>
        <v>2.9151973716523057E-3</v>
      </c>
      <c r="J52" s="223">
        <f t="shared" si="26"/>
        <v>0</v>
      </c>
      <c r="K52" s="223">
        <f t="shared" si="26"/>
        <v>1.5099913025547432E-4</v>
      </c>
      <c r="L52" s="225">
        <f t="shared" si="26"/>
        <v>8.282827901833935E-4</v>
      </c>
      <c r="M52" s="223">
        <f t="shared" si="26"/>
        <v>1.0323917558643402E-4</v>
      </c>
      <c r="N52" s="223">
        <f t="shared" ref="N52:T59" si="27">N24/N$32</f>
        <v>1.8633937341367533E-4</v>
      </c>
      <c r="O52" s="385">
        <f t="shared" si="27"/>
        <v>3.6782140885803358E-4</v>
      </c>
      <c r="P52" s="385">
        <f t="shared" si="27"/>
        <v>5.6412796943525374E-4</v>
      </c>
      <c r="Q52" s="387">
        <f t="shared" si="27"/>
        <v>3.133043867058147E-4</v>
      </c>
      <c r="R52" s="385">
        <f t="shared" si="27"/>
        <v>0</v>
      </c>
      <c r="S52" s="385">
        <f t="shared" si="27"/>
        <v>3.3557259411439501E-4</v>
      </c>
      <c r="T52" s="385">
        <f t="shared" si="27"/>
        <v>6.2457369624746789E-4</v>
      </c>
    </row>
    <row r="53" spans="2:20" ht="14.1" customHeight="1" x14ac:dyDescent="0.2">
      <c r="B53" s="209" t="s">
        <v>33</v>
      </c>
      <c r="C53" s="210" t="s">
        <v>27</v>
      </c>
      <c r="D53" s="210" t="s">
        <v>27</v>
      </c>
      <c r="E53" s="211" t="s">
        <v>27</v>
      </c>
      <c r="F53" s="211" t="s">
        <v>27</v>
      </c>
      <c r="G53" s="212" t="s">
        <v>27</v>
      </c>
      <c r="H53" s="223">
        <f t="shared" si="26"/>
        <v>0</v>
      </c>
      <c r="I53" s="223">
        <f t="shared" si="26"/>
        <v>0</v>
      </c>
      <c r="J53" s="223">
        <f t="shared" si="26"/>
        <v>0</v>
      </c>
      <c r="K53" s="223">
        <f t="shared" si="26"/>
        <v>0</v>
      </c>
      <c r="L53" s="225">
        <f t="shared" si="26"/>
        <v>0</v>
      </c>
      <c r="M53" s="223">
        <f t="shared" si="26"/>
        <v>0</v>
      </c>
      <c r="N53" s="223">
        <f t="shared" ref="N53" si="28">N25/N$32</f>
        <v>0</v>
      </c>
      <c r="O53" s="385">
        <f t="shared" si="27"/>
        <v>0</v>
      </c>
      <c r="P53" s="385">
        <f t="shared" si="27"/>
        <v>0</v>
      </c>
      <c r="Q53" s="387">
        <f t="shared" si="27"/>
        <v>0</v>
      </c>
      <c r="R53" s="385">
        <f t="shared" si="27"/>
        <v>0</v>
      </c>
      <c r="S53" s="385">
        <f t="shared" si="27"/>
        <v>0</v>
      </c>
      <c r="T53" s="385">
        <f t="shared" si="27"/>
        <v>0</v>
      </c>
    </row>
    <row r="54" spans="2:20" ht="14.1" customHeight="1" x14ac:dyDescent="0.2">
      <c r="B54" s="209" t="s">
        <v>34</v>
      </c>
      <c r="C54" s="210" t="s">
        <v>27</v>
      </c>
      <c r="D54" s="210" t="s">
        <v>27</v>
      </c>
      <c r="E54" s="211" t="s">
        <v>27</v>
      </c>
      <c r="F54" s="211" t="s">
        <v>27</v>
      </c>
      <c r="G54" s="212" t="s">
        <v>27</v>
      </c>
      <c r="H54" s="223">
        <f t="shared" si="26"/>
        <v>3.712540261194406E-4</v>
      </c>
      <c r="I54" s="223">
        <f t="shared" si="26"/>
        <v>1.8000326628843208E-3</v>
      </c>
      <c r="J54" s="223">
        <f t="shared" si="26"/>
        <v>4.8403839743987736E-5</v>
      </c>
      <c r="K54" s="223">
        <f t="shared" si="26"/>
        <v>1.9132058331147151E-3</v>
      </c>
      <c r="L54" s="225">
        <f t="shared" si="26"/>
        <v>1.0490347899381851E-3</v>
      </c>
      <c r="M54" s="223">
        <f t="shared" si="26"/>
        <v>1.8979932642544596E-3</v>
      </c>
      <c r="N54" s="223">
        <f t="shared" ref="N54" si="29">N26/N$32</f>
        <v>7.3789978647934997E-5</v>
      </c>
      <c r="O54" s="385">
        <f t="shared" si="27"/>
        <v>5.4177129574201771E-4</v>
      </c>
      <c r="P54" s="385">
        <f t="shared" si="27"/>
        <v>5.5385597295775485E-4</v>
      </c>
      <c r="Q54" s="387">
        <f t="shared" si="27"/>
        <v>7.541300320669011E-4</v>
      </c>
      <c r="R54" s="385">
        <f t="shared" si="27"/>
        <v>2.7858919292727511E-4</v>
      </c>
      <c r="S54" s="385">
        <f t="shared" si="27"/>
        <v>9.8539004272014111E-5</v>
      </c>
      <c r="T54" s="385">
        <f t="shared" si="27"/>
        <v>4.1443744377338268E-3</v>
      </c>
    </row>
    <row r="55" spans="2:20" ht="14.1" customHeight="1" x14ac:dyDescent="0.2">
      <c r="B55" s="209" t="s">
        <v>35</v>
      </c>
      <c r="C55" s="210" t="s">
        <v>27</v>
      </c>
      <c r="D55" s="210" t="s">
        <v>27</v>
      </c>
      <c r="E55" s="211" t="s">
        <v>27</v>
      </c>
      <c r="F55" s="211" t="s">
        <v>27</v>
      </c>
      <c r="G55" s="212" t="s">
        <v>27</v>
      </c>
      <c r="H55" s="223">
        <f t="shared" si="26"/>
        <v>3.3217153359344836E-3</v>
      </c>
      <c r="I55" s="223">
        <f t="shared" si="26"/>
        <v>2.143938608857216E-4</v>
      </c>
      <c r="J55" s="223">
        <f t="shared" si="26"/>
        <v>0</v>
      </c>
      <c r="K55" s="223">
        <f t="shared" si="26"/>
        <v>1.146822816336269E-3</v>
      </c>
      <c r="L55" s="225">
        <f t="shared" si="26"/>
        <v>1.0835246348048788E-3</v>
      </c>
      <c r="M55" s="223">
        <f t="shared" si="26"/>
        <v>1.7739862079977312E-3</v>
      </c>
      <c r="N55" s="223">
        <f t="shared" ref="N55" si="30">N27/N$32</f>
        <v>0</v>
      </c>
      <c r="O55" s="385">
        <f t="shared" si="27"/>
        <v>1.2249376112696204E-3</v>
      </c>
      <c r="P55" s="385">
        <f t="shared" si="27"/>
        <v>0</v>
      </c>
      <c r="Q55" s="387">
        <f t="shared" si="27"/>
        <v>7.3588411858498766E-4</v>
      </c>
      <c r="R55" s="385">
        <f t="shared" si="27"/>
        <v>1.1898967407820257E-3</v>
      </c>
      <c r="S55" s="385">
        <f t="shared" si="27"/>
        <v>0</v>
      </c>
      <c r="T55" s="385">
        <f t="shared" si="27"/>
        <v>0</v>
      </c>
    </row>
    <row r="56" spans="2:20" ht="14.1" customHeight="1" x14ac:dyDescent="0.2">
      <c r="B56" s="209" t="s">
        <v>36</v>
      </c>
      <c r="C56" s="210" t="s">
        <v>27</v>
      </c>
      <c r="D56" s="210" t="s">
        <v>27</v>
      </c>
      <c r="E56" s="211" t="s">
        <v>27</v>
      </c>
      <c r="F56" s="211" t="s">
        <v>27</v>
      </c>
      <c r="G56" s="212" t="s">
        <v>27</v>
      </c>
      <c r="H56" s="223">
        <f t="shared" si="26"/>
        <v>0</v>
      </c>
      <c r="I56" s="223">
        <f t="shared" si="26"/>
        <v>0</v>
      </c>
      <c r="J56" s="223">
        <f t="shared" si="26"/>
        <v>0</v>
      </c>
      <c r="K56" s="223">
        <f t="shared" si="26"/>
        <v>0</v>
      </c>
      <c r="L56" s="225">
        <f t="shared" si="26"/>
        <v>0</v>
      </c>
      <c r="M56" s="223">
        <f t="shared" si="26"/>
        <v>0</v>
      </c>
      <c r="N56" s="223">
        <f t="shared" ref="N56" si="31">N28/N$32</f>
        <v>0</v>
      </c>
      <c r="O56" s="385">
        <f t="shared" si="27"/>
        <v>0</v>
      </c>
      <c r="P56" s="385">
        <f t="shared" si="27"/>
        <v>0</v>
      </c>
      <c r="Q56" s="387">
        <f t="shared" si="27"/>
        <v>0</v>
      </c>
      <c r="R56" s="385">
        <f t="shared" si="27"/>
        <v>0</v>
      </c>
      <c r="S56" s="385">
        <f t="shared" si="27"/>
        <v>7.0526957162566053E-5</v>
      </c>
      <c r="T56" s="385">
        <f t="shared" si="27"/>
        <v>7.6367626402507537E-4</v>
      </c>
    </row>
    <row r="57" spans="2:20" ht="14.1" customHeight="1" x14ac:dyDescent="0.2">
      <c r="B57" s="209" t="s">
        <v>37</v>
      </c>
      <c r="C57" s="210" t="s">
        <v>27</v>
      </c>
      <c r="D57" s="210" t="s">
        <v>27</v>
      </c>
      <c r="E57" s="211" t="s">
        <v>27</v>
      </c>
      <c r="F57" s="211" t="s">
        <v>27</v>
      </c>
      <c r="G57" s="212" t="s">
        <v>27</v>
      </c>
      <c r="H57" s="223">
        <f t="shared" si="26"/>
        <v>1.37055599738343E-3</v>
      </c>
      <c r="I57" s="223">
        <f t="shared" si="26"/>
        <v>1.5115902938242685E-3</v>
      </c>
      <c r="J57" s="223">
        <f t="shared" si="26"/>
        <v>0</v>
      </c>
      <c r="K57" s="223">
        <f t="shared" si="26"/>
        <v>2.3783135967156139E-4</v>
      </c>
      <c r="L57" s="225">
        <f t="shared" si="26"/>
        <v>7.2937293871700262E-4</v>
      </c>
      <c r="M57" s="223">
        <f t="shared" si="26"/>
        <v>3.6163722843503775E-3</v>
      </c>
      <c r="N57" s="223">
        <f t="shared" ref="N57" si="32">N29/N$32</f>
        <v>1.3728822300724699E-3</v>
      </c>
      <c r="O57" s="385">
        <f t="shared" si="27"/>
        <v>4.8589353878207868E-4</v>
      </c>
      <c r="P57" s="385">
        <f t="shared" si="27"/>
        <v>2.1557883213512864E-3</v>
      </c>
      <c r="Q57" s="387">
        <f t="shared" si="27"/>
        <v>1.8962971169125928E-3</v>
      </c>
      <c r="R57" s="385">
        <f t="shared" si="27"/>
        <v>4.0502325710350251E-4</v>
      </c>
      <c r="S57" s="385">
        <f t="shared" si="27"/>
        <v>1.4541640652075474E-4</v>
      </c>
      <c r="T57" s="385">
        <f t="shared" si="27"/>
        <v>0</v>
      </c>
    </row>
    <row r="58" spans="2:20" ht="14.1" customHeight="1" x14ac:dyDescent="0.2">
      <c r="B58" s="209" t="s">
        <v>126</v>
      </c>
      <c r="C58" s="210" t="s">
        <v>27</v>
      </c>
      <c r="D58" s="210" t="s">
        <v>27</v>
      </c>
      <c r="E58" s="211" t="s">
        <v>27</v>
      </c>
      <c r="F58" s="211" t="s">
        <v>27</v>
      </c>
      <c r="G58" s="212" t="s">
        <v>27</v>
      </c>
      <c r="H58" s="223">
        <f t="shared" si="26"/>
        <v>4.6021265857617557E-4</v>
      </c>
      <c r="I58" s="223">
        <f t="shared" si="26"/>
        <v>3.2870442527439667E-4</v>
      </c>
      <c r="J58" s="223">
        <f t="shared" si="26"/>
        <v>0</v>
      </c>
      <c r="K58" s="223">
        <f t="shared" si="26"/>
        <v>0</v>
      </c>
      <c r="L58" s="225">
        <f t="shared" si="26"/>
        <v>1.7981268777917962E-4</v>
      </c>
      <c r="M58" s="223">
        <f t="shared" si="26"/>
        <v>0</v>
      </c>
      <c r="N58" s="223">
        <f t="shared" ref="N58" si="33">N30/N$32</f>
        <v>5.2442045891896408E-4</v>
      </c>
      <c r="O58" s="385">
        <f t="shared" si="27"/>
        <v>0</v>
      </c>
      <c r="P58" s="385">
        <f t="shared" si="27"/>
        <v>0</v>
      </c>
      <c r="Q58" s="387">
        <f t="shared" si="27"/>
        <v>1.3251719313434296E-4</v>
      </c>
      <c r="R58" s="385">
        <f t="shared" si="27"/>
        <v>2.0251162855175126E-5</v>
      </c>
      <c r="S58" s="385">
        <f t="shared" si="27"/>
        <v>1.6732581176988183E-5</v>
      </c>
      <c r="T58" s="385">
        <f t="shared" si="27"/>
        <v>6.5408665232108182E-4</v>
      </c>
    </row>
    <row r="59" spans="2:20" ht="14.1" customHeight="1" thickBot="1" x14ac:dyDescent="0.25">
      <c r="B59" s="209" t="s">
        <v>38</v>
      </c>
      <c r="C59" s="245">
        <f t="shared" ref="C59:G59" si="34">C31/C$32</f>
        <v>0.22910646240894944</v>
      </c>
      <c r="D59" s="223">
        <f t="shared" si="34"/>
        <v>0.14017589069711028</v>
      </c>
      <c r="E59" s="223">
        <f t="shared" si="34"/>
        <v>0.12063899802798213</v>
      </c>
      <c r="F59" s="223">
        <f t="shared" si="34"/>
        <v>0.10013023193931314</v>
      </c>
      <c r="G59" s="224">
        <f t="shared" si="34"/>
        <v>0.15737265328044278</v>
      </c>
      <c r="H59" s="223">
        <f t="shared" si="26"/>
        <v>0.14141931718912071</v>
      </c>
      <c r="I59" s="223">
        <f t="shared" si="26"/>
        <v>0.18160320648625325</v>
      </c>
      <c r="J59" s="223">
        <f t="shared" si="26"/>
        <v>0.20879308810959415</v>
      </c>
      <c r="K59" s="223">
        <f t="shared" si="26"/>
        <v>0.18612329741821362</v>
      </c>
      <c r="L59" s="225">
        <f t="shared" si="26"/>
        <v>0.18142275669237931</v>
      </c>
      <c r="M59" s="223">
        <f t="shared" si="26"/>
        <v>0.18160185925717401</v>
      </c>
      <c r="N59" s="223">
        <f t="shared" ref="N59" si="35">N31/N$32</f>
        <v>0.1889441055472964</v>
      </c>
      <c r="O59" s="385">
        <f t="shared" si="27"/>
        <v>0.18117075076382463</v>
      </c>
      <c r="P59" s="385">
        <f t="shared" si="27"/>
        <v>0.18682513731795974</v>
      </c>
      <c r="Q59" s="387">
        <f t="shared" si="27"/>
        <v>0.18620361816663242</v>
      </c>
      <c r="R59" s="385">
        <f t="shared" si="27"/>
        <v>0.1847525122089459</v>
      </c>
      <c r="S59" s="385">
        <f t="shared" si="27"/>
        <v>0.2106915629119798</v>
      </c>
      <c r="T59" s="385">
        <f t="shared" si="27"/>
        <v>0.21376700739980675</v>
      </c>
    </row>
    <row r="60" spans="2:20" ht="14.1" customHeight="1" thickBot="1" x14ac:dyDescent="0.25">
      <c r="B60" s="170" t="s">
        <v>39</v>
      </c>
      <c r="C60" s="228">
        <f>SUM(C36:C59)</f>
        <v>1</v>
      </c>
      <c r="D60" s="228">
        <f>SUM(D36:D59)</f>
        <v>1</v>
      </c>
      <c r="E60" s="228">
        <f>SUM(E36:E59)</f>
        <v>1</v>
      </c>
      <c r="F60" s="228">
        <f>SUM(F36:F59)</f>
        <v>1</v>
      </c>
      <c r="G60" s="228">
        <f t="shared" ref="G60:H60" si="36">SUM(G36:G59)</f>
        <v>1</v>
      </c>
      <c r="H60" s="228">
        <f t="shared" si="36"/>
        <v>1</v>
      </c>
      <c r="I60" s="228">
        <f t="shared" ref="I60:N60" si="37">SUM(I36:I59)</f>
        <v>1.0000000000000002</v>
      </c>
      <c r="J60" s="228">
        <f t="shared" si="37"/>
        <v>1</v>
      </c>
      <c r="K60" s="228">
        <f t="shared" si="37"/>
        <v>1.0000000000000002</v>
      </c>
      <c r="L60" s="228">
        <f t="shared" si="37"/>
        <v>1</v>
      </c>
      <c r="M60" s="228">
        <f t="shared" si="37"/>
        <v>0.96553301666081959</v>
      </c>
      <c r="N60" s="228">
        <f t="shared" si="37"/>
        <v>1</v>
      </c>
      <c r="O60" s="386">
        <f t="shared" ref="O60:Q60" si="38">SUM(O36:O59)</f>
        <v>0.99999999999999978</v>
      </c>
      <c r="P60" s="386">
        <f t="shared" si="38"/>
        <v>1</v>
      </c>
      <c r="Q60" s="386">
        <f t="shared" si="38"/>
        <v>1</v>
      </c>
      <c r="R60" s="386">
        <f t="shared" ref="R60" si="39">SUM(R36:R59)</f>
        <v>1</v>
      </c>
      <c r="S60" s="386">
        <f t="shared" ref="S60:T60" si="40">SUM(S36:S59)</f>
        <v>1</v>
      </c>
      <c r="T60" s="386">
        <f t="shared" si="40"/>
        <v>1</v>
      </c>
    </row>
    <row r="61" spans="2:20" ht="15.95" customHeight="1" x14ac:dyDescent="0.2">
      <c r="B61" s="330" t="s">
        <v>41</v>
      </c>
    </row>
    <row r="62" spans="2:20" s="7" customFormat="1" ht="15.95" customHeight="1" x14ac:dyDescent="0.15">
      <c r="B62" s="191" t="s">
        <v>42</v>
      </c>
      <c r="D62" s="331"/>
      <c r="H62" s="331"/>
      <c r="S62" s="472"/>
      <c r="T62" s="472"/>
    </row>
    <row r="63" spans="2:20" ht="15.95" customHeight="1" x14ac:dyDescent="0.2">
      <c r="B63" s="191" t="s">
        <v>43</v>
      </c>
    </row>
    <row r="64" spans="2:20" ht="15.95" customHeight="1" x14ac:dyDescent="0.2">
      <c r="B64" s="7" t="s">
        <v>145</v>
      </c>
    </row>
    <row r="65" spans="4:8" ht="15.95" customHeight="1" x14ac:dyDescent="0.2">
      <c r="D65" s="146"/>
      <c r="H65" s="146"/>
    </row>
    <row r="66" spans="4:8" ht="15.95" customHeight="1" x14ac:dyDescent="0.2">
      <c r="D66" s="146"/>
      <c r="H66" s="146"/>
    </row>
    <row r="67" spans="4:8" ht="15.95" customHeight="1" x14ac:dyDescent="0.2">
      <c r="D67" s="146"/>
      <c r="H67" s="146"/>
    </row>
  </sheetData>
  <sheetProtection algorithmName="SHA-512" hashValue="oveUabQJAXrDDHZ9qithdpiUl7Aj3l7R60S9JzdU3Po6+x71DEIhytbz2CE5jy5MN5HO6nX9y1V2KG+evHCTBA==" saltValue="ek0drCFL+3Hz4W38aWVTz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2"/>
  <sheetViews>
    <sheetView workbookViewId="0">
      <pane xSplit="2" topLeftCell="L1" activePane="topRight" state="frozen"/>
      <selection activeCell="F160" sqref="F160:H160"/>
      <selection pane="topRight" activeCell="F160" sqref="F160:H160"/>
    </sheetView>
  </sheetViews>
  <sheetFormatPr defaultRowHeight="15.95" customHeight="1" x14ac:dyDescent="0.2"/>
  <cols>
    <col min="1" max="1" width="4.7109375" style="146" customWidth="1"/>
    <col min="2" max="2" width="30.7109375" style="146" customWidth="1"/>
    <col min="3" max="3" width="15.85546875" style="146" customWidth="1"/>
    <col min="4" max="4" width="16.5703125" style="146" customWidth="1"/>
    <col min="5" max="7" width="15.7109375" style="146" customWidth="1"/>
    <col min="8" max="8" width="14.7109375" style="146" customWidth="1"/>
    <col min="9" max="9" width="14.28515625" style="146" customWidth="1"/>
    <col min="10" max="11" width="14.7109375" style="146" customWidth="1"/>
    <col min="12" max="12" width="15.7109375" style="146" customWidth="1"/>
    <col min="13" max="15" width="14.7109375" style="146" customWidth="1"/>
    <col min="16" max="16" width="16.85546875" style="146" customWidth="1"/>
    <col min="17" max="17" width="15.7109375" style="146" customWidth="1"/>
    <col min="18" max="18" width="14.7109375" style="146" customWidth="1"/>
    <col min="19" max="20" width="14.7109375" style="193" customWidth="1"/>
    <col min="21" max="22" width="15.5703125" style="146" bestFit="1" customWidth="1"/>
    <col min="23" max="254" width="9.140625" style="146"/>
    <col min="255" max="255" width="4.7109375" style="146" customWidth="1"/>
    <col min="256" max="256" width="30.7109375" style="146" customWidth="1"/>
    <col min="257" max="257" width="15.85546875" style="146" customWidth="1"/>
    <col min="258" max="258" width="16.5703125" style="146" customWidth="1"/>
    <col min="259" max="260" width="15.7109375" style="146" customWidth="1"/>
    <col min="261" max="264" width="14.7109375" style="146" customWidth="1"/>
    <col min="265" max="265" width="15.7109375" style="146" customWidth="1"/>
    <col min="266" max="266" width="14.7109375" style="146" customWidth="1"/>
    <col min="267" max="267" width="14.28515625" style="146" customWidth="1"/>
    <col min="268" max="269" width="14.7109375" style="146" customWidth="1"/>
    <col min="270" max="270" width="15.7109375" style="146" customWidth="1"/>
    <col min="271" max="510" width="9.140625" style="146"/>
    <col min="511" max="511" width="4.7109375" style="146" customWidth="1"/>
    <col min="512" max="512" width="30.7109375" style="146" customWidth="1"/>
    <col min="513" max="513" width="15.85546875" style="146" customWidth="1"/>
    <col min="514" max="514" width="16.5703125" style="146" customWidth="1"/>
    <col min="515" max="516" width="15.7109375" style="146" customWidth="1"/>
    <col min="517" max="520" width="14.7109375" style="146" customWidth="1"/>
    <col min="521" max="521" width="15.7109375" style="146" customWidth="1"/>
    <col min="522" max="522" width="14.7109375" style="146" customWidth="1"/>
    <col min="523" max="523" width="14.28515625" style="146" customWidth="1"/>
    <col min="524" max="525" width="14.7109375" style="146" customWidth="1"/>
    <col min="526" max="526" width="15.7109375" style="146" customWidth="1"/>
    <col min="527" max="766" width="9.140625" style="146"/>
    <col min="767" max="767" width="4.7109375" style="146" customWidth="1"/>
    <col min="768" max="768" width="30.7109375" style="146" customWidth="1"/>
    <col min="769" max="769" width="15.85546875" style="146" customWidth="1"/>
    <col min="770" max="770" width="16.5703125" style="146" customWidth="1"/>
    <col min="771" max="772" width="15.7109375" style="146" customWidth="1"/>
    <col min="773" max="776" width="14.7109375" style="146" customWidth="1"/>
    <col min="777" max="777" width="15.7109375" style="146" customWidth="1"/>
    <col min="778" max="778" width="14.7109375" style="146" customWidth="1"/>
    <col min="779" max="779" width="14.28515625" style="146" customWidth="1"/>
    <col min="780" max="781" width="14.7109375" style="146" customWidth="1"/>
    <col min="782" max="782" width="15.7109375" style="146" customWidth="1"/>
    <col min="783" max="1022" width="9.140625" style="146"/>
    <col min="1023" max="1023" width="4.7109375" style="146" customWidth="1"/>
    <col min="1024" max="1024" width="30.7109375" style="146" customWidth="1"/>
    <col min="1025" max="1025" width="15.85546875" style="146" customWidth="1"/>
    <col min="1026" max="1026" width="16.5703125" style="146" customWidth="1"/>
    <col min="1027" max="1028" width="15.7109375" style="146" customWidth="1"/>
    <col min="1029" max="1032" width="14.7109375" style="146" customWidth="1"/>
    <col min="1033" max="1033" width="15.7109375" style="146" customWidth="1"/>
    <col min="1034" max="1034" width="14.7109375" style="146" customWidth="1"/>
    <col min="1035" max="1035" width="14.28515625" style="146" customWidth="1"/>
    <col min="1036" max="1037" width="14.7109375" style="146" customWidth="1"/>
    <col min="1038" max="1038" width="15.7109375" style="146" customWidth="1"/>
    <col min="1039" max="1278" width="9.140625" style="146"/>
    <col min="1279" max="1279" width="4.7109375" style="146" customWidth="1"/>
    <col min="1280" max="1280" width="30.7109375" style="146" customWidth="1"/>
    <col min="1281" max="1281" width="15.85546875" style="146" customWidth="1"/>
    <col min="1282" max="1282" width="16.5703125" style="146" customWidth="1"/>
    <col min="1283" max="1284" width="15.7109375" style="146" customWidth="1"/>
    <col min="1285" max="1288" width="14.7109375" style="146" customWidth="1"/>
    <col min="1289" max="1289" width="15.7109375" style="146" customWidth="1"/>
    <col min="1290" max="1290" width="14.7109375" style="146" customWidth="1"/>
    <col min="1291" max="1291" width="14.28515625" style="146" customWidth="1"/>
    <col min="1292" max="1293" width="14.7109375" style="146" customWidth="1"/>
    <col min="1294" max="1294" width="15.7109375" style="146" customWidth="1"/>
    <col min="1295" max="1534" width="9.140625" style="146"/>
    <col min="1535" max="1535" width="4.7109375" style="146" customWidth="1"/>
    <col min="1536" max="1536" width="30.7109375" style="146" customWidth="1"/>
    <col min="1537" max="1537" width="15.85546875" style="146" customWidth="1"/>
    <col min="1538" max="1538" width="16.5703125" style="146" customWidth="1"/>
    <col min="1539" max="1540" width="15.7109375" style="146" customWidth="1"/>
    <col min="1541" max="1544" width="14.7109375" style="146" customWidth="1"/>
    <col min="1545" max="1545" width="15.7109375" style="146" customWidth="1"/>
    <col min="1546" max="1546" width="14.7109375" style="146" customWidth="1"/>
    <col min="1547" max="1547" width="14.28515625" style="146" customWidth="1"/>
    <col min="1548" max="1549" width="14.7109375" style="146" customWidth="1"/>
    <col min="1550" max="1550" width="15.7109375" style="146" customWidth="1"/>
    <col min="1551" max="1790" width="9.140625" style="146"/>
    <col min="1791" max="1791" width="4.7109375" style="146" customWidth="1"/>
    <col min="1792" max="1792" width="30.7109375" style="146" customWidth="1"/>
    <col min="1793" max="1793" width="15.85546875" style="146" customWidth="1"/>
    <col min="1794" max="1794" width="16.5703125" style="146" customWidth="1"/>
    <col min="1795" max="1796" width="15.7109375" style="146" customWidth="1"/>
    <col min="1797" max="1800" width="14.7109375" style="146" customWidth="1"/>
    <col min="1801" max="1801" width="15.7109375" style="146" customWidth="1"/>
    <col min="1802" max="1802" width="14.7109375" style="146" customWidth="1"/>
    <col min="1803" max="1803" width="14.28515625" style="146" customWidth="1"/>
    <col min="1804" max="1805" width="14.7109375" style="146" customWidth="1"/>
    <col min="1806" max="1806" width="15.7109375" style="146" customWidth="1"/>
    <col min="1807" max="2046" width="9.140625" style="146"/>
    <col min="2047" max="2047" width="4.7109375" style="146" customWidth="1"/>
    <col min="2048" max="2048" width="30.7109375" style="146" customWidth="1"/>
    <col min="2049" max="2049" width="15.85546875" style="146" customWidth="1"/>
    <col min="2050" max="2050" width="16.5703125" style="146" customWidth="1"/>
    <col min="2051" max="2052" width="15.7109375" style="146" customWidth="1"/>
    <col min="2053" max="2056" width="14.7109375" style="146" customWidth="1"/>
    <col min="2057" max="2057" width="15.7109375" style="146" customWidth="1"/>
    <col min="2058" max="2058" width="14.7109375" style="146" customWidth="1"/>
    <col min="2059" max="2059" width="14.28515625" style="146" customWidth="1"/>
    <col min="2060" max="2061" width="14.7109375" style="146" customWidth="1"/>
    <col min="2062" max="2062" width="15.7109375" style="146" customWidth="1"/>
    <col min="2063" max="2302" width="9.140625" style="146"/>
    <col min="2303" max="2303" width="4.7109375" style="146" customWidth="1"/>
    <col min="2304" max="2304" width="30.7109375" style="146" customWidth="1"/>
    <col min="2305" max="2305" width="15.85546875" style="146" customWidth="1"/>
    <col min="2306" max="2306" width="16.5703125" style="146" customWidth="1"/>
    <col min="2307" max="2308" width="15.7109375" style="146" customWidth="1"/>
    <col min="2309" max="2312" width="14.7109375" style="146" customWidth="1"/>
    <col min="2313" max="2313" width="15.7109375" style="146" customWidth="1"/>
    <col min="2314" max="2314" width="14.7109375" style="146" customWidth="1"/>
    <col min="2315" max="2315" width="14.28515625" style="146" customWidth="1"/>
    <col min="2316" max="2317" width="14.7109375" style="146" customWidth="1"/>
    <col min="2318" max="2318" width="15.7109375" style="146" customWidth="1"/>
    <col min="2319" max="2558" width="9.140625" style="146"/>
    <col min="2559" max="2559" width="4.7109375" style="146" customWidth="1"/>
    <col min="2560" max="2560" width="30.7109375" style="146" customWidth="1"/>
    <col min="2561" max="2561" width="15.85546875" style="146" customWidth="1"/>
    <col min="2562" max="2562" width="16.5703125" style="146" customWidth="1"/>
    <col min="2563" max="2564" width="15.7109375" style="146" customWidth="1"/>
    <col min="2565" max="2568" width="14.7109375" style="146" customWidth="1"/>
    <col min="2569" max="2569" width="15.7109375" style="146" customWidth="1"/>
    <col min="2570" max="2570" width="14.7109375" style="146" customWidth="1"/>
    <col min="2571" max="2571" width="14.28515625" style="146" customWidth="1"/>
    <col min="2572" max="2573" width="14.7109375" style="146" customWidth="1"/>
    <col min="2574" max="2574" width="15.7109375" style="146" customWidth="1"/>
    <col min="2575" max="2814" width="9.140625" style="146"/>
    <col min="2815" max="2815" width="4.7109375" style="146" customWidth="1"/>
    <col min="2816" max="2816" width="30.7109375" style="146" customWidth="1"/>
    <col min="2817" max="2817" width="15.85546875" style="146" customWidth="1"/>
    <col min="2818" max="2818" width="16.5703125" style="146" customWidth="1"/>
    <col min="2819" max="2820" width="15.7109375" style="146" customWidth="1"/>
    <col min="2821" max="2824" width="14.7109375" style="146" customWidth="1"/>
    <col min="2825" max="2825" width="15.7109375" style="146" customWidth="1"/>
    <col min="2826" max="2826" width="14.7109375" style="146" customWidth="1"/>
    <col min="2827" max="2827" width="14.28515625" style="146" customWidth="1"/>
    <col min="2828" max="2829" width="14.7109375" style="146" customWidth="1"/>
    <col min="2830" max="2830" width="15.7109375" style="146" customWidth="1"/>
    <col min="2831" max="3070" width="9.140625" style="146"/>
    <col min="3071" max="3071" width="4.7109375" style="146" customWidth="1"/>
    <col min="3072" max="3072" width="30.7109375" style="146" customWidth="1"/>
    <col min="3073" max="3073" width="15.85546875" style="146" customWidth="1"/>
    <col min="3074" max="3074" width="16.5703125" style="146" customWidth="1"/>
    <col min="3075" max="3076" width="15.7109375" style="146" customWidth="1"/>
    <col min="3077" max="3080" width="14.7109375" style="146" customWidth="1"/>
    <col min="3081" max="3081" width="15.7109375" style="146" customWidth="1"/>
    <col min="3082" max="3082" width="14.7109375" style="146" customWidth="1"/>
    <col min="3083" max="3083" width="14.28515625" style="146" customWidth="1"/>
    <col min="3084" max="3085" width="14.7109375" style="146" customWidth="1"/>
    <col min="3086" max="3086" width="15.7109375" style="146" customWidth="1"/>
    <col min="3087" max="3326" width="9.140625" style="146"/>
    <col min="3327" max="3327" width="4.7109375" style="146" customWidth="1"/>
    <col min="3328" max="3328" width="30.7109375" style="146" customWidth="1"/>
    <col min="3329" max="3329" width="15.85546875" style="146" customWidth="1"/>
    <col min="3330" max="3330" width="16.5703125" style="146" customWidth="1"/>
    <col min="3331" max="3332" width="15.7109375" style="146" customWidth="1"/>
    <col min="3333" max="3336" width="14.7109375" style="146" customWidth="1"/>
    <col min="3337" max="3337" width="15.7109375" style="146" customWidth="1"/>
    <col min="3338" max="3338" width="14.7109375" style="146" customWidth="1"/>
    <col min="3339" max="3339" width="14.28515625" style="146" customWidth="1"/>
    <col min="3340" max="3341" width="14.7109375" style="146" customWidth="1"/>
    <col min="3342" max="3342" width="15.7109375" style="146" customWidth="1"/>
    <col min="3343" max="3582" width="9.140625" style="146"/>
    <col min="3583" max="3583" width="4.7109375" style="146" customWidth="1"/>
    <col min="3584" max="3584" width="30.7109375" style="146" customWidth="1"/>
    <col min="3585" max="3585" width="15.85546875" style="146" customWidth="1"/>
    <col min="3586" max="3586" width="16.5703125" style="146" customWidth="1"/>
    <col min="3587" max="3588" width="15.7109375" style="146" customWidth="1"/>
    <col min="3589" max="3592" width="14.7109375" style="146" customWidth="1"/>
    <col min="3593" max="3593" width="15.7109375" style="146" customWidth="1"/>
    <col min="3594" max="3594" width="14.7109375" style="146" customWidth="1"/>
    <col min="3595" max="3595" width="14.28515625" style="146" customWidth="1"/>
    <col min="3596" max="3597" width="14.7109375" style="146" customWidth="1"/>
    <col min="3598" max="3598" width="15.7109375" style="146" customWidth="1"/>
    <col min="3599" max="3838" width="9.140625" style="146"/>
    <col min="3839" max="3839" width="4.7109375" style="146" customWidth="1"/>
    <col min="3840" max="3840" width="30.7109375" style="146" customWidth="1"/>
    <col min="3841" max="3841" width="15.85546875" style="146" customWidth="1"/>
    <col min="3842" max="3842" width="16.5703125" style="146" customWidth="1"/>
    <col min="3843" max="3844" width="15.7109375" style="146" customWidth="1"/>
    <col min="3845" max="3848" width="14.7109375" style="146" customWidth="1"/>
    <col min="3849" max="3849" width="15.7109375" style="146" customWidth="1"/>
    <col min="3850" max="3850" width="14.7109375" style="146" customWidth="1"/>
    <col min="3851" max="3851" width="14.28515625" style="146" customWidth="1"/>
    <col min="3852" max="3853" width="14.7109375" style="146" customWidth="1"/>
    <col min="3854" max="3854" width="15.7109375" style="146" customWidth="1"/>
    <col min="3855" max="4094" width="9.140625" style="146"/>
    <col min="4095" max="4095" width="4.7109375" style="146" customWidth="1"/>
    <col min="4096" max="4096" width="30.7109375" style="146" customWidth="1"/>
    <col min="4097" max="4097" width="15.85546875" style="146" customWidth="1"/>
    <col min="4098" max="4098" width="16.5703125" style="146" customWidth="1"/>
    <col min="4099" max="4100" width="15.7109375" style="146" customWidth="1"/>
    <col min="4101" max="4104" width="14.7109375" style="146" customWidth="1"/>
    <col min="4105" max="4105" width="15.7109375" style="146" customWidth="1"/>
    <col min="4106" max="4106" width="14.7109375" style="146" customWidth="1"/>
    <col min="4107" max="4107" width="14.28515625" style="146" customWidth="1"/>
    <col min="4108" max="4109" width="14.7109375" style="146" customWidth="1"/>
    <col min="4110" max="4110" width="15.7109375" style="146" customWidth="1"/>
    <col min="4111" max="4350" width="9.140625" style="146"/>
    <col min="4351" max="4351" width="4.7109375" style="146" customWidth="1"/>
    <col min="4352" max="4352" width="30.7109375" style="146" customWidth="1"/>
    <col min="4353" max="4353" width="15.85546875" style="146" customWidth="1"/>
    <col min="4354" max="4354" width="16.5703125" style="146" customWidth="1"/>
    <col min="4355" max="4356" width="15.7109375" style="146" customWidth="1"/>
    <col min="4357" max="4360" width="14.7109375" style="146" customWidth="1"/>
    <col min="4361" max="4361" width="15.7109375" style="146" customWidth="1"/>
    <col min="4362" max="4362" width="14.7109375" style="146" customWidth="1"/>
    <col min="4363" max="4363" width="14.28515625" style="146" customWidth="1"/>
    <col min="4364" max="4365" width="14.7109375" style="146" customWidth="1"/>
    <col min="4366" max="4366" width="15.7109375" style="146" customWidth="1"/>
    <col min="4367" max="4606" width="9.140625" style="146"/>
    <col min="4607" max="4607" width="4.7109375" style="146" customWidth="1"/>
    <col min="4608" max="4608" width="30.7109375" style="146" customWidth="1"/>
    <col min="4609" max="4609" width="15.85546875" style="146" customWidth="1"/>
    <col min="4610" max="4610" width="16.5703125" style="146" customWidth="1"/>
    <col min="4611" max="4612" width="15.7109375" style="146" customWidth="1"/>
    <col min="4613" max="4616" width="14.7109375" style="146" customWidth="1"/>
    <col min="4617" max="4617" width="15.7109375" style="146" customWidth="1"/>
    <col min="4618" max="4618" width="14.7109375" style="146" customWidth="1"/>
    <col min="4619" max="4619" width="14.28515625" style="146" customWidth="1"/>
    <col min="4620" max="4621" width="14.7109375" style="146" customWidth="1"/>
    <col min="4622" max="4622" width="15.7109375" style="146" customWidth="1"/>
    <col min="4623" max="4862" width="9.140625" style="146"/>
    <col min="4863" max="4863" width="4.7109375" style="146" customWidth="1"/>
    <col min="4864" max="4864" width="30.7109375" style="146" customWidth="1"/>
    <col min="4865" max="4865" width="15.85546875" style="146" customWidth="1"/>
    <col min="4866" max="4866" width="16.5703125" style="146" customWidth="1"/>
    <col min="4867" max="4868" width="15.7109375" style="146" customWidth="1"/>
    <col min="4869" max="4872" width="14.7109375" style="146" customWidth="1"/>
    <col min="4873" max="4873" width="15.7109375" style="146" customWidth="1"/>
    <col min="4874" max="4874" width="14.7109375" style="146" customWidth="1"/>
    <col min="4875" max="4875" width="14.28515625" style="146" customWidth="1"/>
    <col min="4876" max="4877" width="14.7109375" style="146" customWidth="1"/>
    <col min="4878" max="4878" width="15.7109375" style="146" customWidth="1"/>
    <col min="4879" max="5118" width="9.140625" style="146"/>
    <col min="5119" max="5119" width="4.7109375" style="146" customWidth="1"/>
    <col min="5120" max="5120" width="30.7109375" style="146" customWidth="1"/>
    <col min="5121" max="5121" width="15.85546875" style="146" customWidth="1"/>
    <col min="5122" max="5122" width="16.5703125" style="146" customWidth="1"/>
    <col min="5123" max="5124" width="15.7109375" style="146" customWidth="1"/>
    <col min="5125" max="5128" width="14.7109375" style="146" customWidth="1"/>
    <col min="5129" max="5129" width="15.7109375" style="146" customWidth="1"/>
    <col min="5130" max="5130" width="14.7109375" style="146" customWidth="1"/>
    <col min="5131" max="5131" width="14.28515625" style="146" customWidth="1"/>
    <col min="5132" max="5133" width="14.7109375" style="146" customWidth="1"/>
    <col min="5134" max="5134" width="15.7109375" style="146" customWidth="1"/>
    <col min="5135" max="5374" width="9.140625" style="146"/>
    <col min="5375" max="5375" width="4.7109375" style="146" customWidth="1"/>
    <col min="5376" max="5376" width="30.7109375" style="146" customWidth="1"/>
    <col min="5377" max="5377" width="15.85546875" style="146" customWidth="1"/>
    <col min="5378" max="5378" width="16.5703125" style="146" customWidth="1"/>
    <col min="5379" max="5380" width="15.7109375" style="146" customWidth="1"/>
    <col min="5381" max="5384" width="14.7109375" style="146" customWidth="1"/>
    <col min="5385" max="5385" width="15.7109375" style="146" customWidth="1"/>
    <col min="5386" max="5386" width="14.7109375" style="146" customWidth="1"/>
    <col min="5387" max="5387" width="14.28515625" style="146" customWidth="1"/>
    <col min="5388" max="5389" width="14.7109375" style="146" customWidth="1"/>
    <col min="5390" max="5390" width="15.7109375" style="146" customWidth="1"/>
    <col min="5391" max="5630" width="9.140625" style="146"/>
    <col min="5631" max="5631" width="4.7109375" style="146" customWidth="1"/>
    <col min="5632" max="5632" width="30.7109375" style="146" customWidth="1"/>
    <col min="5633" max="5633" width="15.85546875" style="146" customWidth="1"/>
    <col min="5634" max="5634" width="16.5703125" style="146" customWidth="1"/>
    <col min="5635" max="5636" width="15.7109375" style="146" customWidth="1"/>
    <col min="5637" max="5640" width="14.7109375" style="146" customWidth="1"/>
    <col min="5641" max="5641" width="15.7109375" style="146" customWidth="1"/>
    <col min="5642" max="5642" width="14.7109375" style="146" customWidth="1"/>
    <col min="5643" max="5643" width="14.28515625" style="146" customWidth="1"/>
    <col min="5644" max="5645" width="14.7109375" style="146" customWidth="1"/>
    <col min="5646" max="5646" width="15.7109375" style="146" customWidth="1"/>
    <col min="5647" max="5886" width="9.140625" style="146"/>
    <col min="5887" max="5887" width="4.7109375" style="146" customWidth="1"/>
    <col min="5888" max="5888" width="30.7109375" style="146" customWidth="1"/>
    <col min="5889" max="5889" width="15.85546875" style="146" customWidth="1"/>
    <col min="5890" max="5890" width="16.5703125" style="146" customWidth="1"/>
    <col min="5891" max="5892" width="15.7109375" style="146" customWidth="1"/>
    <col min="5893" max="5896" width="14.7109375" style="146" customWidth="1"/>
    <col min="5897" max="5897" width="15.7109375" style="146" customWidth="1"/>
    <col min="5898" max="5898" width="14.7109375" style="146" customWidth="1"/>
    <col min="5899" max="5899" width="14.28515625" style="146" customWidth="1"/>
    <col min="5900" max="5901" width="14.7109375" style="146" customWidth="1"/>
    <col min="5902" max="5902" width="15.7109375" style="146" customWidth="1"/>
    <col min="5903" max="6142" width="9.140625" style="146"/>
    <col min="6143" max="6143" width="4.7109375" style="146" customWidth="1"/>
    <col min="6144" max="6144" width="30.7109375" style="146" customWidth="1"/>
    <col min="6145" max="6145" width="15.85546875" style="146" customWidth="1"/>
    <col min="6146" max="6146" width="16.5703125" style="146" customWidth="1"/>
    <col min="6147" max="6148" width="15.7109375" style="146" customWidth="1"/>
    <col min="6149" max="6152" width="14.7109375" style="146" customWidth="1"/>
    <col min="6153" max="6153" width="15.7109375" style="146" customWidth="1"/>
    <col min="6154" max="6154" width="14.7109375" style="146" customWidth="1"/>
    <col min="6155" max="6155" width="14.28515625" style="146" customWidth="1"/>
    <col min="6156" max="6157" width="14.7109375" style="146" customWidth="1"/>
    <col min="6158" max="6158" width="15.7109375" style="146" customWidth="1"/>
    <col min="6159" max="6398" width="9.140625" style="146"/>
    <col min="6399" max="6399" width="4.7109375" style="146" customWidth="1"/>
    <col min="6400" max="6400" width="30.7109375" style="146" customWidth="1"/>
    <col min="6401" max="6401" width="15.85546875" style="146" customWidth="1"/>
    <col min="6402" max="6402" width="16.5703125" style="146" customWidth="1"/>
    <col min="6403" max="6404" width="15.7109375" style="146" customWidth="1"/>
    <col min="6405" max="6408" width="14.7109375" style="146" customWidth="1"/>
    <col min="6409" max="6409" width="15.7109375" style="146" customWidth="1"/>
    <col min="6410" max="6410" width="14.7109375" style="146" customWidth="1"/>
    <col min="6411" max="6411" width="14.28515625" style="146" customWidth="1"/>
    <col min="6412" max="6413" width="14.7109375" style="146" customWidth="1"/>
    <col min="6414" max="6414" width="15.7109375" style="146" customWidth="1"/>
    <col min="6415" max="6654" width="9.140625" style="146"/>
    <col min="6655" max="6655" width="4.7109375" style="146" customWidth="1"/>
    <col min="6656" max="6656" width="30.7109375" style="146" customWidth="1"/>
    <col min="6657" max="6657" width="15.85546875" style="146" customWidth="1"/>
    <col min="6658" max="6658" width="16.5703125" style="146" customWidth="1"/>
    <col min="6659" max="6660" width="15.7109375" style="146" customWidth="1"/>
    <col min="6661" max="6664" width="14.7109375" style="146" customWidth="1"/>
    <col min="6665" max="6665" width="15.7109375" style="146" customWidth="1"/>
    <col min="6666" max="6666" width="14.7109375" style="146" customWidth="1"/>
    <col min="6667" max="6667" width="14.28515625" style="146" customWidth="1"/>
    <col min="6668" max="6669" width="14.7109375" style="146" customWidth="1"/>
    <col min="6670" max="6670" width="15.7109375" style="146" customWidth="1"/>
    <col min="6671" max="6910" width="9.140625" style="146"/>
    <col min="6911" max="6911" width="4.7109375" style="146" customWidth="1"/>
    <col min="6912" max="6912" width="30.7109375" style="146" customWidth="1"/>
    <col min="6913" max="6913" width="15.85546875" style="146" customWidth="1"/>
    <col min="6914" max="6914" width="16.5703125" style="146" customWidth="1"/>
    <col min="6915" max="6916" width="15.7109375" style="146" customWidth="1"/>
    <col min="6917" max="6920" width="14.7109375" style="146" customWidth="1"/>
    <col min="6921" max="6921" width="15.7109375" style="146" customWidth="1"/>
    <col min="6922" max="6922" width="14.7109375" style="146" customWidth="1"/>
    <col min="6923" max="6923" width="14.28515625" style="146" customWidth="1"/>
    <col min="6924" max="6925" width="14.7109375" style="146" customWidth="1"/>
    <col min="6926" max="6926" width="15.7109375" style="146" customWidth="1"/>
    <col min="6927" max="7166" width="9.140625" style="146"/>
    <col min="7167" max="7167" width="4.7109375" style="146" customWidth="1"/>
    <col min="7168" max="7168" width="30.7109375" style="146" customWidth="1"/>
    <col min="7169" max="7169" width="15.85546875" style="146" customWidth="1"/>
    <col min="7170" max="7170" width="16.5703125" style="146" customWidth="1"/>
    <col min="7171" max="7172" width="15.7109375" style="146" customWidth="1"/>
    <col min="7173" max="7176" width="14.7109375" style="146" customWidth="1"/>
    <col min="7177" max="7177" width="15.7109375" style="146" customWidth="1"/>
    <col min="7178" max="7178" width="14.7109375" style="146" customWidth="1"/>
    <col min="7179" max="7179" width="14.28515625" style="146" customWidth="1"/>
    <col min="7180" max="7181" width="14.7109375" style="146" customWidth="1"/>
    <col min="7182" max="7182" width="15.7109375" style="146" customWidth="1"/>
    <col min="7183" max="7422" width="9.140625" style="146"/>
    <col min="7423" max="7423" width="4.7109375" style="146" customWidth="1"/>
    <col min="7424" max="7424" width="30.7109375" style="146" customWidth="1"/>
    <col min="7425" max="7425" width="15.85546875" style="146" customWidth="1"/>
    <col min="7426" max="7426" width="16.5703125" style="146" customWidth="1"/>
    <col min="7427" max="7428" width="15.7109375" style="146" customWidth="1"/>
    <col min="7429" max="7432" width="14.7109375" style="146" customWidth="1"/>
    <col min="7433" max="7433" width="15.7109375" style="146" customWidth="1"/>
    <col min="7434" max="7434" width="14.7109375" style="146" customWidth="1"/>
    <col min="7435" max="7435" width="14.28515625" style="146" customWidth="1"/>
    <col min="7436" max="7437" width="14.7109375" style="146" customWidth="1"/>
    <col min="7438" max="7438" width="15.7109375" style="146" customWidth="1"/>
    <col min="7439" max="7678" width="9.140625" style="146"/>
    <col min="7679" max="7679" width="4.7109375" style="146" customWidth="1"/>
    <col min="7680" max="7680" width="30.7109375" style="146" customWidth="1"/>
    <col min="7681" max="7681" width="15.85546875" style="146" customWidth="1"/>
    <col min="7682" max="7682" width="16.5703125" style="146" customWidth="1"/>
    <col min="7683" max="7684" width="15.7109375" style="146" customWidth="1"/>
    <col min="7685" max="7688" width="14.7109375" style="146" customWidth="1"/>
    <col min="7689" max="7689" width="15.7109375" style="146" customWidth="1"/>
    <col min="7690" max="7690" width="14.7109375" style="146" customWidth="1"/>
    <col min="7691" max="7691" width="14.28515625" style="146" customWidth="1"/>
    <col min="7692" max="7693" width="14.7109375" style="146" customWidth="1"/>
    <col min="7694" max="7694" width="15.7109375" style="146" customWidth="1"/>
    <col min="7695" max="7934" width="9.140625" style="146"/>
    <col min="7935" max="7935" width="4.7109375" style="146" customWidth="1"/>
    <col min="7936" max="7936" width="30.7109375" style="146" customWidth="1"/>
    <col min="7937" max="7937" width="15.85546875" style="146" customWidth="1"/>
    <col min="7938" max="7938" width="16.5703125" style="146" customWidth="1"/>
    <col min="7939" max="7940" width="15.7109375" style="146" customWidth="1"/>
    <col min="7941" max="7944" width="14.7109375" style="146" customWidth="1"/>
    <col min="7945" max="7945" width="15.7109375" style="146" customWidth="1"/>
    <col min="7946" max="7946" width="14.7109375" style="146" customWidth="1"/>
    <col min="7947" max="7947" width="14.28515625" style="146" customWidth="1"/>
    <col min="7948" max="7949" width="14.7109375" style="146" customWidth="1"/>
    <col min="7950" max="7950" width="15.7109375" style="146" customWidth="1"/>
    <col min="7951" max="8190" width="9.140625" style="146"/>
    <col min="8191" max="8191" width="4.7109375" style="146" customWidth="1"/>
    <col min="8192" max="8192" width="30.7109375" style="146" customWidth="1"/>
    <col min="8193" max="8193" width="15.85546875" style="146" customWidth="1"/>
    <col min="8194" max="8194" width="16.5703125" style="146" customWidth="1"/>
    <col min="8195" max="8196" width="15.7109375" style="146" customWidth="1"/>
    <col min="8197" max="8200" width="14.7109375" style="146" customWidth="1"/>
    <col min="8201" max="8201" width="15.7109375" style="146" customWidth="1"/>
    <col min="8202" max="8202" width="14.7109375" style="146" customWidth="1"/>
    <col min="8203" max="8203" width="14.28515625" style="146" customWidth="1"/>
    <col min="8204" max="8205" width="14.7109375" style="146" customWidth="1"/>
    <col min="8206" max="8206" width="15.7109375" style="146" customWidth="1"/>
    <col min="8207" max="8446" width="9.140625" style="146"/>
    <col min="8447" max="8447" width="4.7109375" style="146" customWidth="1"/>
    <col min="8448" max="8448" width="30.7109375" style="146" customWidth="1"/>
    <col min="8449" max="8449" width="15.85546875" style="146" customWidth="1"/>
    <col min="8450" max="8450" width="16.5703125" style="146" customWidth="1"/>
    <col min="8451" max="8452" width="15.7109375" style="146" customWidth="1"/>
    <col min="8453" max="8456" width="14.7109375" style="146" customWidth="1"/>
    <col min="8457" max="8457" width="15.7109375" style="146" customWidth="1"/>
    <col min="8458" max="8458" width="14.7109375" style="146" customWidth="1"/>
    <col min="8459" max="8459" width="14.28515625" style="146" customWidth="1"/>
    <col min="8460" max="8461" width="14.7109375" style="146" customWidth="1"/>
    <col min="8462" max="8462" width="15.7109375" style="146" customWidth="1"/>
    <col min="8463" max="8702" width="9.140625" style="146"/>
    <col min="8703" max="8703" width="4.7109375" style="146" customWidth="1"/>
    <col min="8704" max="8704" width="30.7109375" style="146" customWidth="1"/>
    <col min="8705" max="8705" width="15.85546875" style="146" customWidth="1"/>
    <col min="8706" max="8706" width="16.5703125" style="146" customWidth="1"/>
    <col min="8707" max="8708" width="15.7109375" style="146" customWidth="1"/>
    <col min="8709" max="8712" width="14.7109375" style="146" customWidth="1"/>
    <col min="8713" max="8713" width="15.7109375" style="146" customWidth="1"/>
    <col min="8714" max="8714" width="14.7109375" style="146" customWidth="1"/>
    <col min="8715" max="8715" width="14.28515625" style="146" customWidth="1"/>
    <col min="8716" max="8717" width="14.7109375" style="146" customWidth="1"/>
    <col min="8718" max="8718" width="15.7109375" style="146" customWidth="1"/>
    <col min="8719" max="8958" width="9.140625" style="146"/>
    <col min="8959" max="8959" width="4.7109375" style="146" customWidth="1"/>
    <col min="8960" max="8960" width="30.7109375" style="146" customWidth="1"/>
    <col min="8961" max="8961" width="15.85546875" style="146" customWidth="1"/>
    <col min="8962" max="8962" width="16.5703125" style="146" customWidth="1"/>
    <col min="8963" max="8964" width="15.7109375" style="146" customWidth="1"/>
    <col min="8965" max="8968" width="14.7109375" style="146" customWidth="1"/>
    <col min="8969" max="8969" width="15.7109375" style="146" customWidth="1"/>
    <col min="8970" max="8970" width="14.7109375" style="146" customWidth="1"/>
    <col min="8971" max="8971" width="14.28515625" style="146" customWidth="1"/>
    <col min="8972" max="8973" width="14.7109375" style="146" customWidth="1"/>
    <col min="8974" max="8974" width="15.7109375" style="146" customWidth="1"/>
    <col min="8975" max="9214" width="9.140625" style="146"/>
    <col min="9215" max="9215" width="4.7109375" style="146" customWidth="1"/>
    <col min="9216" max="9216" width="30.7109375" style="146" customWidth="1"/>
    <col min="9217" max="9217" width="15.85546875" style="146" customWidth="1"/>
    <col min="9218" max="9218" width="16.5703125" style="146" customWidth="1"/>
    <col min="9219" max="9220" width="15.7109375" style="146" customWidth="1"/>
    <col min="9221" max="9224" width="14.7109375" style="146" customWidth="1"/>
    <col min="9225" max="9225" width="15.7109375" style="146" customWidth="1"/>
    <col min="9226" max="9226" width="14.7109375" style="146" customWidth="1"/>
    <col min="9227" max="9227" width="14.28515625" style="146" customWidth="1"/>
    <col min="9228" max="9229" width="14.7109375" style="146" customWidth="1"/>
    <col min="9230" max="9230" width="15.7109375" style="146" customWidth="1"/>
    <col min="9231" max="9470" width="9.140625" style="146"/>
    <col min="9471" max="9471" width="4.7109375" style="146" customWidth="1"/>
    <col min="9472" max="9472" width="30.7109375" style="146" customWidth="1"/>
    <col min="9473" max="9473" width="15.85546875" style="146" customWidth="1"/>
    <col min="9474" max="9474" width="16.5703125" style="146" customWidth="1"/>
    <col min="9475" max="9476" width="15.7109375" style="146" customWidth="1"/>
    <col min="9477" max="9480" width="14.7109375" style="146" customWidth="1"/>
    <col min="9481" max="9481" width="15.7109375" style="146" customWidth="1"/>
    <col min="9482" max="9482" width="14.7109375" style="146" customWidth="1"/>
    <col min="9483" max="9483" width="14.28515625" style="146" customWidth="1"/>
    <col min="9484" max="9485" width="14.7109375" style="146" customWidth="1"/>
    <col min="9486" max="9486" width="15.7109375" style="146" customWidth="1"/>
    <col min="9487" max="9726" width="9.140625" style="146"/>
    <col min="9727" max="9727" width="4.7109375" style="146" customWidth="1"/>
    <col min="9728" max="9728" width="30.7109375" style="146" customWidth="1"/>
    <col min="9729" max="9729" width="15.85546875" style="146" customWidth="1"/>
    <col min="9730" max="9730" width="16.5703125" style="146" customWidth="1"/>
    <col min="9731" max="9732" width="15.7109375" style="146" customWidth="1"/>
    <col min="9733" max="9736" width="14.7109375" style="146" customWidth="1"/>
    <col min="9737" max="9737" width="15.7109375" style="146" customWidth="1"/>
    <col min="9738" max="9738" width="14.7109375" style="146" customWidth="1"/>
    <col min="9739" max="9739" width="14.28515625" style="146" customWidth="1"/>
    <col min="9740" max="9741" width="14.7109375" style="146" customWidth="1"/>
    <col min="9742" max="9742" width="15.7109375" style="146" customWidth="1"/>
    <col min="9743" max="9982" width="9.140625" style="146"/>
    <col min="9983" max="9983" width="4.7109375" style="146" customWidth="1"/>
    <col min="9984" max="9984" width="30.7109375" style="146" customWidth="1"/>
    <col min="9985" max="9985" width="15.85546875" style="146" customWidth="1"/>
    <col min="9986" max="9986" width="16.5703125" style="146" customWidth="1"/>
    <col min="9987" max="9988" width="15.7109375" style="146" customWidth="1"/>
    <col min="9989" max="9992" width="14.7109375" style="146" customWidth="1"/>
    <col min="9993" max="9993" width="15.7109375" style="146" customWidth="1"/>
    <col min="9994" max="9994" width="14.7109375" style="146" customWidth="1"/>
    <col min="9995" max="9995" width="14.28515625" style="146" customWidth="1"/>
    <col min="9996" max="9997" width="14.7109375" style="146" customWidth="1"/>
    <col min="9998" max="9998" width="15.7109375" style="146" customWidth="1"/>
    <col min="9999" max="10238" width="9.140625" style="146"/>
    <col min="10239" max="10239" width="4.7109375" style="146" customWidth="1"/>
    <col min="10240" max="10240" width="30.7109375" style="146" customWidth="1"/>
    <col min="10241" max="10241" width="15.85546875" style="146" customWidth="1"/>
    <col min="10242" max="10242" width="16.5703125" style="146" customWidth="1"/>
    <col min="10243" max="10244" width="15.7109375" style="146" customWidth="1"/>
    <col min="10245" max="10248" width="14.7109375" style="146" customWidth="1"/>
    <col min="10249" max="10249" width="15.7109375" style="146" customWidth="1"/>
    <col min="10250" max="10250" width="14.7109375" style="146" customWidth="1"/>
    <col min="10251" max="10251" width="14.28515625" style="146" customWidth="1"/>
    <col min="10252" max="10253" width="14.7109375" style="146" customWidth="1"/>
    <col min="10254" max="10254" width="15.7109375" style="146" customWidth="1"/>
    <col min="10255" max="10494" width="9.140625" style="146"/>
    <col min="10495" max="10495" width="4.7109375" style="146" customWidth="1"/>
    <col min="10496" max="10496" width="30.7109375" style="146" customWidth="1"/>
    <col min="10497" max="10497" width="15.85546875" style="146" customWidth="1"/>
    <col min="10498" max="10498" width="16.5703125" style="146" customWidth="1"/>
    <col min="10499" max="10500" width="15.7109375" style="146" customWidth="1"/>
    <col min="10501" max="10504" width="14.7109375" style="146" customWidth="1"/>
    <col min="10505" max="10505" width="15.7109375" style="146" customWidth="1"/>
    <col min="10506" max="10506" width="14.7109375" style="146" customWidth="1"/>
    <col min="10507" max="10507" width="14.28515625" style="146" customWidth="1"/>
    <col min="10508" max="10509" width="14.7109375" style="146" customWidth="1"/>
    <col min="10510" max="10510" width="15.7109375" style="146" customWidth="1"/>
    <col min="10511" max="10750" width="9.140625" style="146"/>
    <col min="10751" max="10751" width="4.7109375" style="146" customWidth="1"/>
    <col min="10752" max="10752" width="30.7109375" style="146" customWidth="1"/>
    <col min="10753" max="10753" width="15.85546875" style="146" customWidth="1"/>
    <col min="10754" max="10754" width="16.5703125" style="146" customWidth="1"/>
    <col min="10755" max="10756" width="15.7109375" style="146" customWidth="1"/>
    <col min="10757" max="10760" width="14.7109375" style="146" customWidth="1"/>
    <col min="10761" max="10761" width="15.7109375" style="146" customWidth="1"/>
    <col min="10762" max="10762" width="14.7109375" style="146" customWidth="1"/>
    <col min="10763" max="10763" width="14.28515625" style="146" customWidth="1"/>
    <col min="10764" max="10765" width="14.7109375" style="146" customWidth="1"/>
    <col min="10766" max="10766" width="15.7109375" style="146" customWidth="1"/>
    <col min="10767" max="11006" width="9.140625" style="146"/>
    <col min="11007" max="11007" width="4.7109375" style="146" customWidth="1"/>
    <col min="11008" max="11008" width="30.7109375" style="146" customWidth="1"/>
    <col min="11009" max="11009" width="15.85546875" style="146" customWidth="1"/>
    <col min="11010" max="11010" width="16.5703125" style="146" customWidth="1"/>
    <col min="11011" max="11012" width="15.7109375" style="146" customWidth="1"/>
    <col min="11013" max="11016" width="14.7109375" style="146" customWidth="1"/>
    <col min="11017" max="11017" width="15.7109375" style="146" customWidth="1"/>
    <col min="11018" max="11018" width="14.7109375" style="146" customWidth="1"/>
    <col min="11019" max="11019" width="14.28515625" style="146" customWidth="1"/>
    <col min="11020" max="11021" width="14.7109375" style="146" customWidth="1"/>
    <col min="11022" max="11022" width="15.7109375" style="146" customWidth="1"/>
    <col min="11023" max="11262" width="9.140625" style="146"/>
    <col min="11263" max="11263" width="4.7109375" style="146" customWidth="1"/>
    <col min="11264" max="11264" width="30.7109375" style="146" customWidth="1"/>
    <col min="11265" max="11265" width="15.85546875" style="146" customWidth="1"/>
    <col min="11266" max="11266" width="16.5703125" style="146" customWidth="1"/>
    <col min="11267" max="11268" width="15.7109375" style="146" customWidth="1"/>
    <col min="11269" max="11272" width="14.7109375" style="146" customWidth="1"/>
    <col min="11273" max="11273" width="15.7109375" style="146" customWidth="1"/>
    <col min="11274" max="11274" width="14.7109375" style="146" customWidth="1"/>
    <col min="11275" max="11275" width="14.28515625" style="146" customWidth="1"/>
    <col min="11276" max="11277" width="14.7109375" style="146" customWidth="1"/>
    <col min="11278" max="11278" width="15.7109375" style="146" customWidth="1"/>
    <col min="11279" max="11518" width="9.140625" style="146"/>
    <col min="11519" max="11519" width="4.7109375" style="146" customWidth="1"/>
    <col min="11520" max="11520" width="30.7109375" style="146" customWidth="1"/>
    <col min="11521" max="11521" width="15.85546875" style="146" customWidth="1"/>
    <col min="11522" max="11522" width="16.5703125" style="146" customWidth="1"/>
    <col min="11523" max="11524" width="15.7109375" style="146" customWidth="1"/>
    <col min="11525" max="11528" width="14.7109375" style="146" customWidth="1"/>
    <col min="11529" max="11529" width="15.7109375" style="146" customWidth="1"/>
    <col min="11530" max="11530" width="14.7109375" style="146" customWidth="1"/>
    <col min="11531" max="11531" width="14.28515625" style="146" customWidth="1"/>
    <col min="11532" max="11533" width="14.7109375" style="146" customWidth="1"/>
    <col min="11534" max="11534" width="15.7109375" style="146" customWidth="1"/>
    <col min="11535" max="11774" width="9.140625" style="146"/>
    <col min="11775" max="11775" width="4.7109375" style="146" customWidth="1"/>
    <col min="11776" max="11776" width="30.7109375" style="146" customWidth="1"/>
    <col min="11777" max="11777" width="15.85546875" style="146" customWidth="1"/>
    <col min="11778" max="11778" width="16.5703125" style="146" customWidth="1"/>
    <col min="11779" max="11780" width="15.7109375" style="146" customWidth="1"/>
    <col min="11781" max="11784" width="14.7109375" style="146" customWidth="1"/>
    <col min="11785" max="11785" width="15.7109375" style="146" customWidth="1"/>
    <col min="11786" max="11786" width="14.7109375" style="146" customWidth="1"/>
    <col min="11787" max="11787" width="14.28515625" style="146" customWidth="1"/>
    <col min="11788" max="11789" width="14.7109375" style="146" customWidth="1"/>
    <col min="11790" max="11790" width="15.7109375" style="146" customWidth="1"/>
    <col min="11791" max="12030" width="9.140625" style="146"/>
    <col min="12031" max="12031" width="4.7109375" style="146" customWidth="1"/>
    <col min="12032" max="12032" width="30.7109375" style="146" customWidth="1"/>
    <col min="12033" max="12033" width="15.85546875" style="146" customWidth="1"/>
    <col min="12034" max="12034" width="16.5703125" style="146" customWidth="1"/>
    <col min="12035" max="12036" width="15.7109375" style="146" customWidth="1"/>
    <col min="12037" max="12040" width="14.7109375" style="146" customWidth="1"/>
    <col min="12041" max="12041" width="15.7109375" style="146" customWidth="1"/>
    <col min="12042" max="12042" width="14.7109375" style="146" customWidth="1"/>
    <col min="12043" max="12043" width="14.28515625" style="146" customWidth="1"/>
    <col min="12044" max="12045" width="14.7109375" style="146" customWidth="1"/>
    <col min="12046" max="12046" width="15.7109375" style="146" customWidth="1"/>
    <col min="12047" max="12286" width="9.140625" style="146"/>
    <col min="12287" max="12287" width="4.7109375" style="146" customWidth="1"/>
    <col min="12288" max="12288" width="30.7109375" style="146" customWidth="1"/>
    <col min="12289" max="12289" width="15.85546875" style="146" customWidth="1"/>
    <col min="12290" max="12290" width="16.5703125" style="146" customWidth="1"/>
    <col min="12291" max="12292" width="15.7109375" style="146" customWidth="1"/>
    <col min="12293" max="12296" width="14.7109375" style="146" customWidth="1"/>
    <col min="12297" max="12297" width="15.7109375" style="146" customWidth="1"/>
    <col min="12298" max="12298" width="14.7109375" style="146" customWidth="1"/>
    <col min="12299" max="12299" width="14.28515625" style="146" customWidth="1"/>
    <col min="12300" max="12301" width="14.7109375" style="146" customWidth="1"/>
    <col min="12302" max="12302" width="15.7109375" style="146" customWidth="1"/>
    <col min="12303" max="12542" width="9.140625" style="146"/>
    <col min="12543" max="12543" width="4.7109375" style="146" customWidth="1"/>
    <col min="12544" max="12544" width="30.7109375" style="146" customWidth="1"/>
    <col min="12545" max="12545" width="15.85546875" style="146" customWidth="1"/>
    <col min="12546" max="12546" width="16.5703125" style="146" customWidth="1"/>
    <col min="12547" max="12548" width="15.7109375" style="146" customWidth="1"/>
    <col min="12549" max="12552" width="14.7109375" style="146" customWidth="1"/>
    <col min="12553" max="12553" width="15.7109375" style="146" customWidth="1"/>
    <col min="12554" max="12554" width="14.7109375" style="146" customWidth="1"/>
    <col min="12555" max="12555" width="14.28515625" style="146" customWidth="1"/>
    <col min="12556" max="12557" width="14.7109375" style="146" customWidth="1"/>
    <col min="12558" max="12558" width="15.7109375" style="146" customWidth="1"/>
    <col min="12559" max="12798" width="9.140625" style="146"/>
    <col min="12799" max="12799" width="4.7109375" style="146" customWidth="1"/>
    <col min="12800" max="12800" width="30.7109375" style="146" customWidth="1"/>
    <col min="12801" max="12801" width="15.85546875" style="146" customWidth="1"/>
    <col min="12802" max="12802" width="16.5703125" style="146" customWidth="1"/>
    <col min="12803" max="12804" width="15.7109375" style="146" customWidth="1"/>
    <col min="12805" max="12808" width="14.7109375" style="146" customWidth="1"/>
    <col min="12809" max="12809" width="15.7109375" style="146" customWidth="1"/>
    <col min="12810" max="12810" width="14.7109375" style="146" customWidth="1"/>
    <col min="12811" max="12811" width="14.28515625" style="146" customWidth="1"/>
    <col min="12812" max="12813" width="14.7109375" style="146" customWidth="1"/>
    <col min="12814" max="12814" width="15.7109375" style="146" customWidth="1"/>
    <col min="12815" max="13054" width="9.140625" style="146"/>
    <col min="13055" max="13055" width="4.7109375" style="146" customWidth="1"/>
    <col min="13056" max="13056" width="30.7109375" style="146" customWidth="1"/>
    <col min="13057" max="13057" width="15.85546875" style="146" customWidth="1"/>
    <col min="13058" max="13058" width="16.5703125" style="146" customWidth="1"/>
    <col min="13059" max="13060" width="15.7109375" style="146" customWidth="1"/>
    <col min="13061" max="13064" width="14.7109375" style="146" customWidth="1"/>
    <col min="13065" max="13065" width="15.7109375" style="146" customWidth="1"/>
    <col min="13066" max="13066" width="14.7109375" style="146" customWidth="1"/>
    <col min="13067" max="13067" width="14.28515625" style="146" customWidth="1"/>
    <col min="13068" max="13069" width="14.7109375" style="146" customWidth="1"/>
    <col min="13070" max="13070" width="15.7109375" style="146" customWidth="1"/>
    <col min="13071" max="13310" width="9.140625" style="146"/>
    <col min="13311" max="13311" width="4.7109375" style="146" customWidth="1"/>
    <col min="13312" max="13312" width="30.7109375" style="146" customWidth="1"/>
    <col min="13313" max="13313" width="15.85546875" style="146" customWidth="1"/>
    <col min="13314" max="13314" width="16.5703125" style="146" customWidth="1"/>
    <col min="13315" max="13316" width="15.7109375" style="146" customWidth="1"/>
    <col min="13317" max="13320" width="14.7109375" style="146" customWidth="1"/>
    <col min="13321" max="13321" width="15.7109375" style="146" customWidth="1"/>
    <col min="13322" max="13322" width="14.7109375" style="146" customWidth="1"/>
    <col min="13323" max="13323" width="14.28515625" style="146" customWidth="1"/>
    <col min="13324" max="13325" width="14.7109375" style="146" customWidth="1"/>
    <col min="13326" max="13326" width="15.7109375" style="146" customWidth="1"/>
    <col min="13327" max="13566" width="9.140625" style="146"/>
    <col min="13567" max="13567" width="4.7109375" style="146" customWidth="1"/>
    <col min="13568" max="13568" width="30.7109375" style="146" customWidth="1"/>
    <col min="13569" max="13569" width="15.85546875" style="146" customWidth="1"/>
    <col min="13570" max="13570" width="16.5703125" style="146" customWidth="1"/>
    <col min="13571" max="13572" width="15.7109375" style="146" customWidth="1"/>
    <col min="13573" max="13576" width="14.7109375" style="146" customWidth="1"/>
    <col min="13577" max="13577" width="15.7109375" style="146" customWidth="1"/>
    <col min="13578" max="13578" width="14.7109375" style="146" customWidth="1"/>
    <col min="13579" max="13579" width="14.28515625" style="146" customWidth="1"/>
    <col min="13580" max="13581" width="14.7109375" style="146" customWidth="1"/>
    <col min="13582" max="13582" width="15.7109375" style="146" customWidth="1"/>
    <col min="13583" max="13822" width="9.140625" style="146"/>
    <col min="13823" max="13823" width="4.7109375" style="146" customWidth="1"/>
    <col min="13824" max="13824" width="30.7109375" style="146" customWidth="1"/>
    <col min="13825" max="13825" width="15.85546875" style="146" customWidth="1"/>
    <col min="13826" max="13826" width="16.5703125" style="146" customWidth="1"/>
    <col min="13827" max="13828" width="15.7109375" style="146" customWidth="1"/>
    <col min="13829" max="13832" width="14.7109375" style="146" customWidth="1"/>
    <col min="13833" max="13833" width="15.7109375" style="146" customWidth="1"/>
    <col min="13834" max="13834" width="14.7109375" style="146" customWidth="1"/>
    <col min="13835" max="13835" width="14.28515625" style="146" customWidth="1"/>
    <col min="13836" max="13837" width="14.7109375" style="146" customWidth="1"/>
    <col min="13838" max="13838" width="15.7109375" style="146" customWidth="1"/>
    <col min="13839" max="14078" width="9.140625" style="146"/>
    <col min="14079" max="14079" width="4.7109375" style="146" customWidth="1"/>
    <col min="14080" max="14080" width="30.7109375" style="146" customWidth="1"/>
    <col min="14081" max="14081" width="15.85546875" style="146" customWidth="1"/>
    <col min="14082" max="14082" width="16.5703125" style="146" customWidth="1"/>
    <col min="14083" max="14084" width="15.7109375" style="146" customWidth="1"/>
    <col min="14085" max="14088" width="14.7109375" style="146" customWidth="1"/>
    <col min="14089" max="14089" width="15.7109375" style="146" customWidth="1"/>
    <col min="14090" max="14090" width="14.7109375" style="146" customWidth="1"/>
    <col min="14091" max="14091" width="14.28515625" style="146" customWidth="1"/>
    <col min="14092" max="14093" width="14.7109375" style="146" customWidth="1"/>
    <col min="14094" max="14094" width="15.7109375" style="146" customWidth="1"/>
    <col min="14095" max="14334" width="9.140625" style="146"/>
    <col min="14335" max="14335" width="4.7109375" style="146" customWidth="1"/>
    <col min="14336" max="14336" width="30.7109375" style="146" customWidth="1"/>
    <col min="14337" max="14337" width="15.85546875" style="146" customWidth="1"/>
    <col min="14338" max="14338" width="16.5703125" style="146" customWidth="1"/>
    <col min="14339" max="14340" width="15.7109375" style="146" customWidth="1"/>
    <col min="14341" max="14344" width="14.7109375" style="146" customWidth="1"/>
    <col min="14345" max="14345" width="15.7109375" style="146" customWidth="1"/>
    <col min="14346" max="14346" width="14.7109375" style="146" customWidth="1"/>
    <col min="14347" max="14347" width="14.28515625" style="146" customWidth="1"/>
    <col min="14348" max="14349" width="14.7109375" style="146" customWidth="1"/>
    <col min="14350" max="14350" width="15.7109375" style="146" customWidth="1"/>
    <col min="14351" max="14590" width="9.140625" style="146"/>
    <col min="14591" max="14591" width="4.7109375" style="146" customWidth="1"/>
    <col min="14592" max="14592" width="30.7109375" style="146" customWidth="1"/>
    <col min="14593" max="14593" width="15.85546875" style="146" customWidth="1"/>
    <col min="14594" max="14594" width="16.5703125" style="146" customWidth="1"/>
    <col min="14595" max="14596" width="15.7109375" style="146" customWidth="1"/>
    <col min="14597" max="14600" width="14.7109375" style="146" customWidth="1"/>
    <col min="14601" max="14601" width="15.7109375" style="146" customWidth="1"/>
    <col min="14602" max="14602" width="14.7109375" style="146" customWidth="1"/>
    <col min="14603" max="14603" width="14.28515625" style="146" customWidth="1"/>
    <col min="14604" max="14605" width="14.7109375" style="146" customWidth="1"/>
    <col min="14606" max="14606" width="15.7109375" style="146" customWidth="1"/>
    <col min="14607" max="14846" width="9.140625" style="146"/>
    <col min="14847" max="14847" width="4.7109375" style="146" customWidth="1"/>
    <col min="14848" max="14848" width="30.7109375" style="146" customWidth="1"/>
    <col min="14849" max="14849" width="15.85546875" style="146" customWidth="1"/>
    <col min="14850" max="14850" width="16.5703125" style="146" customWidth="1"/>
    <col min="14851" max="14852" width="15.7109375" style="146" customWidth="1"/>
    <col min="14853" max="14856" width="14.7109375" style="146" customWidth="1"/>
    <col min="14857" max="14857" width="15.7109375" style="146" customWidth="1"/>
    <col min="14858" max="14858" width="14.7109375" style="146" customWidth="1"/>
    <col min="14859" max="14859" width="14.28515625" style="146" customWidth="1"/>
    <col min="14860" max="14861" width="14.7109375" style="146" customWidth="1"/>
    <col min="14862" max="14862" width="15.7109375" style="146" customWidth="1"/>
    <col min="14863" max="15102" width="9.140625" style="146"/>
    <col min="15103" max="15103" width="4.7109375" style="146" customWidth="1"/>
    <col min="15104" max="15104" width="30.7109375" style="146" customWidth="1"/>
    <col min="15105" max="15105" width="15.85546875" style="146" customWidth="1"/>
    <col min="15106" max="15106" width="16.5703125" style="146" customWidth="1"/>
    <col min="15107" max="15108" width="15.7109375" style="146" customWidth="1"/>
    <col min="15109" max="15112" width="14.7109375" style="146" customWidth="1"/>
    <col min="15113" max="15113" width="15.7109375" style="146" customWidth="1"/>
    <col min="15114" max="15114" width="14.7109375" style="146" customWidth="1"/>
    <col min="15115" max="15115" width="14.28515625" style="146" customWidth="1"/>
    <col min="15116" max="15117" width="14.7109375" style="146" customWidth="1"/>
    <col min="15118" max="15118" width="15.7109375" style="146" customWidth="1"/>
    <col min="15119" max="15358" width="9.140625" style="146"/>
    <col min="15359" max="15359" width="4.7109375" style="146" customWidth="1"/>
    <col min="15360" max="15360" width="30.7109375" style="146" customWidth="1"/>
    <col min="15361" max="15361" width="15.85546875" style="146" customWidth="1"/>
    <col min="15362" max="15362" width="16.5703125" style="146" customWidth="1"/>
    <col min="15363" max="15364" width="15.7109375" style="146" customWidth="1"/>
    <col min="15365" max="15368" width="14.7109375" style="146" customWidth="1"/>
    <col min="15369" max="15369" width="15.7109375" style="146" customWidth="1"/>
    <col min="15370" max="15370" width="14.7109375" style="146" customWidth="1"/>
    <col min="15371" max="15371" width="14.28515625" style="146" customWidth="1"/>
    <col min="15372" max="15373" width="14.7109375" style="146" customWidth="1"/>
    <col min="15374" max="15374" width="15.7109375" style="146" customWidth="1"/>
    <col min="15375" max="15614" width="9.140625" style="146"/>
    <col min="15615" max="15615" width="4.7109375" style="146" customWidth="1"/>
    <col min="15616" max="15616" width="30.7109375" style="146" customWidth="1"/>
    <col min="15617" max="15617" width="15.85546875" style="146" customWidth="1"/>
    <col min="15618" max="15618" width="16.5703125" style="146" customWidth="1"/>
    <col min="15619" max="15620" width="15.7109375" style="146" customWidth="1"/>
    <col min="15621" max="15624" width="14.7109375" style="146" customWidth="1"/>
    <col min="15625" max="15625" width="15.7109375" style="146" customWidth="1"/>
    <col min="15626" max="15626" width="14.7109375" style="146" customWidth="1"/>
    <col min="15627" max="15627" width="14.28515625" style="146" customWidth="1"/>
    <col min="15628" max="15629" width="14.7109375" style="146" customWidth="1"/>
    <col min="15630" max="15630" width="15.7109375" style="146" customWidth="1"/>
    <col min="15631" max="15870" width="9.140625" style="146"/>
    <col min="15871" max="15871" width="4.7109375" style="146" customWidth="1"/>
    <col min="15872" max="15872" width="30.7109375" style="146" customWidth="1"/>
    <col min="15873" max="15873" width="15.85546875" style="146" customWidth="1"/>
    <col min="15874" max="15874" width="16.5703125" style="146" customWidth="1"/>
    <col min="15875" max="15876" width="15.7109375" style="146" customWidth="1"/>
    <col min="15877" max="15880" width="14.7109375" style="146" customWidth="1"/>
    <col min="15881" max="15881" width="15.7109375" style="146" customWidth="1"/>
    <col min="15882" max="15882" width="14.7109375" style="146" customWidth="1"/>
    <col min="15883" max="15883" width="14.28515625" style="146" customWidth="1"/>
    <col min="15884" max="15885" width="14.7109375" style="146" customWidth="1"/>
    <col min="15886" max="15886" width="15.7109375" style="146" customWidth="1"/>
    <col min="15887" max="16126" width="9.140625" style="146"/>
    <col min="16127" max="16127" width="4.7109375" style="146" customWidth="1"/>
    <col min="16128" max="16128" width="30.7109375" style="146" customWidth="1"/>
    <col min="16129" max="16129" width="15.85546875" style="146" customWidth="1"/>
    <col min="16130" max="16130" width="16.5703125" style="146" customWidth="1"/>
    <col min="16131" max="16132" width="15.7109375" style="146" customWidth="1"/>
    <col min="16133" max="16136" width="14.7109375" style="146" customWidth="1"/>
    <col min="16137" max="16137" width="15.7109375" style="146" customWidth="1"/>
    <col min="16138" max="16138" width="14.7109375" style="146" customWidth="1"/>
    <col min="16139" max="16139" width="14.28515625" style="146" customWidth="1"/>
    <col min="16140" max="16141" width="14.7109375" style="146" customWidth="1"/>
    <col min="16142" max="16142" width="15.7109375" style="146" customWidth="1"/>
    <col min="16143" max="16384" width="9.140625" style="146"/>
  </cols>
  <sheetData>
    <row r="1" spans="1:23" ht="16.5" customHeight="1" x14ac:dyDescent="0.2"/>
    <row r="2" spans="1:23" ht="17.25" customHeight="1" x14ac:dyDescent="0.2">
      <c r="B2" s="29" t="s">
        <v>86</v>
      </c>
    </row>
    <row r="3" spans="1:23" ht="30" customHeight="1" thickBot="1" x14ac:dyDescent="0.25">
      <c r="B3" s="30" t="s">
        <v>5</v>
      </c>
      <c r="C3" s="30"/>
      <c r="D3" s="30"/>
    </row>
    <row r="4" spans="1:23" ht="15.95" customHeight="1" thickBot="1" x14ac:dyDescent="0.25">
      <c r="B4" s="158" t="s">
        <v>87</v>
      </c>
      <c r="C4" s="160"/>
      <c r="D4" s="160"/>
      <c r="E4" s="160"/>
      <c r="F4" s="160"/>
      <c r="G4" s="160"/>
      <c r="H4" s="159"/>
      <c r="I4" s="159"/>
      <c r="J4" s="159"/>
      <c r="K4" s="159"/>
      <c r="L4" s="159"/>
      <c r="M4" s="159"/>
      <c r="N4" s="159"/>
      <c r="O4" s="159"/>
      <c r="P4" s="341"/>
      <c r="Q4" s="341"/>
      <c r="R4" s="341"/>
      <c r="S4" s="341"/>
      <c r="T4" s="341"/>
      <c r="U4" s="439"/>
      <c r="V4" s="439"/>
    </row>
    <row r="5" spans="1:23" ht="15.95" customHeight="1" thickBot="1" x14ac:dyDescent="0.25">
      <c r="B5" s="337" t="s">
        <v>88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43"/>
      <c r="Q5" s="343"/>
      <c r="R5" s="400"/>
      <c r="S5" s="400"/>
      <c r="T5" s="400"/>
      <c r="U5" s="425"/>
      <c r="V5" s="425"/>
    </row>
    <row r="6" spans="1:23" ht="15.95" customHeight="1" thickBot="1" x14ac:dyDescent="0.25">
      <c r="B6" s="246" t="s">
        <v>89</v>
      </c>
      <c r="C6" s="172" t="s">
        <v>8</v>
      </c>
      <c r="D6" s="172" t="s">
        <v>9</v>
      </c>
      <c r="E6" s="173" t="s">
        <v>10</v>
      </c>
      <c r="F6" s="178" t="s">
        <v>11</v>
      </c>
      <c r="G6" s="174" t="s">
        <v>12</v>
      </c>
      <c r="H6" s="175" t="s">
        <v>13</v>
      </c>
      <c r="I6" s="175" t="s">
        <v>14</v>
      </c>
      <c r="J6" s="175" t="s">
        <v>122</v>
      </c>
      <c r="K6" s="175" t="s">
        <v>128</v>
      </c>
      <c r="L6" s="176" t="s">
        <v>131</v>
      </c>
      <c r="M6" s="175" t="s">
        <v>133</v>
      </c>
      <c r="N6" s="339" t="s">
        <v>139</v>
      </c>
      <c r="O6" s="175" t="s">
        <v>140</v>
      </c>
      <c r="P6" s="175" t="s">
        <v>142</v>
      </c>
      <c r="Q6" s="176" t="s">
        <v>144</v>
      </c>
      <c r="R6" s="175" t="s">
        <v>146</v>
      </c>
      <c r="S6" s="175" t="s">
        <v>163</v>
      </c>
      <c r="T6" s="175" t="s">
        <v>155</v>
      </c>
      <c r="U6" s="452" t="s">
        <v>152</v>
      </c>
      <c r="V6" s="452" t="s">
        <v>152</v>
      </c>
    </row>
    <row r="7" spans="1:23" s="147" customFormat="1" ht="14.1" customHeight="1" x14ac:dyDescent="0.15">
      <c r="B7" s="247" t="s">
        <v>15</v>
      </c>
      <c r="C7" s="304">
        <v>39235</v>
      </c>
      <c r="D7" s="248">
        <v>35978</v>
      </c>
      <c r="E7" s="249">
        <v>33756</v>
      </c>
      <c r="F7" s="402">
        <v>33069</v>
      </c>
      <c r="G7" s="250">
        <v>40565</v>
      </c>
      <c r="H7" s="248">
        <v>10156</v>
      </c>
      <c r="I7" s="248">
        <v>10830</v>
      </c>
      <c r="J7" s="248">
        <v>11424</v>
      </c>
      <c r="K7" s="248">
        <v>12447</v>
      </c>
      <c r="L7" s="251">
        <f>SUM(H7:K7)</f>
        <v>44857</v>
      </c>
      <c r="M7" s="248">
        <v>11296</v>
      </c>
      <c r="N7" s="351">
        <v>12035</v>
      </c>
      <c r="O7" s="248">
        <v>12647</v>
      </c>
      <c r="P7" s="248">
        <v>10825</v>
      </c>
      <c r="Q7" s="251">
        <f>SUM(M7:P7)</f>
        <v>46803</v>
      </c>
      <c r="R7" s="248">
        <v>12644</v>
      </c>
      <c r="S7" s="248">
        <v>13363</v>
      </c>
      <c r="T7" s="248">
        <v>13916</v>
      </c>
      <c r="U7" s="426">
        <f t="shared" ref="U7:U32" si="0">R7-P7</f>
        <v>1819</v>
      </c>
      <c r="V7" s="451">
        <f t="shared" ref="V7:V32" si="1">U7/P7</f>
        <v>0.16803695150115475</v>
      </c>
    </row>
    <row r="8" spans="1:23" s="147" customFormat="1" ht="14.1" customHeight="1" x14ac:dyDescent="0.15">
      <c r="B8" s="252" t="s">
        <v>16</v>
      </c>
      <c r="C8" s="305">
        <v>3444</v>
      </c>
      <c r="D8" s="248">
        <v>3293</v>
      </c>
      <c r="E8" s="249">
        <v>3712</v>
      </c>
      <c r="F8" s="402">
        <v>5374</v>
      </c>
      <c r="G8" s="250">
        <v>4321</v>
      </c>
      <c r="H8" s="248">
        <v>1149</v>
      </c>
      <c r="I8" s="248">
        <v>1161</v>
      </c>
      <c r="J8" s="248">
        <v>1154</v>
      </c>
      <c r="K8" s="248">
        <v>1244</v>
      </c>
      <c r="L8" s="251">
        <f t="shared" ref="L8:L30" si="2">SUM(H8:K8)</f>
        <v>4708</v>
      </c>
      <c r="M8" s="248">
        <v>1245</v>
      </c>
      <c r="N8" s="351">
        <v>1346</v>
      </c>
      <c r="O8" s="248">
        <v>1421</v>
      </c>
      <c r="P8" s="248">
        <v>1414</v>
      </c>
      <c r="Q8" s="251">
        <f t="shared" ref="Q8:Q30" si="3">SUM(M8:P8)</f>
        <v>5426</v>
      </c>
      <c r="R8" s="248">
        <v>1160</v>
      </c>
      <c r="S8" s="248">
        <v>1155</v>
      </c>
      <c r="T8" s="248">
        <v>1193</v>
      </c>
      <c r="U8" s="426">
        <f t="shared" si="0"/>
        <v>-254</v>
      </c>
      <c r="V8" s="451">
        <f t="shared" si="1"/>
        <v>-0.17963224893917965</v>
      </c>
    </row>
    <row r="9" spans="1:23" s="147" customFormat="1" ht="14.1" customHeight="1" x14ac:dyDescent="0.15">
      <c r="B9" s="252" t="s">
        <v>17</v>
      </c>
      <c r="C9" s="305">
        <v>7916</v>
      </c>
      <c r="D9" s="248">
        <v>8121</v>
      </c>
      <c r="E9" s="249">
        <v>9527</v>
      </c>
      <c r="F9" s="402">
        <v>11827</v>
      </c>
      <c r="G9" s="250">
        <v>13200</v>
      </c>
      <c r="H9" s="248">
        <v>3565</v>
      </c>
      <c r="I9" s="248">
        <v>3810</v>
      </c>
      <c r="J9" s="248">
        <v>3719</v>
      </c>
      <c r="K9" s="248">
        <v>4191</v>
      </c>
      <c r="L9" s="251">
        <f t="shared" si="2"/>
        <v>15285</v>
      </c>
      <c r="M9" s="248">
        <v>4552</v>
      </c>
      <c r="N9" s="351">
        <v>4687</v>
      </c>
      <c r="O9" s="248">
        <v>4330</v>
      </c>
      <c r="P9" s="248">
        <v>4933</v>
      </c>
      <c r="Q9" s="251">
        <f t="shared" si="3"/>
        <v>18502</v>
      </c>
      <c r="R9" s="248">
        <v>5196</v>
      </c>
      <c r="S9" s="248">
        <v>5447</v>
      </c>
      <c r="T9" s="248">
        <v>5255</v>
      </c>
      <c r="U9" s="426">
        <f t="shared" si="0"/>
        <v>263</v>
      </c>
      <c r="V9" s="451">
        <f t="shared" si="1"/>
        <v>5.3314413136022705E-2</v>
      </c>
    </row>
    <row r="10" spans="1:23" s="147" customFormat="1" ht="14.1" customHeight="1" x14ac:dyDescent="0.15">
      <c r="B10" s="252" t="s">
        <v>18</v>
      </c>
      <c r="C10" s="305">
        <v>8993</v>
      </c>
      <c r="D10" s="248">
        <v>1011</v>
      </c>
      <c r="E10" s="249">
        <v>1218</v>
      </c>
      <c r="F10" s="402">
        <v>1098</v>
      </c>
      <c r="G10" s="250">
        <v>1610</v>
      </c>
      <c r="H10" s="248">
        <v>483</v>
      </c>
      <c r="I10" s="248">
        <v>528</v>
      </c>
      <c r="J10" s="248">
        <v>506</v>
      </c>
      <c r="K10" s="248">
        <v>517</v>
      </c>
      <c r="L10" s="251">
        <f t="shared" si="2"/>
        <v>2034</v>
      </c>
      <c r="M10" s="248">
        <v>567</v>
      </c>
      <c r="N10" s="351">
        <v>627</v>
      </c>
      <c r="O10" s="248">
        <v>536</v>
      </c>
      <c r="P10" s="248">
        <v>609</v>
      </c>
      <c r="Q10" s="251">
        <f t="shared" si="3"/>
        <v>2339</v>
      </c>
      <c r="R10" s="248">
        <v>593</v>
      </c>
      <c r="S10" s="248">
        <v>561</v>
      </c>
      <c r="T10" s="248">
        <v>579</v>
      </c>
      <c r="U10" s="426">
        <f t="shared" si="0"/>
        <v>-16</v>
      </c>
      <c r="V10" s="451">
        <f t="shared" si="1"/>
        <v>-2.6272577996715927E-2</v>
      </c>
    </row>
    <row r="11" spans="1:23" s="147" customFormat="1" ht="14.1" customHeight="1" x14ac:dyDescent="0.15">
      <c r="B11" s="253" t="s">
        <v>19</v>
      </c>
      <c r="C11" s="305">
        <v>954</v>
      </c>
      <c r="D11" s="248">
        <v>983</v>
      </c>
      <c r="E11" s="249">
        <v>952</v>
      </c>
      <c r="F11" s="402">
        <v>2661</v>
      </c>
      <c r="G11" s="250">
        <v>1279</v>
      </c>
      <c r="H11" s="248">
        <v>303</v>
      </c>
      <c r="I11" s="248">
        <v>331</v>
      </c>
      <c r="J11" s="248">
        <v>321</v>
      </c>
      <c r="K11" s="248">
        <v>328</v>
      </c>
      <c r="L11" s="251">
        <f t="shared" si="2"/>
        <v>1283</v>
      </c>
      <c r="M11" s="248">
        <v>357</v>
      </c>
      <c r="N11" s="351">
        <v>386</v>
      </c>
      <c r="O11" s="248">
        <v>351</v>
      </c>
      <c r="P11" s="248">
        <v>381</v>
      </c>
      <c r="Q11" s="251">
        <f t="shared" si="3"/>
        <v>1475</v>
      </c>
      <c r="R11" s="248">
        <v>394</v>
      </c>
      <c r="S11" s="248">
        <v>406</v>
      </c>
      <c r="T11" s="248">
        <v>328</v>
      </c>
      <c r="U11" s="426">
        <f t="shared" si="0"/>
        <v>13</v>
      </c>
      <c r="V11" s="451">
        <f t="shared" si="1"/>
        <v>3.4120734908136482E-2</v>
      </c>
    </row>
    <row r="12" spans="1:23" s="147" customFormat="1" ht="14.1" customHeight="1" x14ac:dyDescent="0.15">
      <c r="B12" s="253" t="s">
        <v>90</v>
      </c>
      <c r="C12" s="305">
        <v>1268</v>
      </c>
      <c r="D12" s="248">
        <v>1178</v>
      </c>
      <c r="E12" s="249">
        <v>913</v>
      </c>
      <c r="F12" s="402">
        <v>1546</v>
      </c>
      <c r="G12" s="250">
        <v>990</v>
      </c>
      <c r="H12" s="248">
        <v>236</v>
      </c>
      <c r="I12" s="248">
        <v>350</v>
      </c>
      <c r="J12" s="248">
        <v>233</v>
      </c>
      <c r="K12" s="248">
        <v>323</v>
      </c>
      <c r="L12" s="251">
        <f t="shared" si="2"/>
        <v>1142</v>
      </c>
      <c r="M12" s="248">
        <v>341</v>
      </c>
      <c r="N12" s="351">
        <v>300</v>
      </c>
      <c r="O12" s="248">
        <v>280</v>
      </c>
      <c r="P12" s="248">
        <v>428</v>
      </c>
      <c r="Q12" s="251">
        <f t="shared" si="3"/>
        <v>1349</v>
      </c>
      <c r="R12" s="248">
        <v>400</v>
      </c>
      <c r="S12" s="248">
        <v>323</v>
      </c>
      <c r="T12" s="248">
        <v>272</v>
      </c>
      <c r="U12" s="426">
        <f t="shared" si="0"/>
        <v>-28</v>
      </c>
      <c r="V12" s="451">
        <f t="shared" si="1"/>
        <v>-6.5420560747663545E-2</v>
      </c>
    </row>
    <row r="13" spans="1:23" s="147" customFormat="1" ht="14.1" customHeight="1" x14ac:dyDescent="0.15">
      <c r="A13" s="458"/>
      <c r="B13" s="253" t="s">
        <v>21</v>
      </c>
      <c r="C13" s="305">
        <v>503</v>
      </c>
      <c r="D13" s="248">
        <v>517</v>
      </c>
      <c r="E13" s="249">
        <v>555</v>
      </c>
      <c r="F13" s="402">
        <v>1068</v>
      </c>
      <c r="G13" s="250">
        <v>435</v>
      </c>
      <c r="H13" s="248">
        <v>97</v>
      </c>
      <c r="I13" s="248">
        <v>73</v>
      </c>
      <c r="J13" s="248">
        <v>84</v>
      </c>
      <c r="K13" s="248">
        <v>110</v>
      </c>
      <c r="L13" s="251">
        <f t="shared" si="2"/>
        <v>364</v>
      </c>
      <c r="M13" s="248">
        <v>98</v>
      </c>
      <c r="N13" s="351">
        <v>110</v>
      </c>
      <c r="O13" s="248">
        <v>101</v>
      </c>
      <c r="P13" s="248">
        <v>131</v>
      </c>
      <c r="Q13" s="251">
        <f t="shared" si="3"/>
        <v>440</v>
      </c>
      <c r="R13" s="248">
        <v>99</v>
      </c>
      <c r="S13" s="248">
        <v>92</v>
      </c>
      <c r="T13" s="248">
        <v>70</v>
      </c>
      <c r="U13" s="426">
        <f t="shared" si="0"/>
        <v>-32</v>
      </c>
      <c r="V13" s="451">
        <f t="shared" si="1"/>
        <v>-0.24427480916030533</v>
      </c>
      <c r="W13" s="458"/>
    </row>
    <row r="14" spans="1:23" s="147" customFormat="1" ht="14.1" customHeight="1" x14ac:dyDescent="0.15">
      <c r="B14" s="253" t="s">
        <v>22</v>
      </c>
      <c r="C14" s="305">
        <v>172</v>
      </c>
      <c r="D14" s="248">
        <v>133</v>
      </c>
      <c r="E14" s="249">
        <v>155</v>
      </c>
      <c r="F14" s="402">
        <v>189</v>
      </c>
      <c r="G14" s="250">
        <v>128</v>
      </c>
      <c r="H14" s="248">
        <v>41</v>
      </c>
      <c r="I14" s="248">
        <v>42</v>
      </c>
      <c r="J14" s="248">
        <v>36</v>
      </c>
      <c r="K14" s="248">
        <v>46</v>
      </c>
      <c r="L14" s="251">
        <f t="shared" si="2"/>
        <v>165</v>
      </c>
      <c r="M14" s="248">
        <v>29</v>
      </c>
      <c r="N14" s="351">
        <v>29</v>
      </c>
      <c r="O14" s="248">
        <v>32</v>
      </c>
      <c r="P14" s="248">
        <v>25</v>
      </c>
      <c r="Q14" s="251">
        <f t="shared" si="3"/>
        <v>115</v>
      </c>
      <c r="R14" s="248">
        <v>22</v>
      </c>
      <c r="S14" s="248">
        <v>30</v>
      </c>
      <c r="T14" s="248">
        <v>15</v>
      </c>
      <c r="U14" s="426">
        <f t="shared" si="0"/>
        <v>-3</v>
      </c>
      <c r="V14" s="451">
        <f t="shared" si="1"/>
        <v>-0.12</v>
      </c>
    </row>
    <row r="15" spans="1:23" s="147" customFormat="1" ht="14.1" customHeight="1" x14ac:dyDescent="0.15">
      <c r="B15" s="253" t="s">
        <v>23</v>
      </c>
      <c r="C15" s="305">
        <v>393</v>
      </c>
      <c r="D15" s="248">
        <v>362</v>
      </c>
      <c r="E15" s="249">
        <v>422</v>
      </c>
      <c r="F15" s="402">
        <v>541</v>
      </c>
      <c r="G15" s="250">
        <v>448</v>
      </c>
      <c r="H15" s="248">
        <v>143</v>
      </c>
      <c r="I15" s="248">
        <v>167</v>
      </c>
      <c r="J15" s="248">
        <v>141</v>
      </c>
      <c r="K15" s="248">
        <v>169</v>
      </c>
      <c r="L15" s="251">
        <f t="shared" si="2"/>
        <v>620</v>
      </c>
      <c r="M15" s="248">
        <v>230</v>
      </c>
      <c r="N15" s="351">
        <v>252</v>
      </c>
      <c r="O15" s="248">
        <v>222</v>
      </c>
      <c r="P15" s="248">
        <v>305</v>
      </c>
      <c r="Q15" s="251">
        <f t="shared" si="3"/>
        <v>1009</v>
      </c>
      <c r="R15" s="248">
        <v>328</v>
      </c>
      <c r="S15" s="248">
        <v>337</v>
      </c>
      <c r="T15" s="248">
        <v>299</v>
      </c>
      <c r="U15" s="426">
        <f t="shared" si="0"/>
        <v>23</v>
      </c>
      <c r="V15" s="451">
        <f t="shared" si="1"/>
        <v>7.5409836065573776E-2</v>
      </c>
    </row>
    <row r="16" spans="1:23" s="147" customFormat="1" ht="14.1" customHeight="1" x14ac:dyDescent="0.15">
      <c r="B16" s="253" t="s">
        <v>24</v>
      </c>
      <c r="C16" s="305">
        <v>261</v>
      </c>
      <c r="D16" s="248">
        <v>256</v>
      </c>
      <c r="E16" s="249">
        <v>358</v>
      </c>
      <c r="F16" s="402">
        <v>533</v>
      </c>
      <c r="G16" s="250">
        <v>348</v>
      </c>
      <c r="H16" s="248">
        <v>115</v>
      </c>
      <c r="I16" s="248">
        <v>114</v>
      </c>
      <c r="J16" s="248">
        <v>103</v>
      </c>
      <c r="K16" s="248">
        <v>98</v>
      </c>
      <c r="L16" s="251">
        <f t="shared" si="2"/>
        <v>430</v>
      </c>
      <c r="M16" s="248">
        <v>74</v>
      </c>
      <c r="N16" s="351">
        <v>97</v>
      </c>
      <c r="O16" s="248">
        <v>110</v>
      </c>
      <c r="P16" s="248">
        <v>112</v>
      </c>
      <c r="Q16" s="251">
        <f t="shared" si="3"/>
        <v>393</v>
      </c>
      <c r="R16" s="248">
        <v>116</v>
      </c>
      <c r="S16" s="248">
        <v>104</v>
      </c>
      <c r="T16" s="248">
        <v>82</v>
      </c>
      <c r="U16" s="426">
        <f t="shared" si="0"/>
        <v>4</v>
      </c>
      <c r="V16" s="451">
        <f t="shared" si="1"/>
        <v>3.5714285714285712E-2</v>
      </c>
    </row>
    <row r="17" spans="1:23" s="147" customFormat="1" ht="14.1" customHeight="1" x14ac:dyDescent="0.15">
      <c r="B17" s="253" t="s">
        <v>25</v>
      </c>
      <c r="C17" s="305">
        <v>3641</v>
      </c>
      <c r="D17" s="248">
        <v>3280</v>
      </c>
      <c r="E17" s="249">
        <v>4529</v>
      </c>
      <c r="F17" s="402">
        <v>4228</v>
      </c>
      <c r="G17" s="250">
        <v>4275</v>
      </c>
      <c r="H17" s="248">
        <v>1153</v>
      </c>
      <c r="I17" s="248">
        <v>1201</v>
      </c>
      <c r="J17" s="248">
        <v>1244</v>
      </c>
      <c r="K17" s="248">
        <v>1291</v>
      </c>
      <c r="L17" s="251">
        <f t="shared" si="2"/>
        <v>4889</v>
      </c>
      <c r="M17" s="248">
        <v>1162</v>
      </c>
      <c r="N17" s="351">
        <v>1264</v>
      </c>
      <c r="O17" s="248">
        <v>1245</v>
      </c>
      <c r="P17" s="248">
        <v>1359</v>
      </c>
      <c r="Q17" s="251">
        <f t="shared" si="3"/>
        <v>5030</v>
      </c>
      <c r="R17" s="248">
        <v>1210</v>
      </c>
      <c r="S17" s="248">
        <v>1241</v>
      </c>
      <c r="T17" s="248">
        <v>1420</v>
      </c>
      <c r="U17" s="426">
        <f t="shared" si="0"/>
        <v>-149</v>
      </c>
      <c r="V17" s="451">
        <f t="shared" si="1"/>
        <v>-0.10963944076526858</v>
      </c>
    </row>
    <row r="18" spans="1:23" s="147" customFormat="1" ht="14.1" customHeight="1" x14ac:dyDescent="0.15">
      <c r="B18" s="253" t="s">
        <v>26</v>
      </c>
      <c r="C18" s="306" t="s">
        <v>27</v>
      </c>
      <c r="D18" s="248">
        <v>304</v>
      </c>
      <c r="E18" s="249">
        <v>404</v>
      </c>
      <c r="F18" s="402">
        <v>503</v>
      </c>
      <c r="G18" s="250">
        <v>568</v>
      </c>
      <c r="H18" s="248">
        <v>159</v>
      </c>
      <c r="I18" s="248">
        <v>178</v>
      </c>
      <c r="J18" s="248">
        <v>185</v>
      </c>
      <c r="K18" s="248">
        <v>180</v>
      </c>
      <c r="L18" s="251">
        <f t="shared" si="2"/>
        <v>702</v>
      </c>
      <c r="M18" s="248">
        <v>179</v>
      </c>
      <c r="N18" s="351">
        <v>152</v>
      </c>
      <c r="O18" s="248">
        <v>159</v>
      </c>
      <c r="P18" s="248">
        <v>165</v>
      </c>
      <c r="Q18" s="251">
        <f t="shared" si="3"/>
        <v>655</v>
      </c>
      <c r="R18" s="248">
        <v>162</v>
      </c>
      <c r="S18" s="248">
        <v>184</v>
      </c>
      <c r="T18" s="248">
        <v>166</v>
      </c>
      <c r="U18" s="426">
        <f t="shared" si="0"/>
        <v>-3</v>
      </c>
      <c r="V18" s="451">
        <f t="shared" si="1"/>
        <v>-1.8181818181818181E-2</v>
      </c>
    </row>
    <row r="19" spans="1:23" s="147" customFormat="1" ht="14.1" customHeight="1" x14ac:dyDescent="0.15">
      <c r="B19" s="253" t="s">
        <v>28</v>
      </c>
      <c r="C19" s="306" t="s">
        <v>27</v>
      </c>
      <c r="D19" s="248">
        <v>349</v>
      </c>
      <c r="E19" s="249">
        <v>242</v>
      </c>
      <c r="F19" s="402">
        <v>190</v>
      </c>
      <c r="G19" s="250">
        <v>370</v>
      </c>
      <c r="H19" s="248">
        <v>112</v>
      </c>
      <c r="I19" s="248">
        <v>114</v>
      </c>
      <c r="J19" s="248">
        <v>91</v>
      </c>
      <c r="K19" s="248">
        <v>97</v>
      </c>
      <c r="L19" s="251">
        <f t="shared" si="2"/>
        <v>414</v>
      </c>
      <c r="M19" s="248">
        <v>95</v>
      </c>
      <c r="N19" s="351">
        <v>107</v>
      </c>
      <c r="O19" s="248">
        <v>132</v>
      </c>
      <c r="P19" s="248">
        <v>140</v>
      </c>
      <c r="Q19" s="251">
        <f t="shared" si="3"/>
        <v>474</v>
      </c>
      <c r="R19" s="248">
        <v>113</v>
      </c>
      <c r="S19" s="248">
        <v>108</v>
      </c>
      <c r="T19" s="248">
        <v>108</v>
      </c>
      <c r="U19" s="426">
        <f t="shared" si="0"/>
        <v>-27</v>
      </c>
      <c r="V19" s="451">
        <f t="shared" si="1"/>
        <v>-0.19285714285714287</v>
      </c>
    </row>
    <row r="20" spans="1:23" s="147" customFormat="1" ht="14.1" customHeight="1" x14ac:dyDescent="0.15">
      <c r="B20" s="253" t="s">
        <v>29</v>
      </c>
      <c r="C20" s="306" t="s">
        <v>27</v>
      </c>
      <c r="D20" s="248">
        <v>110</v>
      </c>
      <c r="E20" s="249">
        <v>102</v>
      </c>
      <c r="F20" s="402">
        <v>126</v>
      </c>
      <c r="G20" s="250">
        <v>93</v>
      </c>
      <c r="H20" s="248">
        <v>28</v>
      </c>
      <c r="I20" s="248">
        <v>38</v>
      </c>
      <c r="J20" s="248">
        <v>18</v>
      </c>
      <c r="K20" s="248">
        <v>25</v>
      </c>
      <c r="L20" s="251">
        <f t="shared" si="2"/>
        <v>109</v>
      </c>
      <c r="M20" s="248">
        <v>29</v>
      </c>
      <c r="N20" s="351">
        <v>27</v>
      </c>
      <c r="O20" s="248">
        <v>19</v>
      </c>
      <c r="P20" s="248">
        <v>33</v>
      </c>
      <c r="Q20" s="251">
        <f t="shared" si="3"/>
        <v>108</v>
      </c>
      <c r="R20" s="248">
        <v>36</v>
      </c>
      <c r="S20" s="248">
        <v>48</v>
      </c>
      <c r="T20" s="248">
        <v>38</v>
      </c>
      <c r="U20" s="426">
        <f t="shared" si="0"/>
        <v>3</v>
      </c>
      <c r="V20" s="451">
        <f t="shared" si="1"/>
        <v>9.0909090909090912E-2</v>
      </c>
    </row>
    <row r="21" spans="1:23" s="147" customFormat="1" ht="14.1" customHeight="1" x14ac:dyDescent="0.15">
      <c r="A21" s="458"/>
      <c r="B21" s="252" t="s">
        <v>30</v>
      </c>
      <c r="C21" s="306" t="s">
        <v>27</v>
      </c>
      <c r="D21" s="248">
        <v>97</v>
      </c>
      <c r="E21" s="249">
        <v>101</v>
      </c>
      <c r="F21" s="402">
        <v>84</v>
      </c>
      <c r="G21" s="250">
        <v>124</v>
      </c>
      <c r="H21" s="248">
        <v>54</v>
      </c>
      <c r="I21" s="248">
        <v>42</v>
      </c>
      <c r="J21" s="248">
        <v>25</v>
      </c>
      <c r="K21" s="248">
        <v>51</v>
      </c>
      <c r="L21" s="251">
        <f t="shared" si="2"/>
        <v>172</v>
      </c>
      <c r="M21" s="248">
        <v>34</v>
      </c>
      <c r="N21" s="351">
        <v>32</v>
      </c>
      <c r="O21" s="248">
        <v>24</v>
      </c>
      <c r="P21" s="248">
        <v>49</v>
      </c>
      <c r="Q21" s="251">
        <f t="shared" si="3"/>
        <v>139</v>
      </c>
      <c r="R21" s="248">
        <v>34</v>
      </c>
      <c r="S21" s="248">
        <v>36</v>
      </c>
      <c r="T21" s="248">
        <v>22</v>
      </c>
      <c r="U21" s="426">
        <f t="shared" si="0"/>
        <v>-15</v>
      </c>
      <c r="V21" s="451">
        <f t="shared" si="1"/>
        <v>-0.30612244897959184</v>
      </c>
      <c r="W21" s="458"/>
    </row>
    <row r="22" spans="1:23" s="147" customFormat="1" ht="14.1" customHeight="1" x14ac:dyDescent="0.15">
      <c r="B22" s="253" t="s">
        <v>31</v>
      </c>
      <c r="C22" s="306" t="s">
        <v>27</v>
      </c>
      <c r="D22" s="306" t="s">
        <v>27</v>
      </c>
      <c r="E22" s="307" t="s">
        <v>27</v>
      </c>
      <c r="F22" s="295" t="s">
        <v>27</v>
      </c>
      <c r="G22" s="296" t="s">
        <v>27</v>
      </c>
      <c r="H22" s="305">
        <v>119</v>
      </c>
      <c r="I22" s="305">
        <v>39</v>
      </c>
      <c r="J22" s="305">
        <v>44</v>
      </c>
      <c r="K22" s="305">
        <v>57</v>
      </c>
      <c r="L22" s="251">
        <f t="shared" si="2"/>
        <v>259</v>
      </c>
      <c r="M22" s="248">
        <v>59</v>
      </c>
      <c r="N22" s="351">
        <v>47</v>
      </c>
      <c r="O22" s="248">
        <v>39</v>
      </c>
      <c r="P22" s="248">
        <v>40</v>
      </c>
      <c r="Q22" s="251">
        <f t="shared" si="3"/>
        <v>185</v>
      </c>
      <c r="R22" s="248">
        <v>36</v>
      </c>
      <c r="S22" s="248">
        <v>30</v>
      </c>
      <c r="T22" s="248">
        <v>27</v>
      </c>
      <c r="U22" s="426">
        <f t="shared" si="0"/>
        <v>-4</v>
      </c>
      <c r="V22" s="451">
        <f t="shared" si="1"/>
        <v>-0.1</v>
      </c>
    </row>
    <row r="23" spans="1:23" s="147" customFormat="1" ht="14.1" customHeight="1" x14ac:dyDescent="0.15">
      <c r="B23" s="253" t="s">
        <v>32</v>
      </c>
      <c r="C23" s="306" t="s">
        <v>27</v>
      </c>
      <c r="D23" s="306" t="s">
        <v>27</v>
      </c>
      <c r="E23" s="307" t="s">
        <v>27</v>
      </c>
      <c r="F23" s="295" t="s">
        <v>27</v>
      </c>
      <c r="G23" s="296" t="s">
        <v>27</v>
      </c>
      <c r="H23" s="305">
        <v>46</v>
      </c>
      <c r="I23" s="305">
        <v>26</v>
      </c>
      <c r="J23" s="305">
        <v>46</v>
      </c>
      <c r="K23" s="305">
        <v>63</v>
      </c>
      <c r="L23" s="251">
        <f t="shared" si="2"/>
        <v>181</v>
      </c>
      <c r="M23" s="248">
        <v>33</v>
      </c>
      <c r="N23" s="351">
        <v>55</v>
      </c>
      <c r="O23" s="248">
        <v>32</v>
      </c>
      <c r="P23" s="248">
        <v>39</v>
      </c>
      <c r="Q23" s="251">
        <f t="shared" si="3"/>
        <v>159</v>
      </c>
      <c r="R23" s="248">
        <v>35</v>
      </c>
      <c r="S23" s="248">
        <v>42</v>
      </c>
      <c r="T23" s="248">
        <v>26</v>
      </c>
      <c r="U23" s="426">
        <f t="shared" si="0"/>
        <v>-4</v>
      </c>
      <c r="V23" s="451">
        <f t="shared" si="1"/>
        <v>-0.10256410256410256</v>
      </c>
    </row>
    <row r="24" spans="1:23" s="147" customFormat="1" ht="14.1" customHeight="1" x14ac:dyDescent="0.15">
      <c r="A24" s="458"/>
      <c r="B24" s="253" t="s">
        <v>33</v>
      </c>
      <c r="C24" s="306" t="s">
        <v>27</v>
      </c>
      <c r="D24" s="306" t="s">
        <v>27</v>
      </c>
      <c r="E24" s="307" t="s">
        <v>27</v>
      </c>
      <c r="F24" s="295" t="s">
        <v>27</v>
      </c>
      <c r="G24" s="296" t="s">
        <v>27</v>
      </c>
      <c r="H24" s="305">
        <v>115</v>
      </c>
      <c r="I24" s="305">
        <v>82</v>
      </c>
      <c r="J24" s="305">
        <v>77</v>
      </c>
      <c r="K24" s="305">
        <v>63</v>
      </c>
      <c r="L24" s="251">
        <f t="shared" si="2"/>
        <v>337</v>
      </c>
      <c r="M24" s="248">
        <v>109</v>
      </c>
      <c r="N24" s="351">
        <v>94</v>
      </c>
      <c r="O24" s="248">
        <v>115</v>
      </c>
      <c r="P24" s="248">
        <v>122</v>
      </c>
      <c r="Q24" s="251">
        <f t="shared" si="3"/>
        <v>440</v>
      </c>
      <c r="R24" s="248">
        <v>150</v>
      </c>
      <c r="S24" s="248">
        <v>155</v>
      </c>
      <c r="T24" s="248">
        <v>139</v>
      </c>
      <c r="U24" s="426">
        <f t="shared" si="0"/>
        <v>28</v>
      </c>
      <c r="V24" s="451">
        <f t="shared" si="1"/>
        <v>0.22950819672131148</v>
      </c>
      <c r="W24" s="458"/>
    </row>
    <row r="25" spans="1:23" s="147" customFormat="1" ht="14.1" customHeight="1" x14ac:dyDescent="0.15">
      <c r="A25" s="458"/>
      <c r="B25" s="253" t="s">
        <v>34</v>
      </c>
      <c r="C25" s="306" t="s">
        <v>27</v>
      </c>
      <c r="D25" s="306" t="s">
        <v>27</v>
      </c>
      <c r="E25" s="307" t="s">
        <v>27</v>
      </c>
      <c r="F25" s="295" t="s">
        <v>27</v>
      </c>
      <c r="G25" s="296" t="s">
        <v>27</v>
      </c>
      <c r="H25" s="305">
        <v>110</v>
      </c>
      <c r="I25" s="305">
        <v>57</v>
      </c>
      <c r="J25" s="305">
        <v>58</v>
      </c>
      <c r="K25" s="305">
        <v>39</v>
      </c>
      <c r="L25" s="251">
        <f t="shared" si="2"/>
        <v>264</v>
      </c>
      <c r="M25" s="248">
        <v>58</v>
      </c>
      <c r="N25" s="351">
        <v>70</v>
      </c>
      <c r="O25" s="248">
        <v>62</v>
      </c>
      <c r="P25" s="248">
        <v>54</v>
      </c>
      <c r="Q25" s="251">
        <f t="shared" si="3"/>
        <v>244</v>
      </c>
      <c r="R25" s="248">
        <v>93</v>
      </c>
      <c r="S25" s="248">
        <v>78</v>
      </c>
      <c r="T25" s="248">
        <v>63</v>
      </c>
      <c r="U25" s="426">
        <f t="shared" si="0"/>
        <v>39</v>
      </c>
      <c r="V25" s="451">
        <f t="shared" si="1"/>
        <v>0.72222222222222221</v>
      </c>
      <c r="W25" s="458"/>
    </row>
    <row r="26" spans="1:23" s="147" customFormat="1" ht="14.1" customHeight="1" x14ac:dyDescent="0.15">
      <c r="A26" s="458"/>
      <c r="B26" s="253" t="s">
        <v>35</v>
      </c>
      <c r="C26" s="306" t="s">
        <v>27</v>
      </c>
      <c r="D26" s="306" t="s">
        <v>27</v>
      </c>
      <c r="E26" s="307" t="s">
        <v>27</v>
      </c>
      <c r="F26" s="295" t="s">
        <v>27</v>
      </c>
      <c r="G26" s="296" t="s">
        <v>27</v>
      </c>
      <c r="H26" s="305">
        <v>160</v>
      </c>
      <c r="I26" s="305">
        <v>98</v>
      </c>
      <c r="J26" s="305">
        <v>95</v>
      </c>
      <c r="K26" s="305">
        <v>108</v>
      </c>
      <c r="L26" s="251">
        <f t="shared" si="2"/>
        <v>461</v>
      </c>
      <c r="M26" s="248">
        <v>103</v>
      </c>
      <c r="N26" s="351">
        <v>131</v>
      </c>
      <c r="O26" s="248">
        <v>87</v>
      </c>
      <c r="P26" s="248">
        <v>115</v>
      </c>
      <c r="Q26" s="251">
        <f t="shared" si="3"/>
        <v>436</v>
      </c>
      <c r="R26" s="248">
        <v>150</v>
      </c>
      <c r="S26" s="248">
        <v>179</v>
      </c>
      <c r="T26" s="248">
        <v>120</v>
      </c>
      <c r="U26" s="426">
        <f t="shared" si="0"/>
        <v>35</v>
      </c>
      <c r="V26" s="451">
        <f t="shared" si="1"/>
        <v>0.30434782608695654</v>
      </c>
      <c r="W26" s="458"/>
    </row>
    <row r="27" spans="1:23" s="147" customFormat="1" ht="14.1" customHeight="1" x14ac:dyDescent="0.15">
      <c r="B27" s="253" t="s">
        <v>36</v>
      </c>
      <c r="C27" s="306" t="s">
        <v>27</v>
      </c>
      <c r="D27" s="306" t="s">
        <v>27</v>
      </c>
      <c r="E27" s="307" t="s">
        <v>27</v>
      </c>
      <c r="F27" s="295" t="s">
        <v>27</v>
      </c>
      <c r="G27" s="296" t="s">
        <v>27</v>
      </c>
      <c r="H27" s="305">
        <v>58</v>
      </c>
      <c r="I27" s="305">
        <v>83</v>
      </c>
      <c r="J27" s="305">
        <v>93</v>
      </c>
      <c r="K27" s="305">
        <v>113</v>
      </c>
      <c r="L27" s="251">
        <f t="shared" si="2"/>
        <v>347</v>
      </c>
      <c r="M27" s="248">
        <v>229</v>
      </c>
      <c r="N27" s="351">
        <v>256</v>
      </c>
      <c r="O27" s="248">
        <v>259</v>
      </c>
      <c r="P27" s="248">
        <v>292</v>
      </c>
      <c r="Q27" s="251">
        <f t="shared" si="3"/>
        <v>1036</v>
      </c>
      <c r="R27" s="248">
        <v>314</v>
      </c>
      <c r="S27" s="248">
        <v>268</v>
      </c>
      <c r="T27" s="248">
        <v>209</v>
      </c>
      <c r="U27" s="426">
        <f t="shared" si="0"/>
        <v>22</v>
      </c>
      <c r="V27" s="451">
        <f t="shared" si="1"/>
        <v>7.5342465753424653E-2</v>
      </c>
    </row>
    <row r="28" spans="1:23" s="147" customFormat="1" ht="14.1" customHeight="1" x14ac:dyDescent="0.15">
      <c r="A28" s="458"/>
      <c r="B28" s="253" t="s">
        <v>37</v>
      </c>
      <c r="C28" s="306" t="s">
        <v>27</v>
      </c>
      <c r="D28" s="306" t="s">
        <v>27</v>
      </c>
      <c r="E28" s="307" t="s">
        <v>27</v>
      </c>
      <c r="F28" s="295" t="s">
        <v>27</v>
      </c>
      <c r="G28" s="296" t="s">
        <v>27</v>
      </c>
      <c r="H28" s="305">
        <v>62</v>
      </c>
      <c r="I28" s="305">
        <v>54</v>
      </c>
      <c r="J28" s="305">
        <v>42</v>
      </c>
      <c r="K28" s="305">
        <v>50</v>
      </c>
      <c r="L28" s="251">
        <f t="shared" si="2"/>
        <v>208</v>
      </c>
      <c r="M28" s="248">
        <v>66</v>
      </c>
      <c r="N28" s="351">
        <v>65</v>
      </c>
      <c r="O28" s="248">
        <v>65</v>
      </c>
      <c r="P28" s="248">
        <v>59</v>
      </c>
      <c r="Q28" s="251">
        <f t="shared" si="3"/>
        <v>255</v>
      </c>
      <c r="R28" s="248">
        <v>74</v>
      </c>
      <c r="S28" s="248">
        <v>79</v>
      </c>
      <c r="T28" s="248">
        <v>75</v>
      </c>
      <c r="U28" s="426">
        <f t="shared" si="0"/>
        <v>15</v>
      </c>
      <c r="V28" s="451">
        <f t="shared" si="1"/>
        <v>0.25423728813559321</v>
      </c>
      <c r="W28" s="458"/>
    </row>
    <row r="29" spans="1:23" s="147" customFormat="1" ht="14.1" customHeight="1" x14ac:dyDescent="0.15">
      <c r="A29" s="458"/>
      <c r="B29" s="253" t="s">
        <v>126</v>
      </c>
      <c r="C29" s="306" t="s">
        <v>27</v>
      </c>
      <c r="D29" s="306" t="s">
        <v>27</v>
      </c>
      <c r="E29" s="307" t="s">
        <v>27</v>
      </c>
      <c r="F29" s="295" t="s">
        <v>27</v>
      </c>
      <c r="G29" s="296" t="s">
        <v>27</v>
      </c>
      <c r="H29" s="305">
        <v>51</v>
      </c>
      <c r="I29" s="305">
        <v>22</v>
      </c>
      <c r="J29" s="305">
        <v>16</v>
      </c>
      <c r="K29" s="305">
        <v>20</v>
      </c>
      <c r="L29" s="251">
        <f t="shared" si="2"/>
        <v>109</v>
      </c>
      <c r="M29" s="248">
        <v>22</v>
      </c>
      <c r="N29" s="351">
        <v>16</v>
      </c>
      <c r="O29" s="248">
        <v>16</v>
      </c>
      <c r="P29" s="248">
        <v>25</v>
      </c>
      <c r="Q29" s="251">
        <f t="shared" si="3"/>
        <v>79</v>
      </c>
      <c r="R29" s="248">
        <v>20</v>
      </c>
      <c r="S29" s="248">
        <v>29</v>
      </c>
      <c r="T29" s="248">
        <v>24</v>
      </c>
      <c r="U29" s="426">
        <f t="shared" si="0"/>
        <v>-5</v>
      </c>
      <c r="V29" s="451">
        <f t="shared" si="1"/>
        <v>-0.2</v>
      </c>
      <c r="W29" s="458"/>
    </row>
    <row r="30" spans="1:23" s="147" customFormat="1" ht="14.1" customHeight="1" thickBot="1" x14ac:dyDescent="0.2">
      <c r="B30" s="254" t="s">
        <v>38</v>
      </c>
      <c r="C30" s="308">
        <v>4524</v>
      </c>
      <c r="D30" s="255">
        <v>3476</v>
      </c>
      <c r="E30" s="308">
        <v>3351</v>
      </c>
      <c r="F30" s="403">
        <v>9782</v>
      </c>
      <c r="G30" s="256">
        <v>4209</v>
      </c>
      <c r="H30" s="308">
        <v>814</v>
      </c>
      <c r="I30" s="255">
        <v>755</v>
      </c>
      <c r="J30" s="308">
        <v>799</v>
      </c>
      <c r="K30" s="255">
        <v>738</v>
      </c>
      <c r="L30" s="256">
        <f t="shared" si="2"/>
        <v>3106</v>
      </c>
      <c r="M30" s="255">
        <v>904</v>
      </c>
      <c r="N30" s="352">
        <v>848</v>
      </c>
      <c r="O30" s="255">
        <v>778</v>
      </c>
      <c r="P30" s="255">
        <v>849</v>
      </c>
      <c r="Q30" s="256">
        <f t="shared" si="3"/>
        <v>3379</v>
      </c>
      <c r="R30" s="255">
        <v>860</v>
      </c>
      <c r="S30" s="255">
        <v>692</v>
      </c>
      <c r="T30" s="255">
        <v>764</v>
      </c>
      <c r="U30" s="426">
        <f t="shared" si="0"/>
        <v>11</v>
      </c>
      <c r="V30" s="451">
        <f t="shared" si="1"/>
        <v>1.2956419316843345E-2</v>
      </c>
    </row>
    <row r="31" spans="1:23" s="148" customFormat="1" ht="15.95" customHeight="1" thickBot="1" x14ac:dyDescent="0.2">
      <c r="B31" s="257" t="s">
        <v>91</v>
      </c>
      <c r="C31" s="309">
        <f t="shared" ref="C31:F31" si="4">SUM(C7:C30)</f>
        <v>71304</v>
      </c>
      <c r="D31" s="309">
        <f t="shared" si="4"/>
        <v>59448</v>
      </c>
      <c r="E31" s="309">
        <f t="shared" si="4"/>
        <v>60297</v>
      </c>
      <c r="F31" s="309">
        <f t="shared" si="4"/>
        <v>72819</v>
      </c>
      <c r="G31" s="310">
        <f>SUM(G7:G30)</f>
        <v>72963</v>
      </c>
      <c r="H31" s="309">
        <f t="shared" ref="H31:M31" si="5">SUM(H7:H30)</f>
        <v>19329</v>
      </c>
      <c r="I31" s="309">
        <f t="shared" si="5"/>
        <v>20195</v>
      </c>
      <c r="J31" s="309">
        <f t="shared" si="5"/>
        <v>20554</v>
      </c>
      <c r="K31" s="309">
        <f t="shared" si="5"/>
        <v>22368</v>
      </c>
      <c r="L31" s="309">
        <f t="shared" si="5"/>
        <v>82446</v>
      </c>
      <c r="M31" s="309">
        <f t="shared" si="5"/>
        <v>21871</v>
      </c>
      <c r="N31" s="309">
        <f t="shared" ref="N31" si="6">SUM(N7:N30)</f>
        <v>23033</v>
      </c>
      <c r="O31" s="373">
        <f t="shared" ref="O31:T31" si="7">SUM(O7:O30)</f>
        <v>23062</v>
      </c>
      <c r="P31" s="373">
        <f t="shared" si="7"/>
        <v>22504</v>
      </c>
      <c r="Q31" s="373">
        <f t="shared" si="7"/>
        <v>90470</v>
      </c>
      <c r="R31" s="373">
        <f t="shared" si="7"/>
        <v>24239</v>
      </c>
      <c r="S31" s="473">
        <f t="shared" si="7"/>
        <v>24987</v>
      </c>
      <c r="T31" s="473">
        <f t="shared" si="7"/>
        <v>25210</v>
      </c>
      <c r="U31" s="373">
        <f t="shared" si="0"/>
        <v>1735</v>
      </c>
      <c r="V31" s="450">
        <f t="shared" si="1"/>
        <v>7.7097404905794531E-2</v>
      </c>
    </row>
    <row r="32" spans="1:23" s="148" customFormat="1" ht="15.95" customHeight="1" thickBot="1" x14ac:dyDescent="0.2">
      <c r="B32" s="258" t="s">
        <v>92</v>
      </c>
      <c r="C32" s="311">
        <v>72868981</v>
      </c>
      <c r="D32" s="311">
        <v>68247853.915609747</v>
      </c>
      <c r="E32" s="312">
        <v>72605019.799999997</v>
      </c>
      <c r="F32" s="404">
        <v>66255359</v>
      </c>
      <c r="G32" s="314">
        <v>81913238</v>
      </c>
      <c r="H32" s="311">
        <v>21306641</v>
      </c>
      <c r="I32" s="311">
        <v>22683574.859999999</v>
      </c>
      <c r="J32" s="311">
        <v>23146791.210000001</v>
      </c>
      <c r="K32" s="311">
        <v>25258105.510000002</v>
      </c>
      <c r="L32" s="313">
        <f>SUM(H32:K32)</f>
        <v>92395112.579999998</v>
      </c>
      <c r="M32" s="311">
        <v>24703417.359999999</v>
      </c>
      <c r="N32" s="353">
        <v>26202087.740000002</v>
      </c>
      <c r="O32" s="353">
        <v>26438637.829999998</v>
      </c>
      <c r="P32" s="413">
        <v>25391993.190000001</v>
      </c>
      <c r="Q32" s="376">
        <f>SUM(M32:P32)</f>
        <v>102736136.12</v>
      </c>
      <c r="R32" s="353">
        <v>27663462.109999999</v>
      </c>
      <c r="S32" s="474">
        <v>27663462.109999999</v>
      </c>
      <c r="T32" s="474">
        <f>'[1]Fee Schedule '!$C$14</f>
        <v>28754640.229999997</v>
      </c>
      <c r="U32" s="429">
        <f t="shared" si="0"/>
        <v>2271468.9199999981</v>
      </c>
      <c r="V32" s="448">
        <f t="shared" si="1"/>
        <v>8.9456109372877388E-2</v>
      </c>
    </row>
    <row r="33" spans="1:23" s="149" customFormat="1" ht="15.95" customHeight="1" thickBot="1" x14ac:dyDescent="0.25">
      <c r="B33" s="30"/>
      <c r="R33" s="401"/>
      <c r="S33" s="401"/>
      <c r="T33" s="401"/>
      <c r="U33" s="401"/>
      <c r="V33" s="401"/>
    </row>
    <row r="34" spans="1:23" s="151" customFormat="1" ht="15.95" customHeight="1" thickBot="1" x14ac:dyDescent="0.25">
      <c r="B34" s="158" t="s">
        <v>87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59"/>
      <c r="N34" s="159"/>
      <c r="O34" s="159"/>
      <c r="P34" s="340"/>
      <c r="Q34" s="340"/>
      <c r="R34" s="340"/>
      <c r="S34" s="340"/>
      <c r="T34" s="340"/>
      <c r="U34" s="439"/>
      <c r="V34" s="439"/>
    </row>
    <row r="35" spans="1:23" s="151" customFormat="1" ht="15.95" customHeight="1" thickBot="1" x14ac:dyDescent="0.25">
      <c r="B35" s="337" t="s">
        <v>93</v>
      </c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43"/>
      <c r="Q35" s="343"/>
      <c r="R35" s="400"/>
      <c r="S35" s="400"/>
      <c r="T35" s="400"/>
      <c r="U35" s="425"/>
      <c r="V35" s="425"/>
    </row>
    <row r="36" spans="1:23" ht="15.95" customHeight="1" thickBot="1" x14ac:dyDescent="0.25">
      <c r="B36" s="259" t="s">
        <v>89</v>
      </c>
      <c r="C36" s="178" t="s">
        <v>8</v>
      </c>
      <c r="D36" s="179" t="s">
        <v>9</v>
      </c>
      <c r="E36" s="178" t="s">
        <v>10</v>
      </c>
      <c r="F36" s="178" t="s">
        <v>11</v>
      </c>
      <c r="G36" s="174" t="s">
        <v>12</v>
      </c>
      <c r="H36" s="175" t="s">
        <v>13</v>
      </c>
      <c r="I36" s="175" t="s">
        <v>14</v>
      </c>
      <c r="J36" s="175" t="s">
        <v>122</v>
      </c>
      <c r="K36" s="175" t="s">
        <v>128</v>
      </c>
      <c r="L36" s="176" t="s">
        <v>131</v>
      </c>
      <c r="M36" s="175" t="s">
        <v>133</v>
      </c>
      <c r="N36" s="339" t="s">
        <v>139</v>
      </c>
      <c r="O36" s="175" t="s">
        <v>140</v>
      </c>
      <c r="P36" s="175" t="s">
        <v>142</v>
      </c>
      <c r="Q36" s="176" t="s">
        <v>144</v>
      </c>
      <c r="R36" s="175" t="s">
        <v>146</v>
      </c>
      <c r="S36" s="175" t="s">
        <v>163</v>
      </c>
      <c r="T36" s="175" t="s">
        <v>155</v>
      </c>
      <c r="U36" s="452" t="s">
        <v>152</v>
      </c>
      <c r="V36" s="452" t="s">
        <v>152</v>
      </c>
    </row>
    <row r="37" spans="1:23" s="148" customFormat="1" ht="14.1" customHeight="1" x14ac:dyDescent="0.15">
      <c r="A37" s="147"/>
      <c r="B37" s="247" t="s">
        <v>15</v>
      </c>
      <c r="C37" s="315">
        <v>447533</v>
      </c>
      <c r="D37" s="260">
        <v>454785</v>
      </c>
      <c r="E37" s="261">
        <v>426955</v>
      </c>
      <c r="F37" s="405">
        <v>426390</v>
      </c>
      <c r="G37" s="262">
        <v>459307</v>
      </c>
      <c r="H37" s="263">
        <v>116389</v>
      </c>
      <c r="I37" s="263">
        <v>128105</v>
      </c>
      <c r="J37" s="263">
        <v>117713</v>
      </c>
      <c r="K37" s="263">
        <v>123267</v>
      </c>
      <c r="L37" s="264">
        <f>SUM(H37:K37)</f>
        <v>485474</v>
      </c>
      <c r="M37" s="263">
        <v>119014</v>
      </c>
      <c r="N37" s="355">
        <v>120448</v>
      </c>
      <c r="O37" s="263">
        <v>116951</v>
      </c>
      <c r="P37" s="263">
        <v>127568</v>
      </c>
      <c r="Q37" s="264">
        <f>SUM(M37:P37)</f>
        <v>483981</v>
      </c>
      <c r="R37" s="263">
        <v>121087</v>
      </c>
      <c r="S37" s="263">
        <f>'[2]Fee Schedule '!$E$37</f>
        <v>123023</v>
      </c>
      <c r="T37" s="263">
        <f>'[1]Fee Schedule '!$E$37</f>
        <v>117783</v>
      </c>
      <c r="U37" s="426">
        <f t="shared" ref="U37:U63" si="8">R37-P37</f>
        <v>-6481</v>
      </c>
      <c r="V37" s="451">
        <f t="shared" ref="V37:V63" si="9">U37/P37</f>
        <v>-5.080427693465446E-2</v>
      </c>
    </row>
    <row r="38" spans="1:23" s="147" customFormat="1" ht="14.1" customHeight="1" x14ac:dyDescent="0.15">
      <c r="B38" s="252" t="s">
        <v>16</v>
      </c>
      <c r="C38" s="316">
        <v>43267</v>
      </c>
      <c r="D38" s="260">
        <v>45477</v>
      </c>
      <c r="E38" s="261">
        <v>48961</v>
      </c>
      <c r="F38" s="405">
        <v>47031</v>
      </c>
      <c r="G38" s="262">
        <v>51497</v>
      </c>
      <c r="H38" s="263">
        <v>13857</v>
      </c>
      <c r="I38" s="263">
        <v>14184</v>
      </c>
      <c r="J38" s="263">
        <v>14607</v>
      </c>
      <c r="K38" s="263">
        <v>14577</v>
      </c>
      <c r="L38" s="264">
        <f t="shared" ref="L38:L60" si="10">SUM(H38:K38)</f>
        <v>57225</v>
      </c>
      <c r="M38" s="263">
        <v>14555</v>
      </c>
      <c r="N38" s="355">
        <v>15235</v>
      </c>
      <c r="O38" s="263">
        <v>14965</v>
      </c>
      <c r="P38" s="263">
        <v>15798</v>
      </c>
      <c r="Q38" s="264">
        <f t="shared" ref="Q38:Q60" si="11">SUM(M38:P38)</f>
        <v>60553</v>
      </c>
      <c r="R38" s="263">
        <v>15537</v>
      </c>
      <c r="S38" s="263">
        <f>'[2]Fee Schedule '!$F$37</f>
        <v>15882</v>
      </c>
      <c r="T38" s="263">
        <f>'[1]Fee Schedule '!$F$37</f>
        <v>15704</v>
      </c>
      <c r="U38" s="426">
        <f t="shared" si="8"/>
        <v>-261</v>
      </c>
      <c r="V38" s="451">
        <f t="shared" si="9"/>
        <v>-1.6521078617546526E-2</v>
      </c>
    </row>
    <row r="39" spans="1:23" s="147" customFormat="1" ht="14.1" customHeight="1" x14ac:dyDescent="0.15">
      <c r="B39" s="252" t="s">
        <v>17</v>
      </c>
      <c r="C39" s="316">
        <v>55824</v>
      </c>
      <c r="D39" s="260">
        <v>55080</v>
      </c>
      <c r="E39" s="261">
        <v>59114</v>
      </c>
      <c r="F39" s="405">
        <v>56504</v>
      </c>
      <c r="G39" s="262">
        <v>66871</v>
      </c>
      <c r="H39" s="263">
        <v>17218</v>
      </c>
      <c r="I39" s="263">
        <v>17462</v>
      </c>
      <c r="J39" s="263">
        <v>18478</v>
      </c>
      <c r="K39" s="263">
        <v>19193</v>
      </c>
      <c r="L39" s="264">
        <f t="shared" si="10"/>
        <v>72351</v>
      </c>
      <c r="M39" s="263">
        <v>19011</v>
      </c>
      <c r="N39" s="355">
        <v>19602</v>
      </c>
      <c r="O39" s="263">
        <v>20041</v>
      </c>
      <c r="P39" s="263">
        <v>21157</v>
      </c>
      <c r="Q39" s="264">
        <f t="shared" si="11"/>
        <v>79811</v>
      </c>
      <c r="R39" s="263">
        <v>20592</v>
      </c>
      <c r="S39" s="263">
        <f>'[2]Fee Schedule '!$G$37</f>
        <v>20706</v>
      </c>
      <c r="T39" s="263">
        <f>'[1]Fee Schedule '!$G$37</f>
        <v>21509</v>
      </c>
      <c r="U39" s="426">
        <f t="shared" si="8"/>
        <v>-565</v>
      </c>
      <c r="V39" s="451">
        <f t="shared" si="9"/>
        <v>-2.67051094200501E-2</v>
      </c>
    </row>
    <row r="40" spans="1:23" s="147" customFormat="1" ht="14.1" customHeight="1" x14ac:dyDescent="0.15">
      <c r="B40" s="252" t="s">
        <v>18</v>
      </c>
      <c r="C40" s="316">
        <v>9922</v>
      </c>
      <c r="D40" s="260">
        <v>9856</v>
      </c>
      <c r="E40" s="261">
        <v>9582</v>
      </c>
      <c r="F40" s="405">
        <v>8291</v>
      </c>
      <c r="G40" s="262">
        <v>11030</v>
      </c>
      <c r="H40" s="263">
        <v>3075</v>
      </c>
      <c r="I40" s="263">
        <v>3150</v>
      </c>
      <c r="J40" s="263">
        <v>3071</v>
      </c>
      <c r="K40" s="263">
        <v>3126</v>
      </c>
      <c r="L40" s="264">
        <f t="shared" si="10"/>
        <v>12422</v>
      </c>
      <c r="M40" s="263">
        <v>3014</v>
      </c>
      <c r="N40" s="355">
        <v>3061</v>
      </c>
      <c r="O40" s="263">
        <v>2853</v>
      </c>
      <c r="P40" s="263">
        <v>3154</v>
      </c>
      <c r="Q40" s="264">
        <f t="shared" si="11"/>
        <v>12082</v>
      </c>
      <c r="R40" s="263">
        <v>2902</v>
      </c>
      <c r="S40" s="263">
        <f>'[2]Fee Schedule '!$H$37</f>
        <v>3161</v>
      </c>
      <c r="T40" s="263">
        <f>'[1]Fee Schedule '!$H$37</f>
        <v>3056</v>
      </c>
      <c r="U40" s="426">
        <f t="shared" si="8"/>
        <v>-252</v>
      </c>
      <c r="V40" s="451">
        <f t="shared" si="9"/>
        <v>-7.9898541534559289E-2</v>
      </c>
    </row>
    <row r="41" spans="1:23" s="147" customFormat="1" ht="14.1" customHeight="1" x14ac:dyDescent="0.15">
      <c r="B41" s="253" t="s">
        <v>19</v>
      </c>
      <c r="C41" s="316">
        <v>10616</v>
      </c>
      <c r="D41" s="260">
        <v>10755</v>
      </c>
      <c r="E41" s="261">
        <v>9455</v>
      </c>
      <c r="F41" s="405">
        <v>10472</v>
      </c>
      <c r="G41" s="262">
        <v>12112</v>
      </c>
      <c r="H41" s="263">
        <v>3234</v>
      </c>
      <c r="I41" s="263">
        <v>3303</v>
      </c>
      <c r="J41" s="263">
        <v>3552</v>
      </c>
      <c r="K41" s="263">
        <v>3519</v>
      </c>
      <c r="L41" s="264">
        <f t="shared" si="10"/>
        <v>13608</v>
      </c>
      <c r="M41" s="263">
        <v>3600</v>
      </c>
      <c r="N41" s="355">
        <v>3744</v>
      </c>
      <c r="O41" s="263">
        <v>3802</v>
      </c>
      <c r="P41" s="263">
        <v>4079</v>
      </c>
      <c r="Q41" s="264">
        <f t="shared" si="11"/>
        <v>15225</v>
      </c>
      <c r="R41" s="263">
        <v>4283</v>
      </c>
      <c r="S41" s="263">
        <f>'[2]Fee Schedule '!$I$37</f>
        <v>4732</v>
      </c>
      <c r="T41" s="263">
        <f>'[1]Fee Schedule '!$I$37</f>
        <v>4646</v>
      </c>
      <c r="U41" s="426">
        <f t="shared" si="8"/>
        <v>204</v>
      </c>
      <c r="V41" s="451">
        <f t="shared" si="9"/>
        <v>5.0012257906349597E-2</v>
      </c>
    </row>
    <row r="42" spans="1:23" s="147" customFormat="1" ht="14.1" customHeight="1" x14ac:dyDescent="0.15">
      <c r="B42" s="253" t="s">
        <v>90</v>
      </c>
      <c r="C42" s="316">
        <v>8293</v>
      </c>
      <c r="D42" s="260">
        <v>7403</v>
      </c>
      <c r="E42" s="261">
        <v>6874</v>
      </c>
      <c r="F42" s="405">
        <v>5393</v>
      </c>
      <c r="G42" s="262">
        <v>6658</v>
      </c>
      <c r="H42" s="263">
        <v>1735</v>
      </c>
      <c r="I42" s="263">
        <v>1785</v>
      </c>
      <c r="J42" s="263">
        <v>1747</v>
      </c>
      <c r="K42" s="263">
        <v>1786</v>
      </c>
      <c r="L42" s="264">
        <f t="shared" si="10"/>
        <v>7053</v>
      </c>
      <c r="M42" s="263">
        <v>1611</v>
      </c>
      <c r="N42" s="355">
        <v>1738</v>
      </c>
      <c r="O42" s="263">
        <v>1668</v>
      </c>
      <c r="P42" s="263">
        <v>1995</v>
      </c>
      <c r="Q42" s="264">
        <f t="shared" si="11"/>
        <v>7012</v>
      </c>
      <c r="R42" s="263">
        <v>1834</v>
      </c>
      <c r="S42" s="263">
        <f>'[2]Fee Schedule '!$J$37</f>
        <v>1892</v>
      </c>
      <c r="T42" s="263">
        <f>'[1]Fee Schedule '!$J$37</f>
        <v>1769</v>
      </c>
      <c r="U42" s="426">
        <f t="shared" si="8"/>
        <v>-161</v>
      </c>
      <c r="V42" s="451">
        <f t="shared" si="9"/>
        <v>-8.0701754385964913E-2</v>
      </c>
    </row>
    <row r="43" spans="1:23" s="147" customFormat="1" ht="14.1" customHeight="1" x14ac:dyDescent="0.15">
      <c r="B43" s="253" t="s">
        <v>21</v>
      </c>
      <c r="C43" s="316">
        <v>4461</v>
      </c>
      <c r="D43" s="260">
        <v>4241</v>
      </c>
      <c r="E43" s="261">
        <v>3805</v>
      </c>
      <c r="F43" s="405">
        <v>3011</v>
      </c>
      <c r="G43" s="262">
        <v>3781</v>
      </c>
      <c r="H43" s="263">
        <v>895</v>
      </c>
      <c r="I43" s="263">
        <v>836</v>
      </c>
      <c r="J43" s="263">
        <v>916</v>
      </c>
      <c r="K43" s="263">
        <v>909</v>
      </c>
      <c r="L43" s="264">
        <f t="shared" si="10"/>
        <v>3556</v>
      </c>
      <c r="M43" s="263">
        <v>892</v>
      </c>
      <c r="N43" s="355">
        <v>803</v>
      </c>
      <c r="O43" s="263">
        <v>866</v>
      </c>
      <c r="P43" s="263">
        <v>1041</v>
      </c>
      <c r="Q43" s="264">
        <f t="shared" si="11"/>
        <v>3602</v>
      </c>
      <c r="R43" s="263">
        <v>950</v>
      </c>
      <c r="S43" s="263">
        <f>'[2]Fee Schedule '!$K$37</f>
        <v>1008</v>
      </c>
      <c r="T43" s="263">
        <f>'[1]Fee Schedule '!$K$37</f>
        <v>932</v>
      </c>
      <c r="U43" s="426">
        <f t="shared" si="8"/>
        <v>-91</v>
      </c>
      <c r="V43" s="451">
        <f t="shared" si="9"/>
        <v>-8.7415946205571568E-2</v>
      </c>
    </row>
    <row r="44" spans="1:23" s="147" customFormat="1" ht="14.1" customHeight="1" x14ac:dyDescent="0.15">
      <c r="A44" s="458"/>
      <c r="B44" s="253" t="s">
        <v>22</v>
      </c>
      <c r="C44" s="316">
        <v>1156</v>
      </c>
      <c r="D44" s="260">
        <v>1044</v>
      </c>
      <c r="E44" s="261">
        <v>1043</v>
      </c>
      <c r="F44" s="405">
        <v>992</v>
      </c>
      <c r="G44" s="262">
        <v>1081</v>
      </c>
      <c r="H44" s="263">
        <v>271</v>
      </c>
      <c r="I44" s="263">
        <v>271</v>
      </c>
      <c r="J44" s="263">
        <v>319</v>
      </c>
      <c r="K44" s="263">
        <v>353</v>
      </c>
      <c r="L44" s="264">
        <f t="shared" si="10"/>
        <v>1214</v>
      </c>
      <c r="M44" s="263">
        <v>252</v>
      </c>
      <c r="N44" s="355">
        <v>231</v>
      </c>
      <c r="O44" s="263">
        <v>214</v>
      </c>
      <c r="P44" s="263">
        <v>202</v>
      </c>
      <c r="Q44" s="264">
        <f t="shared" si="11"/>
        <v>899</v>
      </c>
      <c r="R44" s="263">
        <v>156</v>
      </c>
      <c r="S44" s="263">
        <f>'[2]Fee Schedule '!$L$37</f>
        <v>195</v>
      </c>
      <c r="T44" s="263">
        <f>'[1]Fee Schedule '!$L$37</f>
        <v>186</v>
      </c>
      <c r="U44" s="426">
        <f t="shared" si="8"/>
        <v>-46</v>
      </c>
      <c r="V44" s="451">
        <f t="shared" si="9"/>
        <v>-0.22772277227722773</v>
      </c>
      <c r="W44" s="458"/>
    </row>
    <row r="45" spans="1:23" s="147" customFormat="1" ht="14.1" customHeight="1" x14ac:dyDescent="0.15">
      <c r="A45" s="458"/>
      <c r="B45" s="253" t="s">
        <v>23</v>
      </c>
      <c r="C45" s="316">
        <v>1189</v>
      </c>
      <c r="D45" s="260">
        <v>1132</v>
      </c>
      <c r="E45" s="261">
        <v>1343</v>
      </c>
      <c r="F45" s="405">
        <v>1231</v>
      </c>
      <c r="G45" s="262">
        <v>1291</v>
      </c>
      <c r="H45" s="263">
        <v>324</v>
      </c>
      <c r="I45" s="263">
        <v>355</v>
      </c>
      <c r="J45" s="263">
        <v>347</v>
      </c>
      <c r="K45" s="263">
        <v>329</v>
      </c>
      <c r="L45" s="264">
        <f t="shared" si="10"/>
        <v>1355</v>
      </c>
      <c r="M45" s="263">
        <v>416</v>
      </c>
      <c r="N45" s="355">
        <v>393</v>
      </c>
      <c r="O45" s="263">
        <v>432</v>
      </c>
      <c r="P45" s="263">
        <v>508</v>
      </c>
      <c r="Q45" s="264">
        <f t="shared" si="11"/>
        <v>1749</v>
      </c>
      <c r="R45" s="263">
        <v>613</v>
      </c>
      <c r="S45" s="263">
        <f>'[2]Fee Schedule '!$E$43</f>
        <v>558</v>
      </c>
      <c r="T45" s="263">
        <f>'[1]Fee Schedule '!$E$43</f>
        <v>523</v>
      </c>
      <c r="U45" s="426">
        <f t="shared" si="8"/>
        <v>105</v>
      </c>
      <c r="V45" s="451">
        <f t="shared" si="9"/>
        <v>0.20669291338582677</v>
      </c>
      <c r="W45" s="458"/>
    </row>
    <row r="46" spans="1:23" s="147" customFormat="1" ht="14.1" customHeight="1" x14ac:dyDescent="0.15">
      <c r="B46" s="253" t="s">
        <v>24</v>
      </c>
      <c r="C46" s="316">
        <v>1824</v>
      </c>
      <c r="D46" s="260">
        <v>1839</v>
      </c>
      <c r="E46" s="261">
        <v>2437</v>
      </c>
      <c r="F46" s="405">
        <v>1857</v>
      </c>
      <c r="G46" s="262">
        <v>2100</v>
      </c>
      <c r="H46" s="263">
        <v>606</v>
      </c>
      <c r="I46" s="263">
        <v>782</v>
      </c>
      <c r="J46" s="263">
        <v>631</v>
      </c>
      <c r="K46" s="263">
        <v>728</v>
      </c>
      <c r="L46" s="264">
        <f t="shared" si="10"/>
        <v>2747</v>
      </c>
      <c r="M46" s="263">
        <v>595</v>
      </c>
      <c r="N46" s="355">
        <v>673</v>
      </c>
      <c r="O46" s="263">
        <v>698</v>
      </c>
      <c r="P46" s="263">
        <v>769</v>
      </c>
      <c r="Q46" s="264">
        <f t="shared" si="11"/>
        <v>2735</v>
      </c>
      <c r="R46" s="263">
        <v>704</v>
      </c>
      <c r="S46" s="263">
        <f>'[2]Fee Schedule '!$F$43</f>
        <v>713</v>
      </c>
      <c r="T46" s="263">
        <f>'[1]Fee Schedule '!$F$43</f>
        <v>613</v>
      </c>
      <c r="U46" s="426">
        <f t="shared" si="8"/>
        <v>-65</v>
      </c>
      <c r="V46" s="451">
        <f t="shared" si="9"/>
        <v>-8.4525357607282178E-2</v>
      </c>
    </row>
    <row r="47" spans="1:23" s="147" customFormat="1" ht="14.1" customHeight="1" x14ac:dyDescent="0.15">
      <c r="A47" s="458"/>
      <c r="B47" s="253" t="s">
        <v>25</v>
      </c>
      <c r="C47" s="316">
        <v>21693</v>
      </c>
      <c r="D47" s="260">
        <v>24113</v>
      </c>
      <c r="E47" s="261">
        <v>33800</v>
      </c>
      <c r="F47" s="405">
        <v>22750</v>
      </c>
      <c r="G47" s="262">
        <v>27903</v>
      </c>
      <c r="H47" s="263">
        <v>6350</v>
      </c>
      <c r="I47" s="263">
        <v>6944</v>
      </c>
      <c r="J47" s="263">
        <v>7691</v>
      </c>
      <c r="K47" s="263">
        <v>7447</v>
      </c>
      <c r="L47" s="264">
        <f t="shared" si="10"/>
        <v>28432</v>
      </c>
      <c r="M47" s="263">
        <v>6437</v>
      </c>
      <c r="N47" s="355">
        <v>6842</v>
      </c>
      <c r="O47" s="263">
        <v>7567</v>
      </c>
      <c r="P47" s="263">
        <v>8005</v>
      </c>
      <c r="Q47" s="264">
        <f t="shared" si="11"/>
        <v>28851</v>
      </c>
      <c r="R47" s="263">
        <v>6417</v>
      </c>
      <c r="S47" s="263">
        <f>'[2]Fee Schedule '!$G$43</f>
        <v>7039</v>
      </c>
      <c r="T47" s="263">
        <f>'[1]Fee Schedule '!$G$43</f>
        <v>7764</v>
      </c>
      <c r="U47" s="426">
        <f t="shared" si="8"/>
        <v>-1588</v>
      </c>
      <c r="V47" s="451">
        <f t="shared" si="9"/>
        <v>-0.19837601499063084</v>
      </c>
      <c r="W47" s="458"/>
    </row>
    <row r="48" spans="1:23" s="147" customFormat="1" ht="14.1" customHeight="1" x14ac:dyDescent="0.15">
      <c r="B48" s="253" t="s">
        <v>26</v>
      </c>
      <c r="C48" s="316">
        <v>0</v>
      </c>
      <c r="D48" s="260">
        <v>1722</v>
      </c>
      <c r="E48" s="261">
        <v>2115</v>
      </c>
      <c r="F48" s="405">
        <v>2158</v>
      </c>
      <c r="G48" s="262">
        <v>2620</v>
      </c>
      <c r="H48" s="263">
        <v>642</v>
      </c>
      <c r="I48" s="263">
        <v>634</v>
      </c>
      <c r="J48" s="263">
        <v>628</v>
      </c>
      <c r="K48" s="263">
        <v>669</v>
      </c>
      <c r="L48" s="264">
        <f t="shared" si="10"/>
        <v>2573</v>
      </c>
      <c r="M48" s="263">
        <v>610</v>
      </c>
      <c r="N48" s="355">
        <v>640</v>
      </c>
      <c r="O48" s="263">
        <v>678</v>
      </c>
      <c r="P48" s="263">
        <v>795</v>
      </c>
      <c r="Q48" s="264">
        <f t="shared" si="11"/>
        <v>2723</v>
      </c>
      <c r="R48" s="263">
        <v>746</v>
      </c>
      <c r="S48" s="263">
        <f>'[2]Fee Schedule '!$H$43</f>
        <v>756</v>
      </c>
      <c r="T48" s="263">
        <f>'[1]Fee Schedule '!$H$43</f>
        <v>753</v>
      </c>
      <c r="U48" s="426">
        <f t="shared" si="8"/>
        <v>-49</v>
      </c>
      <c r="V48" s="451">
        <f t="shared" si="9"/>
        <v>-6.1635220125786164E-2</v>
      </c>
    </row>
    <row r="49" spans="1:23" s="147" customFormat="1" ht="14.1" customHeight="1" x14ac:dyDescent="0.15">
      <c r="B49" s="253" t="s">
        <v>28</v>
      </c>
      <c r="C49" s="316">
        <v>0</v>
      </c>
      <c r="D49" s="260">
        <v>1880</v>
      </c>
      <c r="E49" s="261">
        <v>1621</v>
      </c>
      <c r="F49" s="405">
        <v>1231</v>
      </c>
      <c r="G49" s="262">
        <v>1683</v>
      </c>
      <c r="H49" s="263">
        <v>491</v>
      </c>
      <c r="I49" s="263">
        <v>521</v>
      </c>
      <c r="J49" s="263">
        <v>481</v>
      </c>
      <c r="K49" s="263">
        <v>522</v>
      </c>
      <c r="L49" s="264">
        <f t="shared" si="10"/>
        <v>2015</v>
      </c>
      <c r="M49" s="263">
        <v>493</v>
      </c>
      <c r="N49" s="355">
        <v>535</v>
      </c>
      <c r="O49" s="263">
        <v>620</v>
      </c>
      <c r="P49" s="263">
        <v>641</v>
      </c>
      <c r="Q49" s="264">
        <f t="shared" si="11"/>
        <v>2289</v>
      </c>
      <c r="R49" s="263">
        <v>632</v>
      </c>
      <c r="S49" s="263">
        <f>'[2]Fee Schedule '!$I$43</f>
        <v>619</v>
      </c>
      <c r="T49" s="263">
        <f>'[1]Fee Schedule '!$I$43</f>
        <v>709</v>
      </c>
      <c r="U49" s="426">
        <f t="shared" si="8"/>
        <v>-9</v>
      </c>
      <c r="V49" s="451">
        <f t="shared" si="9"/>
        <v>-1.4040561622464899E-2</v>
      </c>
    </row>
    <row r="50" spans="1:23" s="147" customFormat="1" ht="14.1" customHeight="1" x14ac:dyDescent="0.15">
      <c r="B50" s="253" t="s">
        <v>29</v>
      </c>
      <c r="C50" s="316">
        <v>0</v>
      </c>
      <c r="D50" s="260">
        <v>663</v>
      </c>
      <c r="E50" s="261">
        <v>679</v>
      </c>
      <c r="F50" s="405">
        <v>480</v>
      </c>
      <c r="G50" s="262">
        <v>574</v>
      </c>
      <c r="H50" s="263">
        <v>151</v>
      </c>
      <c r="I50" s="263">
        <v>149</v>
      </c>
      <c r="J50" s="263">
        <v>185</v>
      </c>
      <c r="K50" s="263">
        <v>230</v>
      </c>
      <c r="L50" s="264">
        <f t="shared" si="10"/>
        <v>715</v>
      </c>
      <c r="M50" s="263">
        <v>170</v>
      </c>
      <c r="N50" s="355">
        <v>200</v>
      </c>
      <c r="O50" s="263">
        <v>194</v>
      </c>
      <c r="P50" s="263">
        <v>223</v>
      </c>
      <c r="Q50" s="264">
        <f t="shared" si="11"/>
        <v>787</v>
      </c>
      <c r="R50" s="263">
        <v>208</v>
      </c>
      <c r="S50" s="263">
        <f>'[2]Fee Schedule '!$J$43</f>
        <v>210</v>
      </c>
      <c r="T50" s="263">
        <f>'[1]Fee Schedule '!$J$43</f>
        <v>223</v>
      </c>
      <c r="U50" s="426">
        <f t="shared" si="8"/>
        <v>-15</v>
      </c>
      <c r="V50" s="451">
        <f t="shared" si="9"/>
        <v>-6.726457399103139E-2</v>
      </c>
    </row>
    <row r="51" spans="1:23" s="147" customFormat="1" ht="14.1" customHeight="1" x14ac:dyDescent="0.15">
      <c r="B51" s="253" t="s">
        <v>30</v>
      </c>
      <c r="C51" s="316">
        <v>0</v>
      </c>
      <c r="D51" s="260">
        <v>1148</v>
      </c>
      <c r="E51" s="261">
        <v>810</v>
      </c>
      <c r="F51" s="405">
        <v>646</v>
      </c>
      <c r="G51" s="262">
        <v>796</v>
      </c>
      <c r="H51" s="263">
        <v>189</v>
      </c>
      <c r="I51" s="263">
        <v>221</v>
      </c>
      <c r="J51" s="263">
        <v>276</v>
      </c>
      <c r="K51" s="263">
        <v>264</v>
      </c>
      <c r="L51" s="264">
        <f t="shared" si="10"/>
        <v>950</v>
      </c>
      <c r="M51" s="263">
        <v>291</v>
      </c>
      <c r="N51" s="355">
        <v>254</v>
      </c>
      <c r="O51" s="263">
        <v>249</v>
      </c>
      <c r="P51" s="263">
        <v>270</v>
      </c>
      <c r="Q51" s="264">
        <f t="shared" si="11"/>
        <v>1064</v>
      </c>
      <c r="R51" s="263">
        <v>263</v>
      </c>
      <c r="S51" s="263">
        <f>'[2]Fee Schedule '!$K$43</f>
        <v>282</v>
      </c>
      <c r="T51" s="263">
        <f>'[1]Fee Schedule '!$K$43</f>
        <v>206</v>
      </c>
      <c r="U51" s="426">
        <f t="shared" si="8"/>
        <v>-7</v>
      </c>
      <c r="V51" s="451">
        <f t="shared" si="9"/>
        <v>-2.5925925925925925E-2</v>
      </c>
    </row>
    <row r="52" spans="1:23" s="147" customFormat="1" ht="14.1" customHeight="1" x14ac:dyDescent="0.15">
      <c r="B52" s="253" t="s">
        <v>31</v>
      </c>
      <c r="C52" s="295" t="s">
        <v>27</v>
      </c>
      <c r="D52" s="295" t="s">
        <v>27</v>
      </c>
      <c r="E52" s="295" t="s">
        <v>27</v>
      </c>
      <c r="F52" s="295" t="s">
        <v>27</v>
      </c>
      <c r="G52" s="296" t="s">
        <v>27</v>
      </c>
      <c r="H52" s="317">
        <v>231</v>
      </c>
      <c r="I52" s="317">
        <v>376</v>
      </c>
      <c r="J52" s="317">
        <v>376</v>
      </c>
      <c r="K52" s="317">
        <v>366</v>
      </c>
      <c r="L52" s="264">
        <f t="shared" si="10"/>
        <v>1349</v>
      </c>
      <c r="M52" s="263">
        <v>380</v>
      </c>
      <c r="N52" s="355">
        <v>357</v>
      </c>
      <c r="O52" s="263">
        <v>323</v>
      </c>
      <c r="P52" s="263">
        <v>390</v>
      </c>
      <c r="Q52" s="264">
        <f t="shared" si="11"/>
        <v>1450</v>
      </c>
      <c r="R52" s="263">
        <v>324</v>
      </c>
      <c r="S52" s="263">
        <f>'[2]Fee Schedule '!$L$43</f>
        <v>398</v>
      </c>
      <c r="T52" s="263">
        <f>'[1]Fee Schedule '!$L$43</f>
        <v>411</v>
      </c>
      <c r="U52" s="426">
        <f t="shared" si="8"/>
        <v>-66</v>
      </c>
      <c r="V52" s="451">
        <f t="shared" si="9"/>
        <v>-0.16923076923076924</v>
      </c>
    </row>
    <row r="53" spans="1:23" s="147" customFormat="1" ht="14.1" customHeight="1" x14ac:dyDescent="0.15">
      <c r="A53" s="458"/>
      <c r="B53" s="253" t="s">
        <v>32</v>
      </c>
      <c r="C53" s="295" t="s">
        <v>27</v>
      </c>
      <c r="D53" s="295" t="s">
        <v>27</v>
      </c>
      <c r="E53" s="295" t="s">
        <v>27</v>
      </c>
      <c r="F53" s="295" t="s">
        <v>27</v>
      </c>
      <c r="G53" s="296" t="s">
        <v>27</v>
      </c>
      <c r="H53" s="317">
        <v>69</v>
      </c>
      <c r="I53" s="317">
        <v>120</v>
      </c>
      <c r="J53" s="317">
        <v>116</v>
      </c>
      <c r="K53" s="317">
        <v>133</v>
      </c>
      <c r="L53" s="264">
        <f t="shared" si="10"/>
        <v>438</v>
      </c>
      <c r="M53" s="263">
        <v>124</v>
      </c>
      <c r="N53" s="355">
        <v>143</v>
      </c>
      <c r="O53" s="263">
        <v>125</v>
      </c>
      <c r="P53" s="263">
        <v>137</v>
      </c>
      <c r="Q53" s="264">
        <f t="shared" si="11"/>
        <v>529</v>
      </c>
      <c r="R53" s="263">
        <v>106</v>
      </c>
      <c r="S53" s="263">
        <f>'[2]Fee Schedule '!$E$49</f>
        <v>113</v>
      </c>
      <c r="T53" s="263">
        <f>'[1]Fee Schedule '!$E$49</f>
        <v>93</v>
      </c>
      <c r="U53" s="426">
        <f t="shared" si="8"/>
        <v>-31</v>
      </c>
      <c r="V53" s="451">
        <f t="shared" si="9"/>
        <v>-0.22627737226277372</v>
      </c>
      <c r="W53" s="458"/>
    </row>
    <row r="54" spans="1:23" s="147" customFormat="1" ht="14.1" customHeight="1" x14ac:dyDescent="0.15">
      <c r="B54" s="253" t="s">
        <v>33</v>
      </c>
      <c r="C54" s="295" t="s">
        <v>27</v>
      </c>
      <c r="D54" s="295" t="s">
        <v>27</v>
      </c>
      <c r="E54" s="295" t="s">
        <v>27</v>
      </c>
      <c r="F54" s="295" t="s">
        <v>27</v>
      </c>
      <c r="G54" s="296" t="s">
        <v>27</v>
      </c>
      <c r="H54" s="317">
        <v>1197</v>
      </c>
      <c r="I54" s="317">
        <v>1494</v>
      </c>
      <c r="J54" s="317">
        <v>1614</v>
      </c>
      <c r="K54" s="317">
        <v>1945</v>
      </c>
      <c r="L54" s="264">
        <f t="shared" si="10"/>
        <v>6250</v>
      </c>
      <c r="M54" s="263">
        <v>1910</v>
      </c>
      <c r="N54" s="355">
        <v>2100</v>
      </c>
      <c r="O54" s="263">
        <v>2097</v>
      </c>
      <c r="P54" s="263">
        <v>2384</v>
      </c>
      <c r="Q54" s="264">
        <f t="shared" si="11"/>
        <v>8491</v>
      </c>
      <c r="R54" s="263">
        <v>2470</v>
      </c>
      <c r="S54" s="263">
        <f>'[2]Fee Schedule '!$F$49</f>
        <v>2701</v>
      </c>
      <c r="T54" s="263">
        <f>'[1]Fee Schedule '!$F$49</f>
        <v>2486</v>
      </c>
      <c r="U54" s="426">
        <f t="shared" si="8"/>
        <v>86</v>
      </c>
      <c r="V54" s="451">
        <f t="shared" si="9"/>
        <v>3.6073825503355708E-2</v>
      </c>
    </row>
    <row r="55" spans="1:23" s="147" customFormat="1" ht="14.1" customHeight="1" x14ac:dyDescent="0.15">
      <c r="A55" s="458"/>
      <c r="B55" s="253" t="s">
        <v>34</v>
      </c>
      <c r="C55" s="295" t="s">
        <v>27</v>
      </c>
      <c r="D55" s="295" t="s">
        <v>27</v>
      </c>
      <c r="E55" s="295" t="s">
        <v>27</v>
      </c>
      <c r="F55" s="295" t="s">
        <v>27</v>
      </c>
      <c r="G55" s="296" t="s">
        <v>27</v>
      </c>
      <c r="H55" s="317">
        <v>207</v>
      </c>
      <c r="I55" s="317">
        <v>245</v>
      </c>
      <c r="J55" s="317">
        <v>255</v>
      </c>
      <c r="K55" s="317">
        <v>274</v>
      </c>
      <c r="L55" s="264">
        <f t="shared" si="10"/>
        <v>981</v>
      </c>
      <c r="M55" s="263">
        <v>266</v>
      </c>
      <c r="N55" s="355">
        <v>278</v>
      </c>
      <c r="O55" s="263">
        <v>266</v>
      </c>
      <c r="P55" s="263">
        <v>302</v>
      </c>
      <c r="Q55" s="264">
        <f t="shared" si="11"/>
        <v>1112</v>
      </c>
      <c r="R55" s="263">
        <v>362</v>
      </c>
      <c r="S55" s="263">
        <f>'[2]Fee Schedule '!$G$49</f>
        <v>415</v>
      </c>
      <c r="T55" s="263">
        <f>'[1]Fee Schedule '!$G$49</f>
        <v>353</v>
      </c>
      <c r="U55" s="426">
        <f t="shared" si="8"/>
        <v>60</v>
      </c>
      <c r="V55" s="451">
        <f t="shared" si="9"/>
        <v>0.19867549668874171</v>
      </c>
      <c r="W55" s="458"/>
    </row>
    <row r="56" spans="1:23" s="147" customFormat="1" ht="14.1" customHeight="1" x14ac:dyDescent="0.15">
      <c r="B56" s="253" t="s">
        <v>35</v>
      </c>
      <c r="C56" s="295" t="s">
        <v>27</v>
      </c>
      <c r="D56" s="295" t="s">
        <v>27</v>
      </c>
      <c r="E56" s="295" t="s">
        <v>27</v>
      </c>
      <c r="F56" s="295" t="s">
        <v>27</v>
      </c>
      <c r="G56" s="296" t="s">
        <v>27</v>
      </c>
      <c r="H56" s="317">
        <v>325</v>
      </c>
      <c r="I56" s="317">
        <v>352</v>
      </c>
      <c r="J56" s="317">
        <v>354</v>
      </c>
      <c r="K56" s="317">
        <v>359</v>
      </c>
      <c r="L56" s="264">
        <f t="shared" si="10"/>
        <v>1390</v>
      </c>
      <c r="M56" s="263">
        <v>326</v>
      </c>
      <c r="N56" s="355">
        <v>295</v>
      </c>
      <c r="O56" s="263">
        <v>316</v>
      </c>
      <c r="P56" s="263">
        <v>464</v>
      </c>
      <c r="Q56" s="264">
        <f t="shared" si="11"/>
        <v>1401</v>
      </c>
      <c r="R56" s="263">
        <v>543</v>
      </c>
      <c r="S56" s="263">
        <f>'[2]Fee Schedule '!$H$49</f>
        <v>542</v>
      </c>
      <c r="T56" s="263">
        <f>'[1]Fee Schedule '!$H$49</f>
        <v>497</v>
      </c>
      <c r="U56" s="426">
        <f t="shared" si="8"/>
        <v>79</v>
      </c>
      <c r="V56" s="451">
        <f t="shared" si="9"/>
        <v>0.17025862068965517</v>
      </c>
    </row>
    <row r="57" spans="1:23" s="147" customFormat="1" ht="14.1" customHeight="1" x14ac:dyDescent="0.15">
      <c r="B57" s="253" t="s">
        <v>36</v>
      </c>
      <c r="C57" s="295" t="s">
        <v>27</v>
      </c>
      <c r="D57" s="295" t="s">
        <v>27</v>
      </c>
      <c r="E57" s="295" t="s">
        <v>27</v>
      </c>
      <c r="F57" s="295" t="s">
        <v>27</v>
      </c>
      <c r="G57" s="296" t="s">
        <v>27</v>
      </c>
      <c r="H57" s="317">
        <v>51</v>
      </c>
      <c r="I57" s="317">
        <v>137</v>
      </c>
      <c r="J57" s="317">
        <v>149</v>
      </c>
      <c r="K57" s="317">
        <v>147</v>
      </c>
      <c r="L57" s="264">
        <f t="shared" si="10"/>
        <v>484</v>
      </c>
      <c r="M57" s="263">
        <v>202</v>
      </c>
      <c r="N57" s="355">
        <v>262</v>
      </c>
      <c r="O57" s="263">
        <v>264</v>
      </c>
      <c r="P57" s="263">
        <v>296</v>
      </c>
      <c r="Q57" s="264">
        <f t="shared" si="11"/>
        <v>1024</v>
      </c>
      <c r="R57" s="263">
        <v>302</v>
      </c>
      <c r="S57" s="263">
        <f>'[2]Fee Schedule '!$I$49</f>
        <v>307</v>
      </c>
      <c r="T57" s="263">
        <f>'[1]Fee Schedule '!$I$49</f>
        <v>287</v>
      </c>
      <c r="U57" s="426">
        <f t="shared" si="8"/>
        <v>6</v>
      </c>
      <c r="V57" s="451">
        <f t="shared" si="9"/>
        <v>2.0270270270270271E-2</v>
      </c>
    </row>
    <row r="58" spans="1:23" s="147" customFormat="1" ht="14.1" customHeight="1" x14ac:dyDescent="0.15">
      <c r="B58" s="253" t="s">
        <v>37</v>
      </c>
      <c r="C58" s="295" t="s">
        <v>27</v>
      </c>
      <c r="D58" s="295" t="s">
        <v>27</v>
      </c>
      <c r="E58" s="295" t="s">
        <v>27</v>
      </c>
      <c r="F58" s="295" t="s">
        <v>27</v>
      </c>
      <c r="G58" s="296" t="s">
        <v>27</v>
      </c>
      <c r="H58" s="317">
        <v>197</v>
      </c>
      <c r="I58" s="317">
        <v>181</v>
      </c>
      <c r="J58" s="317">
        <v>156</v>
      </c>
      <c r="K58" s="317">
        <v>171</v>
      </c>
      <c r="L58" s="264">
        <f t="shared" si="10"/>
        <v>705</v>
      </c>
      <c r="M58" s="263">
        <v>192</v>
      </c>
      <c r="N58" s="355">
        <v>195</v>
      </c>
      <c r="O58" s="263">
        <v>188</v>
      </c>
      <c r="P58" s="263">
        <v>211</v>
      </c>
      <c r="Q58" s="264">
        <f t="shared" si="11"/>
        <v>786</v>
      </c>
      <c r="R58" s="263">
        <v>225</v>
      </c>
      <c r="S58" s="263">
        <f>'[2]Fee Schedule '!$J$49</f>
        <v>236</v>
      </c>
      <c r="T58" s="263">
        <f>'[1]Fee Schedule '!$J$49</f>
        <v>214</v>
      </c>
      <c r="U58" s="426">
        <f t="shared" si="8"/>
        <v>14</v>
      </c>
      <c r="V58" s="451">
        <f t="shared" si="9"/>
        <v>6.6350710900473939E-2</v>
      </c>
    </row>
    <row r="59" spans="1:23" s="147" customFormat="1" ht="14.1" customHeight="1" x14ac:dyDescent="0.15">
      <c r="A59" s="458"/>
      <c r="B59" s="253" t="s">
        <v>126</v>
      </c>
      <c r="C59" s="295" t="s">
        <v>27</v>
      </c>
      <c r="D59" s="295" t="s">
        <v>27</v>
      </c>
      <c r="E59" s="295" t="s">
        <v>27</v>
      </c>
      <c r="F59" s="295" t="s">
        <v>27</v>
      </c>
      <c r="G59" s="296" t="s">
        <v>27</v>
      </c>
      <c r="H59" s="317">
        <v>80</v>
      </c>
      <c r="I59" s="317">
        <v>113</v>
      </c>
      <c r="J59" s="317">
        <v>123</v>
      </c>
      <c r="K59" s="317">
        <v>132</v>
      </c>
      <c r="L59" s="264">
        <f t="shared" si="10"/>
        <v>448</v>
      </c>
      <c r="M59" s="263">
        <v>128</v>
      </c>
      <c r="N59" s="355">
        <v>126</v>
      </c>
      <c r="O59" s="263">
        <v>89</v>
      </c>
      <c r="P59" s="263">
        <v>121</v>
      </c>
      <c r="Q59" s="264">
        <f t="shared" si="11"/>
        <v>464</v>
      </c>
      <c r="R59" s="263">
        <v>156</v>
      </c>
      <c r="S59" s="263">
        <f>'[2]Fee Schedule '!$K$49</f>
        <v>167</v>
      </c>
      <c r="T59" s="263">
        <f>'[1]Fee Schedule '!$K$49</f>
        <v>153</v>
      </c>
      <c r="U59" s="426">
        <f t="shared" si="8"/>
        <v>35</v>
      </c>
      <c r="V59" s="451">
        <f t="shared" si="9"/>
        <v>0.28925619834710742</v>
      </c>
      <c r="W59" s="458"/>
    </row>
    <row r="60" spans="1:23" s="148" customFormat="1" ht="14.1" customHeight="1" thickBot="1" x14ac:dyDescent="0.2">
      <c r="B60" s="254" t="s">
        <v>38</v>
      </c>
      <c r="C60" s="318">
        <v>23918</v>
      </c>
      <c r="D60" s="318">
        <v>20007</v>
      </c>
      <c r="E60" s="318">
        <v>13293</v>
      </c>
      <c r="F60" s="406">
        <v>17228</v>
      </c>
      <c r="G60" s="265">
        <v>20574</v>
      </c>
      <c r="H60" s="266">
        <v>3466</v>
      </c>
      <c r="I60" s="266">
        <v>3083</v>
      </c>
      <c r="J60" s="266">
        <v>3128</v>
      </c>
      <c r="K60" s="266">
        <v>3259</v>
      </c>
      <c r="L60" s="265">
        <f t="shared" si="10"/>
        <v>12936</v>
      </c>
      <c r="M60" s="266">
        <v>3215</v>
      </c>
      <c r="N60" s="354">
        <v>3293</v>
      </c>
      <c r="O60" s="266">
        <v>2887</v>
      </c>
      <c r="P60" s="266">
        <v>3350</v>
      </c>
      <c r="Q60" s="265">
        <f t="shared" si="11"/>
        <v>12745</v>
      </c>
      <c r="R60" s="266">
        <v>3318</v>
      </c>
      <c r="S60" s="266">
        <f>'[2]Fee Schedule '!$L$49</f>
        <v>3409</v>
      </c>
      <c r="T60" s="266">
        <f>'[1]Fee Schedule '!$L$49</f>
        <v>3218</v>
      </c>
      <c r="U60" s="426">
        <f t="shared" si="8"/>
        <v>-32</v>
      </c>
      <c r="V60" s="451">
        <f t="shared" si="9"/>
        <v>-9.5522388059701493E-3</v>
      </c>
    </row>
    <row r="61" spans="1:23" s="148" customFormat="1" ht="18.95" customHeight="1" thickBot="1" x14ac:dyDescent="0.2">
      <c r="B61" s="257" t="s">
        <v>91</v>
      </c>
      <c r="C61" s="319">
        <f>SUM(C37:C60)</f>
        <v>629696</v>
      </c>
      <c r="D61" s="320">
        <f>SUM(D37:D60)</f>
        <v>641145</v>
      </c>
      <c r="E61" s="319">
        <f>SUM(E37:E60)</f>
        <v>621887</v>
      </c>
      <c r="F61" s="321">
        <v>605665</v>
      </c>
      <c r="G61" s="319">
        <f t="shared" ref="G61:H61" si="12">SUM(G37:G60)</f>
        <v>669878</v>
      </c>
      <c r="H61" s="319">
        <f t="shared" si="12"/>
        <v>171250</v>
      </c>
      <c r="I61" s="319">
        <f t="shared" ref="I61:N61" si="13">SUM(I37:I60)</f>
        <v>184803</v>
      </c>
      <c r="J61" s="319">
        <f t="shared" si="13"/>
        <v>176913</v>
      </c>
      <c r="K61" s="319">
        <f t="shared" si="13"/>
        <v>183705</v>
      </c>
      <c r="L61" s="319">
        <f t="shared" si="13"/>
        <v>716671</v>
      </c>
      <c r="M61" s="319">
        <f t="shared" si="13"/>
        <v>177704</v>
      </c>
      <c r="N61" s="319">
        <f t="shared" si="13"/>
        <v>181448</v>
      </c>
      <c r="O61" s="378">
        <f t="shared" ref="O61:T61" si="14">SUM(O37:O60)</f>
        <v>178353</v>
      </c>
      <c r="P61" s="378">
        <f t="shared" si="14"/>
        <v>193860</v>
      </c>
      <c r="Q61" s="378">
        <f t="shared" si="14"/>
        <v>731365</v>
      </c>
      <c r="R61" s="378">
        <f t="shared" si="14"/>
        <v>184730</v>
      </c>
      <c r="S61" s="475">
        <f>SUM(S37:S60)</f>
        <v>189064</v>
      </c>
      <c r="T61" s="475">
        <f t="shared" si="14"/>
        <v>184088</v>
      </c>
      <c r="U61" s="373">
        <f t="shared" si="8"/>
        <v>-9130</v>
      </c>
      <c r="V61" s="450">
        <f t="shared" si="9"/>
        <v>-4.7095842360466315E-2</v>
      </c>
    </row>
    <row r="62" spans="1:23" s="147" customFormat="1" ht="15.95" customHeight="1" thickBot="1" x14ac:dyDescent="0.2">
      <c r="B62" s="258" t="s">
        <v>94</v>
      </c>
      <c r="C62" s="322">
        <v>105860228</v>
      </c>
      <c r="D62" s="323">
        <v>106387178.20658496</v>
      </c>
      <c r="E62" s="323">
        <v>107306175.17999999</v>
      </c>
      <c r="F62" s="407">
        <v>103290506</v>
      </c>
      <c r="G62" s="324">
        <v>117427576</v>
      </c>
      <c r="H62" s="322">
        <v>29756900</v>
      </c>
      <c r="I62" s="322">
        <v>30877042.170000002</v>
      </c>
      <c r="J62" s="322">
        <v>31770849.850000001</v>
      </c>
      <c r="K62" s="322">
        <v>32923804.960000001</v>
      </c>
      <c r="L62" s="324">
        <f>SUM(H62:K62)</f>
        <v>125328596.98000002</v>
      </c>
      <c r="M62" s="322">
        <v>31057514.010000005</v>
      </c>
      <c r="N62" s="356">
        <v>32670524.490000002</v>
      </c>
      <c r="O62" s="356">
        <v>32519928.23</v>
      </c>
      <c r="P62" s="412">
        <v>35848583.090000004</v>
      </c>
      <c r="Q62" s="371">
        <f>SUM(M62:P62)</f>
        <v>132096549.82000001</v>
      </c>
      <c r="R62" s="356">
        <v>34648946.759999998</v>
      </c>
      <c r="S62" s="476">
        <f>'[2]Fee Schedule '!$C$37</f>
        <v>35990317.090000004</v>
      </c>
      <c r="T62" s="476">
        <f>'[1]Fee Schedule '!$C$37</f>
        <v>35872317.109999999</v>
      </c>
      <c r="U62" s="429">
        <f t="shared" si="8"/>
        <v>-1199636.3300000057</v>
      </c>
      <c r="V62" s="448">
        <f t="shared" si="9"/>
        <v>-3.3463981741990952E-2</v>
      </c>
    </row>
    <row r="63" spans="1:23" s="147" customFormat="1" ht="15.95" customHeight="1" thickBot="1" x14ac:dyDescent="0.2">
      <c r="B63" s="258" t="s">
        <v>95</v>
      </c>
      <c r="C63" s="325">
        <f>C62+C32</f>
        <v>178729209</v>
      </c>
      <c r="D63" s="325">
        <f>D62+D32</f>
        <v>174635032.12219471</v>
      </c>
      <c r="E63" s="325">
        <f t="shared" ref="E63:L63" si="15">E32+E62</f>
        <v>179911194.97999999</v>
      </c>
      <c r="F63" s="408">
        <f t="shared" si="15"/>
        <v>169545865</v>
      </c>
      <c r="G63" s="326">
        <v>199340814</v>
      </c>
      <c r="H63" s="325">
        <f t="shared" si="15"/>
        <v>51063541</v>
      </c>
      <c r="I63" s="325">
        <f t="shared" si="15"/>
        <v>53560617.030000001</v>
      </c>
      <c r="J63" s="325">
        <f t="shared" si="15"/>
        <v>54917641.060000002</v>
      </c>
      <c r="K63" s="325">
        <f t="shared" si="15"/>
        <v>58181910.469999999</v>
      </c>
      <c r="L63" s="326">
        <f t="shared" si="15"/>
        <v>217723709.56</v>
      </c>
      <c r="M63" s="325">
        <f>M32+M62</f>
        <v>55760931.370000005</v>
      </c>
      <c r="N63" s="325">
        <f>N32+N62</f>
        <v>58872612.230000004</v>
      </c>
      <c r="O63" s="382">
        <f>O32+O62</f>
        <v>58958566.060000002</v>
      </c>
      <c r="P63" s="382">
        <f>P32+P62</f>
        <v>61240576.280000001</v>
      </c>
      <c r="Q63" s="380">
        <f>Q32+Q62</f>
        <v>234832685.94</v>
      </c>
      <c r="R63" s="382">
        <f t="shared" ref="R63" si="16">R32+R62</f>
        <v>62312408.869999997</v>
      </c>
      <c r="S63" s="477">
        <f>S32+S62</f>
        <v>63653779.200000003</v>
      </c>
      <c r="T63" s="477">
        <f>T32+T62</f>
        <v>64626957.339999996</v>
      </c>
      <c r="U63" s="429">
        <f t="shared" si="8"/>
        <v>1071832.5899999961</v>
      </c>
      <c r="V63" s="448">
        <f t="shared" si="9"/>
        <v>1.7502000391038712E-2</v>
      </c>
    </row>
    <row r="64" spans="1:23" s="147" customFormat="1" ht="14.1" customHeight="1" x14ac:dyDescent="0.2">
      <c r="B64" s="330" t="s">
        <v>96</v>
      </c>
      <c r="C64" s="335"/>
      <c r="D64" s="335"/>
      <c r="H64" s="335"/>
      <c r="S64" s="478"/>
      <c r="T64" s="478"/>
    </row>
    <row r="65" spans="2:20" s="7" customFormat="1" ht="14.1" customHeight="1" x14ac:dyDescent="0.15">
      <c r="B65" s="191" t="s">
        <v>97</v>
      </c>
      <c r="S65" s="472"/>
      <c r="T65" s="472"/>
    </row>
    <row r="66" spans="2:20" ht="14.1" customHeight="1" x14ac:dyDescent="0.2">
      <c r="B66" s="191" t="s">
        <v>42</v>
      </c>
    </row>
    <row r="67" spans="2:20" ht="14.1" customHeight="1" x14ac:dyDescent="0.2">
      <c r="B67" s="7" t="s">
        <v>145</v>
      </c>
    </row>
    <row r="68" spans="2:20" ht="15.95" customHeight="1" x14ac:dyDescent="0.2">
      <c r="B68" s="336"/>
    </row>
    <row r="72" spans="2:20" ht="15.95" customHeight="1" x14ac:dyDescent="0.2">
      <c r="B72" s="155"/>
    </row>
  </sheetData>
  <sheetProtection algorithmName="SHA-512" hashValue="cKCQEtdVheeHW5mHba2bzaqawnYUkxKHadKuEXwSkSz4DW5V2YMEnjdDeyJu4iv/eBOb8XF3DOZLX6u44ozb9w==" saltValue="31pvxS/kF/9kFyk55acXm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0"/>
  <sheetViews>
    <sheetView workbookViewId="0">
      <pane xSplit="2" topLeftCell="L1" activePane="topRight" state="frozen"/>
      <selection activeCell="O36" sqref="O36:P47"/>
      <selection pane="topRight" activeCell="T6" sqref="T6"/>
    </sheetView>
  </sheetViews>
  <sheetFormatPr defaultColWidth="13.140625" defaultRowHeight="15.95" customHeight="1" x14ac:dyDescent="0.15"/>
  <cols>
    <col min="1" max="1" width="2.42578125" style="7" customWidth="1"/>
    <col min="2" max="2" width="27.7109375" style="7" customWidth="1"/>
    <col min="3" max="12" width="14.85546875" style="7" customWidth="1"/>
    <col min="13" max="14" width="14.42578125" style="7" customWidth="1"/>
    <col min="15" max="17" width="14.85546875" style="7" customWidth="1"/>
    <col min="18" max="18" width="14.42578125" style="7" customWidth="1"/>
    <col min="19" max="20" width="14.85546875" style="7" customWidth="1"/>
    <col min="21" max="22" width="15.5703125" style="7" bestFit="1" customWidth="1"/>
    <col min="23" max="254" width="13.140625" style="7"/>
    <col min="255" max="255" width="2.42578125" style="7" customWidth="1"/>
    <col min="256" max="256" width="27.7109375" style="7" customWidth="1"/>
    <col min="257" max="270" width="14.85546875" style="7" customWidth="1"/>
    <col min="271" max="510" width="13.140625" style="7"/>
    <col min="511" max="511" width="2.42578125" style="7" customWidth="1"/>
    <col min="512" max="512" width="27.7109375" style="7" customWidth="1"/>
    <col min="513" max="526" width="14.85546875" style="7" customWidth="1"/>
    <col min="527" max="766" width="13.140625" style="7"/>
    <col min="767" max="767" width="2.42578125" style="7" customWidth="1"/>
    <col min="768" max="768" width="27.7109375" style="7" customWidth="1"/>
    <col min="769" max="782" width="14.85546875" style="7" customWidth="1"/>
    <col min="783" max="1022" width="13.140625" style="7"/>
    <col min="1023" max="1023" width="2.42578125" style="7" customWidth="1"/>
    <col min="1024" max="1024" width="27.7109375" style="7" customWidth="1"/>
    <col min="1025" max="1038" width="14.85546875" style="7" customWidth="1"/>
    <col min="1039" max="1278" width="13.140625" style="7"/>
    <col min="1279" max="1279" width="2.42578125" style="7" customWidth="1"/>
    <col min="1280" max="1280" width="27.7109375" style="7" customWidth="1"/>
    <col min="1281" max="1294" width="14.85546875" style="7" customWidth="1"/>
    <col min="1295" max="1534" width="13.140625" style="7"/>
    <col min="1535" max="1535" width="2.42578125" style="7" customWidth="1"/>
    <col min="1536" max="1536" width="27.7109375" style="7" customWidth="1"/>
    <col min="1537" max="1550" width="14.85546875" style="7" customWidth="1"/>
    <col min="1551" max="1790" width="13.140625" style="7"/>
    <col min="1791" max="1791" width="2.42578125" style="7" customWidth="1"/>
    <col min="1792" max="1792" width="27.7109375" style="7" customWidth="1"/>
    <col min="1793" max="1806" width="14.85546875" style="7" customWidth="1"/>
    <col min="1807" max="2046" width="13.140625" style="7"/>
    <col min="2047" max="2047" width="2.42578125" style="7" customWidth="1"/>
    <col min="2048" max="2048" width="27.7109375" style="7" customWidth="1"/>
    <col min="2049" max="2062" width="14.85546875" style="7" customWidth="1"/>
    <col min="2063" max="2302" width="13.140625" style="7"/>
    <col min="2303" max="2303" width="2.42578125" style="7" customWidth="1"/>
    <col min="2304" max="2304" width="27.7109375" style="7" customWidth="1"/>
    <col min="2305" max="2318" width="14.85546875" style="7" customWidth="1"/>
    <col min="2319" max="2558" width="13.140625" style="7"/>
    <col min="2559" max="2559" width="2.42578125" style="7" customWidth="1"/>
    <col min="2560" max="2560" width="27.7109375" style="7" customWidth="1"/>
    <col min="2561" max="2574" width="14.85546875" style="7" customWidth="1"/>
    <col min="2575" max="2814" width="13.140625" style="7"/>
    <col min="2815" max="2815" width="2.42578125" style="7" customWidth="1"/>
    <col min="2816" max="2816" width="27.7109375" style="7" customWidth="1"/>
    <col min="2817" max="2830" width="14.85546875" style="7" customWidth="1"/>
    <col min="2831" max="3070" width="13.140625" style="7"/>
    <col min="3071" max="3071" width="2.42578125" style="7" customWidth="1"/>
    <col min="3072" max="3072" width="27.7109375" style="7" customWidth="1"/>
    <col min="3073" max="3086" width="14.85546875" style="7" customWidth="1"/>
    <col min="3087" max="3326" width="13.140625" style="7"/>
    <col min="3327" max="3327" width="2.42578125" style="7" customWidth="1"/>
    <col min="3328" max="3328" width="27.7109375" style="7" customWidth="1"/>
    <col min="3329" max="3342" width="14.85546875" style="7" customWidth="1"/>
    <col min="3343" max="3582" width="13.140625" style="7"/>
    <col min="3583" max="3583" width="2.42578125" style="7" customWidth="1"/>
    <col min="3584" max="3584" width="27.7109375" style="7" customWidth="1"/>
    <col min="3585" max="3598" width="14.85546875" style="7" customWidth="1"/>
    <col min="3599" max="3838" width="13.140625" style="7"/>
    <col min="3839" max="3839" width="2.42578125" style="7" customWidth="1"/>
    <col min="3840" max="3840" width="27.7109375" style="7" customWidth="1"/>
    <col min="3841" max="3854" width="14.85546875" style="7" customWidth="1"/>
    <col min="3855" max="4094" width="13.140625" style="7"/>
    <col min="4095" max="4095" width="2.42578125" style="7" customWidth="1"/>
    <col min="4096" max="4096" width="27.7109375" style="7" customWidth="1"/>
    <col min="4097" max="4110" width="14.85546875" style="7" customWidth="1"/>
    <col min="4111" max="4350" width="13.140625" style="7"/>
    <col min="4351" max="4351" width="2.42578125" style="7" customWidth="1"/>
    <col min="4352" max="4352" width="27.7109375" style="7" customWidth="1"/>
    <col min="4353" max="4366" width="14.85546875" style="7" customWidth="1"/>
    <col min="4367" max="4606" width="13.140625" style="7"/>
    <col min="4607" max="4607" width="2.42578125" style="7" customWidth="1"/>
    <col min="4608" max="4608" width="27.7109375" style="7" customWidth="1"/>
    <col min="4609" max="4622" width="14.85546875" style="7" customWidth="1"/>
    <col min="4623" max="4862" width="13.140625" style="7"/>
    <col min="4863" max="4863" width="2.42578125" style="7" customWidth="1"/>
    <col min="4864" max="4864" width="27.7109375" style="7" customWidth="1"/>
    <col min="4865" max="4878" width="14.85546875" style="7" customWidth="1"/>
    <col min="4879" max="5118" width="13.140625" style="7"/>
    <col min="5119" max="5119" width="2.42578125" style="7" customWidth="1"/>
    <col min="5120" max="5120" width="27.7109375" style="7" customWidth="1"/>
    <col min="5121" max="5134" width="14.85546875" style="7" customWidth="1"/>
    <col min="5135" max="5374" width="13.140625" style="7"/>
    <col min="5375" max="5375" width="2.42578125" style="7" customWidth="1"/>
    <col min="5376" max="5376" width="27.7109375" style="7" customWidth="1"/>
    <col min="5377" max="5390" width="14.85546875" style="7" customWidth="1"/>
    <col min="5391" max="5630" width="13.140625" style="7"/>
    <col min="5631" max="5631" width="2.42578125" style="7" customWidth="1"/>
    <col min="5632" max="5632" width="27.7109375" style="7" customWidth="1"/>
    <col min="5633" max="5646" width="14.85546875" style="7" customWidth="1"/>
    <col min="5647" max="5886" width="13.140625" style="7"/>
    <col min="5887" max="5887" width="2.42578125" style="7" customWidth="1"/>
    <col min="5888" max="5888" width="27.7109375" style="7" customWidth="1"/>
    <col min="5889" max="5902" width="14.85546875" style="7" customWidth="1"/>
    <col min="5903" max="6142" width="13.140625" style="7"/>
    <col min="6143" max="6143" width="2.42578125" style="7" customWidth="1"/>
    <col min="6144" max="6144" width="27.7109375" style="7" customWidth="1"/>
    <col min="6145" max="6158" width="14.85546875" style="7" customWidth="1"/>
    <col min="6159" max="6398" width="13.140625" style="7"/>
    <col min="6399" max="6399" width="2.42578125" style="7" customWidth="1"/>
    <col min="6400" max="6400" width="27.7109375" style="7" customWidth="1"/>
    <col min="6401" max="6414" width="14.85546875" style="7" customWidth="1"/>
    <col min="6415" max="6654" width="13.140625" style="7"/>
    <col min="6655" max="6655" width="2.42578125" style="7" customWidth="1"/>
    <col min="6656" max="6656" width="27.7109375" style="7" customWidth="1"/>
    <col min="6657" max="6670" width="14.85546875" style="7" customWidth="1"/>
    <col min="6671" max="6910" width="13.140625" style="7"/>
    <col min="6911" max="6911" width="2.42578125" style="7" customWidth="1"/>
    <col min="6912" max="6912" width="27.7109375" style="7" customWidth="1"/>
    <col min="6913" max="6926" width="14.85546875" style="7" customWidth="1"/>
    <col min="6927" max="7166" width="13.140625" style="7"/>
    <col min="7167" max="7167" width="2.42578125" style="7" customWidth="1"/>
    <col min="7168" max="7168" width="27.7109375" style="7" customWidth="1"/>
    <col min="7169" max="7182" width="14.85546875" style="7" customWidth="1"/>
    <col min="7183" max="7422" width="13.140625" style="7"/>
    <col min="7423" max="7423" width="2.42578125" style="7" customWidth="1"/>
    <col min="7424" max="7424" width="27.7109375" style="7" customWidth="1"/>
    <col min="7425" max="7438" width="14.85546875" style="7" customWidth="1"/>
    <col min="7439" max="7678" width="13.140625" style="7"/>
    <col min="7679" max="7679" width="2.42578125" style="7" customWidth="1"/>
    <col min="7680" max="7680" width="27.7109375" style="7" customWidth="1"/>
    <col min="7681" max="7694" width="14.85546875" style="7" customWidth="1"/>
    <col min="7695" max="7934" width="13.140625" style="7"/>
    <col min="7935" max="7935" width="2.42578125" style="7" customWidth="1"/>
    <col min="7936" max="7936" width="27.7109375" style="7" customWidth="1"/>
    <col min="7937" max="7950" width="14.85546875" style="7" customWidth="1"/>
    <col min="7951" max="8190" width="13.140625" style="7"/>
    <col min="8191" max="8191" width="2.42578125" style="7" customWidth="1"/>
    <col min="8192" max="8192" width="27.7109375" style="7" customWidth="1"/>
    <col min="8193" max="8206" width="14.85546875" style="7" customWidth="1"/>
    <col min="8207" max="8446" width="13.140625" style="7"/>
    <col min="8447" max="8447" width="2.42578125" style="7" customWidth="1"/>
    <col min="8448" max="8448" width="27.7109375" style="7" customWidth="1"/>
    <col min="8449" max="8462" width="14.85546875" style="7" customWidth="1"/>
    <col min="8463" max="8702" width="13.140625" style="7"/>
    <col min="8703" max="8703" width="2.42578125" style="7" customWidth="1"/>
    <col min="8704" max="8704" width="27.7109375" style="7" customWidth="1"/>
    <col min="8705" max="8718" width="14.85546875" style="7" customWidth="1"/>
    <col min="8719" max="8958" width="13.140625" style="7"/>
    <col min="8959" max="8959" width="2.42578125" style="7" customWidth="1"/>
    <col min="8960" max="8960" width="27.7109375" style="7" customWidth="1"/>
    <col min="8961" max="8974" width="14.85546875" style="7" customWidth="1"/>
    <col min="8975" max="9214" width="13.140625" style="7"/>
    <col min="9215" max="9215" width="2.42578125" style="7" customWidth="1"/>
    <col min="9216" max="9216" width="27.7109375" style="7" customWidth="1"/>
    <col min="9217" max="9230" width="14.85546875" style="7" customWidth="1"/>
    <col min="9231" max="9470" width="13.140625" style="7"/>
    <col min="9471" max="9471" width="2.42578125" style="7" customWidth="1"/>
    <col min="9472" max="9472" width="27.7109375" style="7" customWidth="1"/>
    <col min="9473" max="9486" width="14.85546875" style="7" customWidth="1"/>
    <col min="9487" max="9726" width="13.140625" style="7"/>
    <col min="9727" max="9727" width="2.42578125" style="7" customWidth="1"/>
    <col min="9728" max="9728" width="27.7109375" style="7" customWidth="1"/>
    <col min="9729" max="9742" width="14.85546875" style="7" customWidth="1"/>
    <col min="9743" max="9982" width="13.140625" style="7"/>
    <col min="9983" max="9983" width="2.42578125" style="7" customWidth="1"/>
    <col min="9984" max="9984" width="27.7109375" style="7" customWidth="1"/>
    <col min="9985" max="9998" width="14.85546875" style="7" customWidth="1"/>
    <col min="9999" max="10238" width="13.140625" style="7"/>
    <col min="10239" max="10239" width="2.42578125" style="7" customWidth="1"/>
    <col min="10240" max="10240" width="27.7109375" style="7" customWidth="1"/>
    <col min="10241" max="10254" width="14.85546875" style="7" customWidth="1"/>
    <col min="10255" max="10494" width="13.140625" style="7"/>
    <col min="10495" max="10495" width="2.42578125" style="7" customWidth="1"/>
    <col min="10496" max="10496" width="27.7109375" style="7" customWidth="1"/>
    <col min="10497" max="10510" width="14.85546875" style="7" customWidth="1"/>
    <col min="10511" max="10750" width="13.140625" style="7"/>
    <col min="10751" max="10751" width="2.42578125" style="7" customWidth="1"/>
    <col min="10752" max="10752" width="27.7109375" style="7" customWidth="1"/>
    <col min="10753" max="10766" width="14.85546875" style="7" customWidth="1"/>
    <col min="10767" max="11006" width="13.140625" style="7"/>
    <col min="11007" max="11007" width="2.42578125" style="7" customWidth="1"/>
    <col min="11008" max="11008" width="27.7109375" style="7" customWidth="1"/>
    <col min="11009" max="11022" width="14.85546875" style="7" customWidth="1"/>
    <col min="11023" max="11262" width="13.140625" style="7"/>
    <col min="11263" max="11263" width="2.42578125" style="7" customWidth="1"/>
    <col min="11264" max="11264" width="27.7109375" style="7" customWidth="1"/>
    <col min="11265" max="11278" width="14.85546875" style="7" customWidth="1"/>
    <col min="11279" max="11518" width="13.140625" style="7"/>
    <col min="11519" max="11519" width="2.42578125" style="7" customWidth="1"/>
    <col min="11520" max="11520" width="27.7109375" style="7" customWidth="1"/>
    <col min="11521" max="11534" width="14.85546875" style="7" customWidth="1"/>
    <col min="11535" max="11774" width="13.140625" style="7"/>
    <col min="11775" max="11775" width="2.42578125" style="7" customWidth="1"/>
    <col min="11776" max="11776" width="27.7109375" style="7" customWidth="1"/>
    <col min="11777" max="11790" width="14.85546875" style="7" customWidth="1"/>
    <col min="11791" max="12030" width="13.140625" style="7"/>
    <col min="12031" max="12031" width="2.42578125" style="7" customWidth="1"/>
    <col min="12032" max="12032" width="27.7109375" style="7" customWidth="1"/>
    <col min="12033" max="12046" width="14.85546875" style="7" customWidth="1"/>
    <col min="12047" max="12286" width="13.140625" style="7"/>
    <col min="12287" max="12287" width="2.42578125" style="7" customWidth="1"/>
    <col min="12288" max="12288" width="27.7109375" style="7" customWidth="1"/>
    <col min="12289" max="12302" width="14.85546875" style="7" customWidth="1"/>
    <col min="12303" max="12542" width="13.140625" style="7"/>
    <col min="12543" max="12543" width="2.42578125" style="7" customWidth="1"/>
    <col min="12544" max="12544" width="27.7109375" style="7" customWidth="1"/>
    <col min="12545" max="12558" width="14.85546875" style="7" customWidth="1"/>
    <col min="12559" max="12798" width="13.140625" style="7"/>
    <col min="12799" max="12799" width="2.42578125" style="7" customWidth="1"/>
    <col min="12800" max="12800" width="27.7109375" style="7" customWidth="1"/>
    <col min="12801" max="12814" width="14.85546875" style="7" customWidth="1"/>
    <col min="12815" max="13054" width="13.140625" style="7"/>
    <col min="13055" max="13055" width="2.42578125" style="7" customWidth="1"/>
    <col min="13056" max="13056" width="27.7109375" style="7" customWidth="1"/>
    <col min="13057" max="13070" width="14.85546875" style="7" customWidth="1"/>
    <col min="13071" max="13310" width="13.140625" style="7"/>
    <col min="13311" max="13311" width="2.42578125" style="7" customWidth="1"/>
    <col min="13312" max="13312" width="27.7109375" style="7" customWidth="1"/>
    <col min="13313" max="13326" width="14.85546875" style="7" customWidth="1"/>
    <col min="13327" max="13566" width="13.140625" style="7"/>
    <col min="13567" max="13567" width="2.42578125" style="7" customWidth="1"/>
    <col min="13568" max="13568" width="27.7109375" style="7" customWidth="1"/>
    <col min="13569" max="13582" width="14.85546875" style="7" customWidth="1"/>
    <col min="13583" max="13822" width="13.140625" style="7"/>
    <col min="13823" max="13823" width="2.42578125" style="7" customWidth="1"/>
    <col min="13824" max="13824" width="27.7109375" style="7" customWidth="1"/>
    <col min="13825" max="13838" width="14.85546875" style="7" customWidth="1"/>
    <col min="13839" max="14078" width="13.140625" style="7"/>
    <col min="14079" max="14079" width="2.42578125" style="7" customWidth="1"/>
    <col min="14080" max="14080" width="27.7109375" style="7" customWidth="1"/>
    <col min="14081" max="14094" width="14.85546875" style="7" customWidth="1"/>
    <col min="14095" max="14334" width="13.140625" style="7"/>
    <col min="14335" max="14335" width="2.42578125" style="7" customWidth="1"/>
    <col min="14336" max="14336" width="27.7109375" style="7" customWidth="1"/>
    <col min="14337" max="14350" width="14.85546875" style="7" customWidth="1"/>
    <col min="14351" max="14590" width="13.140625" style="7"/>
    <col min="14591" max="14591" width="2.42578125" style="7" customWidth="1"/>
    <col min="14592" max="14592" width="27.7109375" style="7" customWidth="1"/>
    <col min="14593" max="14606" width="14.85546875" style="7" customWidth="1"/>
    <col min="14607" max="14846" width="13.140625" style="7"/>
    <col min="14847" max="14847" width="2.42578125" style="7" customWidth="1"/>
    <col min="14848" max="14848" width="27.7109375" style="7" customWidth="1"/>
    <col min="14849" max="14862" width="14.85546875" style="7" customWidth="1"/>
    <col min="14863" max="15102" width="13.140625" style="7"/>
    <col min="15103" max="15103" width="2.42578125" style="7" customWidth="1"/>
    <col min="15104" max="15104" width="27.7109375" style="7" customWidth="1"/>
    <col min="15105" max="15118" width="14.85546875" style="7" customWidth="1"/>
    <col min="15119" max="15358" width="13.140625" style="7"/>
    <col min="15359" max="15359" width="2.42578125" style="7" customWidth="1"/>
    <col min="15360" max="15360" width="27.7109375" style="7" customWidth="1"/>
    <col min="15361" max="15374" width="14.85546875" style="7" customWidth="1"/>
    <col min="15375" max="15614" width="13.140625" style="7"/>
    <col min="15615" max="15615" width="2.42578125" style="7" customWidth="1"/>
    <col min="15616" max="15616" width="27.7109375" style="7" customWidth="1"/>
    <col min="15617" max="15630" width="14.85546875" style="7" customWidth="1"/>
    <col min="15631" max="15870" width="13.140625" style="7"/>
    <col min="15871" max="15871" width="2.42578125" style="7" customWidth="1"/>
    <col min="15872" max="15872" width="27.7109375" style="7" customWidth="1"/>
    <col min="15873" max="15886" width="14.85546875" style="7" customWidth="1"/>
    <col min="15887" max="16126" width="13.140625" style="7"/>
    <col min="16127" max="16127" width="2.42578125" style="7" customWidth="1"/>
    <col min="16128" max="16128" width="27.7109375" style="7" customWidth="1"/>
    <col min="16129" max="16142" width="14.85546875" style="7" customWidth="1"/>
    <col min="16143" max="16384" width="13.140625" style="7"/>
  </cols>
  <sheetData>
    <row r="1" spans="1:23" ht="16.5" customHeight="1" x14ac:dyDescent="0.15"/>
    <row r="2" spans="1:23" ht="17.25" customHeight="1" x14ac:dyDescent="0.2">
      <c r="B2" s="29" t="s">
        <v>98</v>
      </c>
    </row>
    <row r="3" spans="1:23" ht="29.25" customHeight="1" thickBot="1" x14ac:dyDescent="0.25">
      <c r="B3" s="30" t="s">
        <v>99</v>
      </c>
      <c r="C3" s="30"/>
      <c r="D3" s="30"/>
    </row>
    <row r="4" spans="1:23" ht="15.95" customHeight="1" thickBot="1" x14ac:dyDescent="0.25">
      <c r="B4" s="195" t="s">
        <v>100</v>
      </c>
      <c r="C4" s="180"/>
      <c r="D4" s="180"/>
      <c r="E4" s="181"/>
      <c r="F4" s="180"/>
      <c r="G4" s="181"/>
      <c r="H4" s="180"/>
      <c r="I4" s="180"/>
      <c r="J4" s="180"/>
      <c r="K4" s="182"/>
      <c r="L4" s="182"/>
      <c r="M4" s="180"/>
      <c r="N4" s="180"/>
      <c r="O4" s="180"/>
      <c r="P4" s="182"/>
      <c r="Q4" s="182"/>
      <c r="R4" s="182"/>
      <c r="S4" s="182"/>
      <c r="T4" s="182"/>
      <c r="U4" s="438"/>
      <c r="V4" s="438"/>
    </row>
    <row r="5" spans="1:23" ht="15.95" customHeight="1" thickBot="1" x14ac:dyDescent="0.25">
      <c r="B5" s="267" t="s">
        <v>101</v>
      </c>
      <c r="C5" s="178" t="s">
        <v>8</v>
      </c>
      <c r="D5" s="184" t="s">
        <v>9</v>
      </c>
      <c r="E5" s="178" t="s">
        <v>10</v>
      </c>
      <c r="F5" s="178" t="s">
        <v>11</v>
      </c>
      <c r="G5" s="174" t="s">
        <v>12</v>
      </c>
      <c r="H5" s="175" t="s">
        <v>13</v>
      </c>
      <c r="I5" s="175" t="s">
        <v>14</v>
      </c>
      <c r="J5" s="185" t="s">
        <v>122</v>
      </c>
      <c r="K5" s="185" t="s">
        <v>128</v>
      </c>
      <c r="L5" s="186" t="s">
        <v>131</v>
      </c>
      <c r="M5" s="185" t="s">
        <v>133</v>
      </c>
      <c r="N5" s="357" t="s">
        <v>139</v>
      </c>
      <c r="O5" s="185" t="s">
        <v>140</v>
      </c>
      <c r="P5" s="185" t="s">
        <v>142</v>
      </c>
      <c r="Q5" s="186" t="s">
        <v>144</v>
      </c>
      <c r="R5" s="185" t="s">
        <v>146</v>
      </c>
      <c r="S5" s="185" t="s">
        <v>163</v>
      </c>
      <c r="T5" s="185" t="s">
        <v>155</v>
      </c>
      <c r="U5" s="452" t="s">
        <v>152</v>
      </c>
      <c r="V5" s="452" t="s">
        <v>152</v>
      </c>
    </row>
    <row r="6" spans="1:23" s="31" customFormat="1" ht="15.95" customHeight="1" thickBot="1" x14ac:dyDescent="0.2">
      <c r="B6" s="177" t="s">
        <v>91</v>
      </c>
      <c r="C6" s="282">
        <v>15330</v>
      </c>
      <c r="D6" s="268">
        <v>17772</v>
      </c>
      <c r="E6" s="268">
        <v>18707</v>
      </c>
      <c r="F6" s="266">
        <v>15944</v>
      </c>
      <c r="G6" s="270">
        <v>20955</v>
      </c>
      <c r="H6" s="269">
        <v>5497</v>
      </c>
      <c r="I6" s="269">
        <v>6089</v>
      </c>
      <c r="J6" s="269">
        <v>6792</v>
      </c>
      <c r="K6" s="269">
        <v>6486</v>
      </c>
      <c r="L6" s="271">
        <f>SUM(H6:K6)</f>
        <v>24864</v>
      </c>
      <c r="M6" s="269">
        <v>6148</v>
      </c>
      <c r="N6" s="358">
        <v>6594</v>
      </c>
      <c r="O6" s="269">
        <v>6775</v>
      </c>
      <c r="P6" s="269">
        <v>6809</v>
      </c>
      <c r="Q6" s="271">
        <f>SUM(M6:P6)</f>
        <v>26326</v>
      </c>
      <c r="R6" s="269">
        <v>6319</v>
      </c>
      <c r="S6" s="269">
        <v>7110</v>
      </c>
      <c r="T6" s="269">
        <v>7096</v>
      </c>
      <c r="U6" s="447">
        <f>R6-P6</f>
        <v>-490</v>
      </c>
      <c r="V6" s="457">
        <f>U6/P6</f>
        <v>-7.1963577617858723E-2</v>
      </c>
    </row>
    <row r="7" spans="1:23" s="31" customFormat="1" ht="18.95" customHeight="1" thickBot="1" x14ac:dyDescent="0.2">
      <c r="B7" s="187"/>
      <c r="C7" s="283"/>
      <c r="D7" s="283"/>
      <c r="F7" s="188"/>
      <c r="G7" s="188"/>
      <c r="H7" s="283"/>
      <c r="I7" s="283"/>
      <c r="J7" s="283"/>
    </row>
    <row r="8" spans="1:23" ht="15.95" customHeight="1" thickBot="1" x14ac:dyDescent="0.2">
      <c r="B8" s="177" t="s">
        <v>102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2"/>
      <c r="Q8" s="182"/>
      <c r="R8" s="182"/>
      <c r="S8" s="182"/>
      <c r="T8" s="182"/>
      <c r="U8" s="438"/>
      <c r="V8" s="438"/>
    </row>
    <row r="9" spans="1:23" ht="15.95" customHeight="1" thickBot="1" x14ac:dyDescent="0.2">
      <c r="B9" s="183"/>
      <c r="C9" s="189"/>
      <c r="D9" s="190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342"/>
      <c r="Q9" s="342"/>
      <c r="R9" s="342"/>
      <c r="S9" s="342"/>
      <c r="T9" s="342"/>
      <c r="U9" s="453"/>
      <c r="V9" s="453"/>
    </row>
    <row r="10" spans="1:23" ht="15.95" customHeight="1" thickBot="1" x14ac:dyDescent="0.25">
      <c r="B10" s="171" t="s">
        <v>89</v>
      </c>
      <c r="C10" s="178" t="s">
        <v>8</v>
      </c>
      <c r="D10" s="179" t="s">
        <v>9</v>
      </c>
      <c r="E10" s="178" t="s">
        <v>10</v>
      </c>
      <c r="F10" s="179" t="s">
        <v>11</v>
      </c>
      <c r="G10" s="174" t="s">
        <v>12</v>
      </c>
      <c r="H10" s="175" t="s">
        <v>13</v>
      </c>
      <c r="I10" s="175" t="s">
        <v>14</v>
      </c>
      <c r="J10" s="175" t="s">
        <v>122</v>
      </c>
      <c r="K10" s="175" t="s">
        <v>128</v>
      </c>
      <c r="L10" s="176" t="s">
        <v>131</v>
      </c>
      <c r="M10" s="175" t="s">
        <v>133</v>
      </c>
      <c r="N10" s="339" t="s">
        <v>139</v>
      </c>
      <c r="O10" s="175" t="s">
        <v>140</v>
      </c>
      <c r="P10" s="175" t="s">
        <v>142</v>
      </c>
      <c r="Q10" s="176" t="s">
        <v>144</v>
      </c>
      <c r="R10" s="175" t="s">
        <v>146</v>
      </c>
      <c r="S10" s="175" t="s">
        <v>163</v>
      </c>
      <c r="T10" s="175" t="s">
        <v>155</v>
      </c>
      <c r="U10" s="452" t="s">
        <v>152</v>
      </c>
      <c r="V10" s="452" t="s">
        <v>152</v>
      </c>
    </row>
    <row r="11" spans="1:23" ht="14.1" customHeight="1" x14ac:dyDescent="0.15">
      <c r="B11" s="272" t="s">
        <v>15</v>
      </c>
      <c r="C11" s="284">
        <v>1259922</v>
      </c>
      <c r="D11" s="285">
        <v>1196086</v>
      </c>
      <c r="E11" s="273">
        <v>951576.57000000007</v>
      </c>
      <c r="F11" s="409">
        <v>825503</v>
      </c>
      <c r="G11" s="234">
        <v>748502.12</v>
      </c>
      <c r="H11" s="287">
        <v>230833</v>
      </c>
      <c r="I11" s="286">
        <v>221084.36</v>
      </c>
      <c r="J11" s="286">
        <v>229708.15</v>
      </c>
      <c r="K11" s="286">
        <v>249260.4</v>
      </c>
      <c r="L11" s="288">
        <f>SUM(H11:K11)</f>
        <v>930885.91</v>
      </c>
      <c r="M11" s="286">
        <v>245028.03</v>
      </c>
      <c r="N11" s="359">
        <v>277722.52</v>
      </c>
      <c r="O11" s="359">
        <v>240766</v>
      </c>
      <c r="P11" s="359">
        <v>277961.09999999998</v>
      </c>
      <c r="Q11" s="377">
        <f>SUM(M11:P11)</f>
        <v>1041477.65</v>
      </c>
      <c r="R11" s="359">
        <v>284080.31999999995</v>
      </c>
      <c r="S11" s="479">
        <v>233145.06</v>
      </c>
      <c r="T11" s="479">
        <v>258258.06</v>
      </c>
      <c r="U11" s="443">
        <f>R11-P11</f>
        <v>6119.2199999999721</v>
      </c>
      <c r="V11" s="455">
        <f>U11/P11</f>
        <v>2.2014663202872535E-2</v>
      </c>
    </row>
    <row r="12" spans="1:23" ht="14.1" customHeight="1" x14ac:dyDescent="0.15">
      <c r="B12" s="274" t="s">
        <v>16</v>
      </c>
      <c r="C12" s="289">
        <v>122361</v>
      </c>
      <c r="D12" s="285">
        <v>129767</v>
      </c>
      <c r="E12" s="273">
        <v>105945.43000000001</v>
      </c>
      <c r="F12" s="409">
        <v>85267</v>
      </c>
      <c r="G12" s="234">
        <v>112709.09</v>
      </c>
      <c r="H12" s="287">
        <v>27469</v>
      </c>
      <c r="I12" s="287">
        <v>21409.35</v>
      </c>
      <c r="J12" s="287">
        <v>25656.21</v>
      </c>
      <c r="K12" s="287">
        <v>30752.61</v>
      </c>
      <c r="L12" s="291">
        <f>SUM(H12:K12)</f>
        <v>105287.17</v>
      </c>
      <c r="M12" s="287">
        <v>32478.68</v>
      </c>
      <c r="N12" s="360">
        <v>21200.77</v>
      </c>
      <c r="O12" s="360">
        <v>26840</v>
      </c>
      <c r="P12" s="360">
        <v>31622.81</v>
      </c>
      <c r="Q12" s="374">
        <f>SUM(M12:P12)</f>
        <v>112142.26</v>
      </c>
      <c r="R12" s="360">
        <v>27809.8</v>
      </c>
      <c r="S12" s="347">
        <v>25895.83</v>
      </c>
      <c r="T12" s="347">
        <v>26781.239999999998</v>
      </c>
      <c r="U12" s="443">
        <f t="shared" ref="U12:U34" si="0">R12-P12</f>
        <v>-3813.010000000002</v>
      </c>
      <c r="V12" s="456">
        <f>U12/P12</f>
        <v>-0.1205778360620072</v>
      </c>
    </row>
    <row r="13" spans="1:23" ht="14.1" customHeight="1" x14ac:dyDescent="0.15">
      <c r="B13" s="274" t="s">
        <v>17</v>
      </c>
      <c r="C13" s="289">
        <v>75979</v>
      </c>
      <c r="D13" s="285">
        <v>81026</v>
      </c>
      <c r="E13" s="273">
        <v>79820.17</v>
      </c>
      <c r="F13" s="409">
        <v>92836</v>
      </c>
      <c r="G13" s="234">
        <v>136908.62</v>
      </c>
      <c r="H13" s="287">
        <v>37152</v>
      </c>
      <c r="I13" s="287">
        <v>22185.32</v>
      </c>
      <c r="J13" s="287">
        <v>30648.41</v>
      </c>
      <c r="K13" s="287">
        <v>36748.93</v>
      </c>
      <c r="L13" s="291">
        <f t="shared" ref="L13:L33" si="1">SUM(H13:K13)</f>
        <v>126734.66</v>
      </c>
      <c r="M13" s="287">
        <v>33065.729999999996</v>
      </c>
      <c r="N13" s="360">
        <v>41536.720000000001</v>
      </c>
      <c r="O13" s="360">
        <v>32465</v>
      </c>
      <c r="P13" s="360">
        <v>44586.75</v>
      </c>
      <c r="Q13" s="374">
        <f t="shared" ref="Q13:Q33" si="2">SUM(M13:P13)</f>
        <v>151654.20000000001</v>
      </c>
      <c r="R13" s="360">
        <v>46080.990000000005</v>
      </c>
      <c r="S13" s="347">
        <v>49111.03</v>
      </c>
      <c r="T13" s="347">
        <v>70772.22</v>
      </c>
      <c r="U13" s="443">
        <f t="shared" si="0"/>
        <v>1494.2400000000052</v>
      </c>
      <c r="V13" s="456">
        <f t="shared" ref="V13:V34" si="3">U13/P13</f>
        <v>3.3513095258120525E-2</v>
      </c>
    </row>
    <row r="14" spans="1:23" ht="14.1" customHeight="1" x14ac:dyDescent="0.15">
      <c r="A14" s="460"/>
      <c r="B14" s="274" t="s">
        <v>18</v>
      </c>
      <c r="C14" s="289">
        <v>41199</v>
      </c>
      <c r="D14" s="285">
        <v>50279</v>
      </c>
      <c r="E14" s="273">
        <v>40527.22</v>
      </c>
      <c r="F14" s="409">
        <v>52365</v>
      </c>
      <c r="G14" s="234">
        <v>79713.48</v>
      </c>
      <c r="H14" s="287">
        <v>6744</v>
      </c>
      <c r="I14" s="287">
        <v>3066.29</v>
      </c>
      <c r="J14" s="287">
        <v>11581.84</v>
      </c>
      <c r="K14" s="287">
        <v>6238.52</v>
      </c>
      <c r="L14" s="291">
        <f t="shared" si="1"/>
        <v>27630.65</v>
      </c>
      <c r="M14" s="287">
        <v>5194.01</v>
      </c>
      <c r="N14" s="360">
        <v>3841.3199999999997</v>
      </c>
      <c r="O14" s="360">
        <v>6145</v>
      </c>
      <c r="P14" s="360">
        <v>10189.870000000001</v>
      </c>
      <c r="Q14" s="374">
        <f t="shared" si="2"/>
        <v>25370.2</v>
      </c>
      <c r="R14" s="360">
        <v>7476.0300000000007</v>
      </c>
      <c r="S14" s="347">
        <v>14083.76</v>
      </c>
      <c r="T14" s="347">
        <v>14322.68</v>
      </c>
      <c r="U14" s="443">
        <f t="shared" si="0"/>
        <v>-2713.84</v>
      </c>
      <c r="V14" s="456">
        <f t="shared" si="3"/>
        <v>-0.26632724460665347</v>
      </c>
      <c r="W14" s="460"/>
    </row>
    <row r="15" spans="1:23" ht="14.1" customHeight="1" x14ac:dyDescent="0.15">
      <c r="A15" s="460"/>
      <c r="B15" s="275" t="s">
        <v>19</v>
      </c>
      <c r="C15" s="289">
        <v>32879</v>
      </c>
      <c r="D15" s="285">
        <v>36665</v>
      </c>
      <c r="E15" s="273">
        <v>24351.23</v>
      </c>
      <c r="F15" s="409">
        <v>25789</v>
      </c>
      <c r="G15" s="234">
        <v>17128.36</v>
      </c>
      <c r="H15" s="287">
        <v>2795</v>
      </c>
      <c r="I15" s="287">
        <v>3344.72</v>
      </c>
      <c r="J15" s="287">
        <v>4087.84</v>
      </c>
      <c r="K15" s="287">
        <v>4297.4799999999996</v>
      </c>
      <c r="L15" s="291">
        <f t="shared" si="1"/>
        <v>14525.039999999999</v>
      </c>
      <c r="M15" s="287">
        <v>6119.18</v>
      </c>
      <c r="N15" s="360">
        <v>2296.2600000000002</v>
      </c>
      <c r="O15" s="360">
        <v>9029</v>
      </c>
      <c r="P15" s="360">
        <v>7730.47</v>
      </c>
      <c r="Q15" s="374">
        <f t="shared" si="2"/>
        <v>25174.910000000003</v>
      </c>
      <c r="R15" s="360">
        <v>10902.060000000001</v>
      </c>
      <c r="S15" s="347">
        <v>8016.01</v>
      </c>
      <c r="T15" s="347">
        <v>19878.16</v>
      </c>
      <c r="U15" s="443">
        <f t="shared" si="0"/>
        <v>3171.5900000000011</v>
      </c>
      <c r="V15" s="456">
        <f t="shared" si="3"/>
        <v>0.41027130303849585</v>
      </c>
      <c r="W15" s="460"/>
    </row>
    <row r="16" spans="1:23" ht="14.1" customHeight="1" x14ac:dyDescent="0.15">
      <c r="A16" s="460"/>
      <c r="B16" s="275" t="s">
        <v>90</v>
      </c>
      <c r="C16" s="289">
        <v>73122</v>
      </c>
      <c r="D16" s="285">
        <v>97018</v>
      </c>
      <c r="E16" s="273">
        <v>75808.27</v>
      </c>
      <c r="F16" s="409">
        <v>28687</v>
      </c>
      <c r="G16" s="234">
        <v>21958.29</v>
      </c>
      <c r="H16" s="287">
        <v>5676</v>
      </c>
      <c r="I16" s="287">
        <v>19805.05</v>
      </c>
      <c r="J16" s="287">
        <v>7576.71</v>
      </c>
      <c r="K16" s="287">
        <v>12743.72</v>
      </c>
      <c r="L16" s="291">
        <f t="shared" si="1"/>
        <v>45801.48</v>
      </c>
      <c r="M16" s="287">
        <v>20923.72</v>
      </c>
      <c r="N16" s="360">
        <v>9886.9</v>
      </c>
      <c r="O16" s="360">
        <v>20307</v>
      </c>
      <c r="P16" s="360">
        <v>13969.14</v>
      </c>
      <c r="Q16" s="374">
        <f t="shared" si="2"/>
        <v>65086.76</v>
      </c>
      <c r="R16" s="360">
        <v>4660.84</v>
      </c>
      <c r="S16" s="347">
        <v>4542.1500000000005</v>
      </c>
      <c r="T16" s="347">
        <v>6123.54</v>
      </c>
      <c r="U16" s="443">
        <f t="shared" si="0"/>
        <v>-9308.2999999999993</v>
      </c>
      <c r="V16" s="456">
        <f t="shared" si="3"/>
        <v>-0.66634739146432775</v>
      </c>
      <c r="W16" s="460"/>
    </row>
    <row r="17" spans="1:23" ht="14.1" customHeight="1" x14ac:dyDescent="0.15">
      <c r="B17" s="275" t="s">
        <v>21</v>
      </c>
      <c r="C17" s="289">
        <v>11719</v>
      </c>
      <c r="D17" s="285">
        <v>14391</v>
      </c>
      <c r="E17" s="273">
        <v>16574.13</v>
      </c>
      <c r="F17" s="409">
        <v>7918</v>
      </c>
      <c r="G17" s="234">
        <v>20873.3</v>
      </c>
      <c r="H17" s="287">
        <v>8908</v>
      </c>
      <c r="I17" s="287">
        <v>3253.61</v>
      </c>
      <c r="J17" s="287">
        <v>5076.71</v>
      </c>
      <c r="K17" s="287">
        <v>12693.18</v>
      </c>
      <c r="L17" s="291">
        <f t="shared" si="1"/>
        <v>29931.5</v>
      </c>
      <c r="M17" s="287">
        <v>3936.2999999999997</v>
      </c>
      <c r="N17" s="360">
        <v>4425.03</v>
      </c>
      <c r="O17" s="360">
        <v>3624</v>
      </c>
      <c r="P17" s="360">
        <v>2805.41</v>
      </c>
      <c r="Q17" s="374">
        <f t="shared" si="2"/>
        <v>14790.74</v>
      </c>
      <c r="R17" s="360">
        <v>3158.3300000000004</v>
      </c>
      <c r="S17" s="347">
        <v>11281.45</v>
      </c>
      <c r="T17" s="347">
        <v>3425.21</v>
      </c>
      <c r="U17" s="443">
        <f t="shared" si="0"/>
        <v>352.92000000000053</v>
      </c>
      <c r="V17" s="456">
        <f t="shared" si="3"/>
        <v>0.1257997939695091</v>
      </c>
    </row>
    <row r="18" spans="1:23" ht="14.1" customHeight="1" x14ac:dyDescent="0.15">
      <c r="A18" s="460"/>
      <c r="B18" s="275" t="s">
        <v>22</v>
      </c>
      <c r="C18" s="289">
        <v>38308</v>
      </c>
      <c r="D18" s="285">
        <v>69897</v>
      </c>
      <c r="E18" s="273">
        <v>79862.399999999994</v>
      </c>
      <c r="F18" s="409">
        <v>83189</v>
      </c>
      <c r="G18" s="234">
        <v>48797.29</v>
      </c>
      <c r="H18" s="287">
        <v>13416</v>
      </c>
      <c r="I18" s="287">
        <v>20915.27</v>
      </c>
      <c r="J18" s="287">
        <v>14862.3</v>
      </c>
      <c r="K18" s="287">
        <v>25256.51</v>
      </c>
      <c r="L18" s="291">
        <f t="shared" si="1"/>
        <v>74450.080000000002</v>
      </c>
      <c r="M18" s="287">
        <v>20260.829999999998</v>
      </c>
      <c r="N18" s="360">
        <v>17741.3</v>
      </c>
      <c r="O18" s="360">
        <v>17354</v>
      </c>
      <c r="P18" s="360">
        <v>20932.38</v>
      </c>
      <c r="Q18" s="374">
        <f t="shared" si="2"/>
        <v>76288.509999999995</v>
      </c>
      <c r="R18" s="360">
        <v>11279.470000000001</v>
      </c>
      <c r="S18" s="347">
        <v>27056.149999999998</v>
      </c>
      <c r="T18" s="347">
        <v>30304.079999999998</v>
      </c>
      <c r="U18" s="443">
        <f t="shared" si="0"/>
        <v>-9652.91</v>
      </c>
      <c r="V18" s="456">
        <f t="shared" si="3"/>
        <v>-0.46114727517845555</v>
      </c>
      <c r="W18" s="460"/>
    </row>
    <row r="19" spans="1:23" ht="14.1" customHeight="1" x14ac:dyDescent="0.15">
      <c r="B19" s="275" t="s">
        <v>23</v>
      </c>
      <c r="C19" s="292">
        <v>0</v>
      </c>
      <c r="D19" s="285">
        <v>0</v>
      </c>
      <c r="E19" s="273">
        <v>0</v>
      </c>
      <c r="F19" s="409">
        <v>0</v>
      </c>
      <c r="G19" s="234">
        <v>0</v>
      </c>
      <c r="H19" s="287">
        <v>0</v>
      </c>
      <c r="I19" s="293">
        <v>0</v>
      </c>
      <c r="J19" s="293">
        <v>0</v>
      </c>
      <c r="K19" s="293">
        <v>0</v>
      </c>
      <c r="L19" s="291">
        <f t="shared" si="1"/>
        <v>0</v>
      </c>
      <c r="M19" s="287">
        <v>0</v>
      </c>
      <c r="N19" s="360">
        <v>0</v>
      </c>
      <c r="O19" s="360">
        <v>0</v>
      </c>
      <c r="P19" s="360">
        <v>0</v>
      </c>
      <c r="Q19" s="374">
        <f t="shared" si="2"/>
        <v>0</v>
      </c>
      <c r="R19" s="360">
        <v>0</v>
      </c>
      <c r="S19" s="347">
        <v>0</v>
      </c>
      <c r="T19" s="347">
        <v>0</v>
      </c>
      <c r="U19" s="443">
        <f t="shared" si="0"/>
        <v>0</v>
      </c>
      <c r="V19" s="456">
        <v>0</v>
      </c>
    </row>
    <row r="20" spans="1:23" ht="14.1" customHeight="1" x14ac:dyDescent="0.15">
      <c r="A20" s="460"/>
      <c r="B20" s="275" t="s">
        <v>24</v>
      </c>
      <c r="C20" s="289">
        <v>463743</v>
      </c>
      <c r="D20" s="285">
        <v>667883</v>
      </c>
      <c r="E20" s="273">
        <v>547945.42999999993</v>
      </c>
      <c r="F20" s="409">
        <v>448071</v>
      </c>
      <c r="G20" s="234">
        <v>506693.41999999993</v>
      </c>
      <c r="H20" s="287">
        <v>105298</v>
      </c>
      <c r="I20" s="293">
        <v>110998.57</v>
      </c>
      <c r="J20" s="293">
        <v>148668.78</v>
      </c>
      <c r="K20" s="293">
        <v>157810.25</v>
      </c>
      <c r="L20" s="291">
        <f t="shared" si="1"/>
        <v>522775.6</v>
      </c>
      <c r="M20" s="287">
        <v>98614.599999999991</v>
      </c>
      <c r="N20" s="360">
        <v>120751.28</v>
      </c>
      <c r="O20" s="360">
        <v>136301</v>
      </c>
      <c r="P20" s="360">
        <v>152147.88</v>
      </c>
      <c r="Q20" s="374">
        <f t="shared" si="2"/>
        <v>507814.76</v>
      </c>
      <c r="R20" s="360">
        <v>108992.42000000001</v>
      </c>
      <c r="S20" s="347">
        <v>118533.94</v>
      </c>
      <c r="T20" s="347">
        <v>115487.81999999999</v>
      </c>
      <c r="U20" s="443">
        <f t="shared" si="0"/>
        <v>-43155.459999999992</v>
      </c>
      <c r="V20" s="456">
        <f t="shared" si="3"/>
        <v>-0.28364154663213176</v>
      </c>
      <c r="W20" s="460"/>
    </row>
    <row r="21" spans="1:23" ht="14.1" customHeight="1" x14ac:dyDescent="0.15">
      <c r="B21" s="275" t="s">
        <v>25</v>
      </c>
      <c r="C21" s="289">
        <v>2415709</v>
      </c>
      <c r="D21" s="285">
        <v>3077253</v>
      </c>
      <c r="E21" s="273">
        <v>3021535.9000000004</v>
      </c>
      <c r="F21" s="409">
        <v>3252040</v>
      </c>
      <c r="G21" s="234">
        <v>3311120.05</v>
      </c>
      <c r="H21" s="287">
        <v>861903</v>
      </c>
      <c r="I21" s="287">
        <v>938460.03</v>
      </c>
      <c r="J21" s="287">
        <v>1029044.9</v>
      </c>
      <c r="K21" s="287">
        <v>1022723.01</v>
      </c>
      <c r="L21" s="291">
        <f t="shared" si="1"/>
        <v>3852130.9400000004</v>
      </c>
      <c r="M21" s="287">
        <v>901495.40999999992</v>
      </c>
      <c r="N21" s="360">
        <v>1018760.93</v>
      </c>
      <c r="O21" s="360">
        <v>1015652</v>
      </c>
      <c r="P21" s="360">
        <v>1002645.31</v>
      </c>
      <c r="Q21" s="374">
        <f t="shared" si="2"/>
        <v>3938553.65</v>
      </c>
      <c r="R21" s="360">
        <v>912357.91999999993</v>
      </c>
      <c r="S21" s="347">
        <v>973212.81</v>
      </c>
      <c r="T21" s="347">
        <v>966859.66</v>
      </c>
      <c r="U21" s="443">
        <f t="shared" si="0"/>
        <v>-90287.39000000013</v>
      </c>
      <c r="V21" s="456">
        <f t="shared" si="3"/>
        <v>-9.0049181998368019E-2</v>
      </c>
    </row>
    <row r="22" spans="1:23" ht="14.1" customHeight="1" x14ac:dyDescent="0.15">
      <c r="B22" s="274" t="s">
        <v>26</v>
      </c>
      <c r="C22" s="294" t="s">
        <v>27</v>
      </c>
      <c r="D22" s="285">
        <v>687246</v>
      </c>
      <c r="E22" s="273">
        <v>689183.28</v>
      </c>
      <c r="F22" s="409">
        <v>517747</v>
      </c>
      <c r="G22" s="234">
        <v>459812.17</v>
      </c>
      <c r="H22" s="287">
        <v>122252</v>
      </c>
      <c r="I22" s="287">
        <v>152390.51</v>
      </c>
      <c r="J22" s="287">
        <v>124816.5</v>
      </c>
      <c r="K22" s="287">
        <v>114608.85</v>
      </c>
      <c r="L22" s="291">
        <f t="shared" si="1"/>
        <v>514067.86</v>
      </c>
      <c r="M22" s="287">
        <v>99524.160000000003</v>
      </c>
      <c r="N22" s="360">
        <v>113091.54</v>
      </c>
      <c r="O22" s="360">
        <v>150817</v>
      </c>
      <c r="P22" s="360">
        <v>124095.75</v>
      </c>
      <c r="Q22" s="374">
        <f t="shared" si="2"/>
        <v>487528.45</v>
      </c>
      <c r="R22" s="360">
        <v>118840.62</v>
      </c>
      <c r="S22" s="347">
        <v>137877.18000000002</v>
      </c>
      <c r="T22" s="347">
        <v>136705.95000000001</v>
      </c>
      <c r="U22" s="443">
        <f t="shared" si="0"/>
        <v>-5255.1300000000047</v>
      </c>
      <c r="V22" s="456">
        <f t="shared" si="3"/>
        <v>-4.2347380953819971E-2</v>
      </c>
    </row>
    <row r="23" spans="1:23" ht="14.1" customHeight="1" x14ac:dyDescent="0.15">
      <c r="B23" s="274" t="s">
        <v>28</v>
      </c>
      <c r="C23" s="294" t="s">
        <v>27</v>
      </c>
      <c r="D23" s="285">
        <v>19887</v>
      </c>
      <c r="E23" s="273">
        <v>26075.329999999998</v>
      </c>
      <c r="F23" s="409">
        <v>17578</v>
      </c>
      <c r="G23" s="234">
        <v>9562.68</v>
      </c>
      <c r="H23" s="287">
        <v>446</v>
      </c>
      <c r="I23" s="287">
        <v>6608.6</v>
      </c>
      <c r="J23" s="287">
        <v>2627.77</v>
      </c>
      <c r="K23" s="287">
        <v>7582.92</v>
      </c>
      <c r="L23" s="291">
        <f t="shared" si="1"/>
        <v>17265.29</v>
      </c>
      <c r="M23" s="287">
        <v>5029.08</v>
      </c>
      <c r="N23" s="360">
        <v>1842.65</v>
      </c>
      <c r="O23" s="360">
        <v>5668</v>
      </c>
      <c r="P23" s="360">
        <v>3163.31</v>
      </c>
      <c r="Q23" s="374">
        <f t="shared" si="2"/>
        <v>15703.039999999999</v>
      </c>
      <c r="R23" s="360">
        <v>2663.27</v>
      </c>
      <c r="S23" s="347">
        <v>3518.93</v>
      </c>
      <c r="T23" s="347">
        <v>3030</v>
      </c>
      <c r="U23" s="443">
        <f t="shared" si="0"/>
        <v>-500.03999999999996</v>
      </c>
      <c r="V23" s="456">
        <f t="shared" si="3"/>
        <v>-0.15807492784456786</v>
      </c>
    </row>
    <row r="24" spans="1:23" ht="14.1" customHeight="1" x14ac:dyDescent="0.15">
      <c r="A24" s="460"/>
      <c r="B24" s="274" t="s">
        <v>29</v>
      </c>
      <c r="C24" s="294" t="s">
        <v>27</v>
      </c>
      <c r="D24" s="285">
        <v>52558</v>
      </c>
      <c r="E24" s="273">
        <v>27565.370000000003</v>
      </c>
      <c r="F24" s="409">
        <v>18038</v>
      </c>
      <c r="G24" s="234">
        <v>17155.54</v>
      </c>
      <c r="H24" s="287">
        <v>7000</v>
      </c>
      <c r="I24" s="287">
        <v>3384.29</v>
      </c>
      <c r="J24" s="287">
        <v>11870.38</v>
      </c>
      <c r="K24" s="287">
        <v>15761.25</v>
      </c>
      <c r="L24" s="291">
        <f t="shared" si="1"/>
        <v>38015.919999999998</v>
      </c>
      <c r="M24" s="287">
        <v>3348.97</v>
      </c>
      <c r="N24" s="360">
        <v>2867.72</v>
      </c>
      <c r="O24" s="360">
        <v>2141</v>
      </c>
      <c r="P24" s="360">
        <v>4795.6499999999996</v>
      </c>
      <c r="Q24" s="374">
        <f t="shared" si="2"/>
        <v>13153.339999999998</v>
      </c>
      <c r="R24" s="360">
        <v>6826.3700000000008</v>
      </c>
      <c r="S24" s="347">
        <v>7265.73</v>
      </c>
      <c r="T24" s="347">
        <v>6264.64</v>
      </c>
      <c r="U24" s="443">
        <f t="shared" si="0"/>
        <v>2030.7200000000012</v>
      </c>
      <c r="V24" s="456">
        <f t="shared" si="3"/>
        <v>0.42345041860853094</v>
      </c>
      <c r="W24" s="460"/>
    </row>
    <row r="25" spans="1:23" ht="14.1" customHeight="1" x14ac:dyDescent="0.15">
      <c r="A25" s="460"/>
      <c r="B25" s="275" t="s">
        <v>30</v>
      </c>
      <c r="C25" s="294" t="s">
        <v>27</v>
      </c>
      <c r="D25" s="290">
        <v>12376</v>
      </c>
      <c r="E25" s="276">
        <v>17126.41</v>
      </c>
      <c r="F25" s="410">
        <v>9892</v>
      </c>
      <c r="G25" s="238">
        <v>13079.929999999998</v>
      </c>
      <c r="H25" s="287">
        <v>5587</v>
      </c>
      <c r="I25" s="287">
        <v>4816.05</v>
      </c>
      <c r="J25" s="287">
        <v>3751.05</v>
      </c>
      <c r="K25" s="287">
        <v>6391.08</v>
      </c>
      <c r="L25" s="291">
        <f t="shared" si="1"/>
        <v>20545.18</v>
      </c>
      <c r="M25" s="287">
        <v>10764.11</v>
      </c>
      <c r="N25" s="360">
        <v>6789.64</v>
      </c>
      <c r="O25" s="360">
        <v>9798</v>
      </c>
      <c r="P25" s="360">
        <v>5929.95</v>
      </c>
      <c r="Q25" s="374">
        <f t="shared" si="2"/>
        <v>33281.699999999997</v>
      </c>
      <c r="R25" s="360">
        <v>9668.4699999999993</v>
      </c>
      <c r="S25" s="347">
        <v>11676.470000000001</v>
      </c>
      <c r="T25" s="347">
        <v>15046.33</v>
      </c>
      <c r="U25" s="443">
        <f t="shared" si="0"/>
        <v>3738.5199999999995</v>
      </c>
      <c r="V25" s="456">
        <f t="shared" si="3"/>
        <v>0.63044713699103694</v>
      </c>
      <c r="W25" s="460"/>
    </row>
    <row r="26" spans="1:23" ht="14.1" customHeight="1" x14ac:dyDescent="0.15">
      <c r="A26" s="460"/>
      <c r="B26" s="277" t="s">
        <v>31</v>
      </c>
      <c r="C26" s="294" t="s">
        <v>27</v>
      </c>
      <c r="D26" s="295" t="s">
        <v>27</v>
      </c>
      <c r="E26" s="295" t="s">
        <v>27</v>
      </c>
      <c r="F26" s="295" t="s">
        <v>27</v>
      </c>
      <c r="G26" s="296" t="s">
        <v>27</v>
      </c>
      <c r="H26" s="287">
        <v>895</v>
      </c>
      <c r="I26" s="287">
        <v>1139.28</v>
      </c>
      <c r="J26" s="287">
        <v>4294.9399999999996</v>
      </c>
      <c r="K26" s="287">
        <v>918.05</v>
      </c>
      <c r="L26" s="291">
        <f t="shared" si="1"/>
        <v>7247.2699999999995</v>
      </c>
      <c r="M26" s="287">
        <v>2019.9099999999999</v>
      </c>
      <c r="N26" s="360">
        <v>1571.27</v>
      </c>
      <c r="O26" s="360">
        <v>2903</v>
      </c>
      <c r="P26" s="360">
        <v>1276.3</v>
      </c>
      <c r="Q26" s="374">
        <f t="shared" si="2"/>
        <v>7770.4800000000005</v>
      </c>
      <c r="R26" s="360">
        <v>3539.51</v>
      </c>
      <c r="S26" s="347">
        <v>1783.5099999999998</v>
      </c>
      <c r="T26" s="347">
        <v>1649.99</v>
      </c>
      <c r="U26" s="443">
        <f t="shared" si="0"/>
        <v>2263.21</v>
      </c>
      <c r="V26" s="456">
        <f t="shared" si="3"/>
        <v>1.773258638251195</v>
      </c>
      <c r="W26" s="460"/>
    </row>
    <row r="27" spans="1:23" ht="14.1" customHeight="1" x14ac:dyDescent="0.15">
      <c r="A27" s="460"/>
      <c r="B27" s="277" t="s">
        <v>32</v>
      </c>
      <c r="C27" s="294" t="s">
        <v>27</v>
      </c>
      <c r="D27" s="295" t="s">
        <v>27</v>
      </c>
      <c r="E27" s="295" t="s">
        <v>27</v>
      </c>
      <c r="F27" s="295" t="s">
        <v>27</v>
      </c>
      <c r="G27" s="296" t="s">
        <v>27</v>
      </c>
      <c r="H27" s="287">
        <v>611</v>
      </c>
      <c r="I27" s="287">
        <v>5505.72</v>
      </c>
      <c r="J27" s="287">
        <v>0</v>
      </c>
      <c r="K27" s="287">
        <v>317.45</v>
      </c>
      <c r="L27" s="291">
        <f t="shared" si="1"/>
        <v>6434.17</v>
      </c>
      <c r="M27" s="287">
        <v>197.8</v>
      </c>
      <c r="N27" s="360">
        <v>378.79</v>
      </c>
      <c r="O27" s="360">
        <v>757</v>
      </c>
      <c r="P27" s="360">
        <v>1186.8</v>
      </c>
      <c r="Q27" s="374">
        <f t="shared" si="2"/>
        <v>2520.3900000000003</v>
      </c>
      <c r="R27" s="360">
        <v>0</v>
      </c>
      <c r="S27" s="347">
        <v>692.3</v>
      </c>
      <c r="T27" s="347">
        <v>1341.08</v>
      </c>
      <c r="U27" s="443">
        <f t="shared" si="0"/>
        <v>-1186.8</v>
      </c>
      <c r="V27" s="456">
        <f t="shared" si="3"/>
        <v>-1</v>
      </c>
      <c r="W27" s="460"/>
    </row>
    <row r="28" spans="1:23" ht="14.1" customHeight="1" x14ac:dyDescent="0.15">
      <c r="B28" s="277" t="s">
        <v>33</v>
      </c>
      <c r="C28" s="294" t="s">
        <v>27</v>
      </c>
      <c r="D28" s="295" t="s">
        <v>27</v>
      </c>
      <c r="E28" s="295" t="s">
        <v>27</v>
      </c>
      <c r="F28" s="295" t="s">
        <v>27</v>
      </c>
      <c r="G28" s="296" t="s">
        <v>27</v>
      </c>
      <c r="H28" s="287">
        <v>0</v>
      </c>
      <c r="I28" s="293">
        <v>0</v>
      </c>
      <c r="J28" s="293">
        <v>0</v>
      </c>
      <c r="K28" s="293">
        <v>0</v>
      </c>
      <c r="L28" s="291">
        <f t="shared" si="1"/>
        <v>0</v>
      </c>
      <c r="M28" s="287">
        <v>0</v>
      </c>
      <c r="N28" s="360">
        <v>0</v>
      </c>
      <c r="O28" s="360">
        <v>0</v>
      </c>
      <c r="P28" s="360">
        <v>0</v>
      </c>
      <c r="Q28" s="374">
        <f t="shared" si="2"/>
        <v>0</v>
      </c>
      <c r="R28" s="360">
        <v>0</v>
      </c>
      <c r="S28" s="347">
        <v>0</v>
      </c>
      <c r="T28" s="347">
        <v>0</v>
      </c>
      <c r="U28" s="443">
        <f t="shared" si="0"/>
        <v>0</v>
      </c>
      <c r="V28" s="456">
        <v>0</v>
      </c>
    </row>
    <row r="29" spans="1:23" ht="14.1" customHeight="1" x14ac:dyDescent="0.15">
      <c r="A29" s="460"/>
      <c r="B29" s="277" t="s">
        <v>34</v>
      </c>
      <c r="C29" s="294" t="s">
        <v>27</v>
      </c>
      <c r="D29" s="295" t="s">
        <v>27</v>
      </c>
      <c r="E29" s="295" t="s">
        <v>27</v>
      </c>
      <c r="F29" s="295" t="s">
        <v>27</v>
      </c>
      <c r="G29" s="296" t="s">
        <v>27</v>
      </c>
      <c r="H29" s="287">
        <v>0</v>
      </c>
      <c r="I29" s="293">
        <v>3399.59</v>
      </c>
      <c r="J29" s="293">
        <v>101.21</v>
      </c>
      <c r="K29" s="293">
        <v>4022.19</v>
      </c>
      <c r="L29" s="291">
        <f t="shared" si="1"/>
        <v>7522.99</v>
      </c>
      <c r="M29" s="287">
        <v>3636.44</v>
      </c>
      <c r="N29" s="360">
        <v>150</v>
      </c>
      <c r="O29" s="360">
        <v>1115</v>
      </c>
      <c r="P29" s="360">
        <v>1165.19</v>
      </c>
      <c r="Q29" s="374">
        <f t="shared" si="2"/>
        <v>6066.630000000001</v>
      </c>
      <c r="R29" s="360">
        <v>533.76</v>
      </c>
      <c r="S29" s="347">
        <v>203.29</v>
      </c>
      <c r="T29" s="347">
        <v>8898.77</v>
      </c>
      <c r="U29" s="443">
        <f t="shared" si="0"/>
        <v>-631.43000000000006</v>
      </c>
      <c r="V29" s="456">
        <f t="shared" si="3"/>
        <v>-0.54191161956419132</v>
      </c>
      <c r="W29" s="460"/>
    </row>
    <row r="30" spans="1:23" ht="14.1" customHeight="1" x14ac:dyDescent="0.15">
      <c r="B30" s="277" t="s">
        <v>35</v>
      </c>
      <c r="C30" s="294" t="s">
        <v>27</v>
      </c>
      <c r="D30" s="295" t="s">
        <v>27</v>
      </c>
      <c r="E30" s="295" t="s">
        <v>27</v>
      </c>
      <c r="F30" s="295" t="s">
        <v>27</v>
      </c>
      <c r="G30" s="296" t="s">
        <v>27</v>
      </c>
      <c r="H30" s="287">
        <v>5601</v>
      </c>
      <c r="I30" s="287">
        <v>404.91</v>
      </c>
      <c r="J30" s="287">
        <v>0</v>
      </c>
      <c r="K30" s="287">
        <v>2411</v>
      </c>
      <c r="L30" s="291">
        <f t="shared" si="1"/>
        <v>8416.91</v>
      </c>
      <c r="M30" s="287">
        <v>3398.85</v>
      </c>
      <c r="N30" s="360">
        <v>0</v>
      </c>
      <c r="O30" s="360">
        <v>2521</v>
      </c>
      <c r="P30" s="360">
        <v>0</v>
      </c>
      <c r="Q30" s="374">
        <f t="shared" si="2"/>
        <v>5919.85</v>
      </c>
      <c r="R30" s="360">
        <v>2279.77</v>
      </c>
      <c r="S30" s="347">
        <v>0</v>
      </c>
      <c r="T30" s="347">
        <v>0</v>
      </c>
      <c r="U30" s="443">
        <f t="shared" si="0"/>
        <v>2279.77</v>
      </c>
      <c r="V30" s="456">
        <v>0</v>
      </c>
    </row>
    <row r="31" spans="1:23" ht="14.1" customHeight="1" x14ac:dyDescent="0.15">
      <c r="B31" s="277" t="s">
        <v>36</v>
      </c>
      <c r="C31" s="294" t="s">
        <v>27</v>
      </c>
      <c r="D31" s="295" t="s">
        <v>27</v>
      </c>
      <c r="E31" s="295" t="s">
        <v>27</v>
      </c>
      <c r="F31" s="295" t="s">
        <v>27</v>
      </c>
      <c r="G31" s="296" t="s">
        <v>27</v>
      </c>
      <c r="H31" s="287">
        <v>0</v>
      </c>
      <c r="I31" s="287">
        <v>0</v>
      </c>
      <c r="J31" s="287">
        <v>0</v>
      </c>
      <c r="K31" s="287">
        <v>0</v>
      </c>
      <c r="L31" s="291">
        <f t="shared" si="1"/>
        <v>0</v>
      </c>
      <c r="M31" s="287">
        <v>0</v>
      </c>
      <c r="N31" s="360">
        <v>0</v>
      </c>
      <c r="O31" s="360">
        <v>0</v>
      </c>
      <c r="P31" s="360">
        <v>0</v>
      </c>
      <c r="Q31" s="374">
        <f t="shared" si="2"/>
        <v>0</v>
      </c>
      <c r="R31" s="360">
        <v>0</v>
      </c>
      <c r="S31" s="347">
        <v>145.5</v>
      </c>
      <c r="T31" s="347">
        <v>1639.76</v>
      </c>
      <c r="U31" s="443">
        <f t="shared" si="0"/>
        <v>0</v>
      </c>
      <c r="V31" s="456">
        <v>0</v>
      </c>
    </row>
    <row r="32" spans="1:23" ht="14.1" customHeight="1" x14ac:dyDescent="0.15">
      <c r="A32" s="460"/>
      <c r="B32" s="277" t="s">
        <v>37</v>
      </c>
      <c r="C32" s="294" t="s">
        <v>27</v>
      </c>
      <c r="D32" s="295" t="s">
        <v>27</v>
      </c>
      <c r="E32" s="295" t="s">
        <v>27</v>
      </c>
      <c r="F32" s="295" t="s">
        <v>27</v>
      </c>
      <c r="G32" s="296" t="s">
        <v>27</v>
      </c>
      <c r="H32" s="287">
        <v>2311</v>
      </c>
      <c r="I32" s="287">
        <v>2854.83</v>
      </c>
      <c r="J32" s="287">
        <v>0</v>
      </c>
      <c r="K32" s="287">
        <v>500</v>
      </c>
      <c r="L32" s="291">
        <f t="shared" si="1"/>
        <v>5665.83</v>
      </c>
      <c r="M32" s="287">
        <v>6928.75</v>
      </c>
      <c r="N32" s="360">
        <v>2790.79</v>
      </c>
      <c r="O32" s="360">
        <v>1000</v>
      </c>
      <c r="P32" s="360">
        <v>4535.3</v>
      </c>
      <c r="Q32" s="374">
        <f t="shared" si="2"/>
        <v>15254.84</v>
      </c>
      <c r="R32" s="360">
        <v>776</v>
      </c>
      <c r="S32" s="347">
        <v>300</v>
      </c>
      <c r="T32" s="347">
        <v>0</v>
      </c>
      <c r="U32" s="443">
        <f t="shared" si="0"/>
        <v>-3759.3</v>
      </c>
      <c r="V32" s="456">
        <f t="shared" si="3"/>
        <v>-0.82889775759045714</v>
      </c>
      <c r="W32" s="460"/>
    </row>
    <row r="33" spans="2:22" ht="14.1" customHeight="1" x14ac:dyDescent="0.15">
      <c r="B33" s="278" t="s">
        <v>126</v>
      </c>
      <c r="C33" s="294" t="s">
        <v>27</v>
      </c>
      <c r="D33" s="295" t="s">
        <v>27</v>
      </c>
      <c r="E33" s="295" t="s">
        <v>27</v>
      </c>
      <c r="F33" s="295" t="s">
        <v>27</v>
      </c>
      <c r="G33" s="296" t="s">
        <v>27</v>
      </c>
      <c r="H33" s="287">
        <v>776</v>
      </c>
      <c r="I33" s="287">
        <v>620.79999999999995</v>
      </c>
      <c r="J33" s="287">
        <v>0</v>
      </c>
      <c r="K33" s="287">
        <v>0</v>
      </c>
      <c r="L33" s="291">
        <f t="shared" si="1"/>
        <v>1396.8</v>
      </c>
      <c r="M33" s="287">
        <v>0</v>
      </c>
      <c r="N33" s="360">
        <v>1066.04</v>
      </c>
      <c r="O33" s="360">
        <v>0</v>
      </c>
      <c r="P33" s="360">
        <v>0</v>
      </c>
      <c r="Q33" s="374">
        <f t="shared" si="2"/>
        <v>1066.04</v>
      </c>
      <c r="R33" s="360">
        <v>38.799999999999997</v>
      </c>
      <c r="S33" s="347">
        <v>34.520000000000003</v>
      </c>
      <c r="T33" s="347">
        <v>1404.45</v>
      </c>
      <c r="U33" s="443">
        <f t="shared" si="0"/>
        <v>38.799999999999997</v>
      </c>
      <c r="V33" s="456">
        <v>0</v>
      </c>
    </row>
    <row r="34" spans="2:22" ht="13.5" customHeight="1" thickBot="1" x14ac:dyDescent="0.2">
      <c r="B34" s="279" t="s">
        <v>38</v>
      </c>
      <c r="C34" s="297">
        <v>1347765</v>
      </c>
      <c r="D34" s="298">
        <v>1009527</v>
      </c>
      <c r="E34" s="280">
        <v>782515</v>
      </c>
      <c r="F34" s="410">
        <v>608091</v>
      </c>
      <c r="G34" s="281">
        <v>1027951.83</v>
      </c>
      <c r="H34" s="287">
        <v>241134</v>
      </c>
      <c r="I34" s="287">
        <v>342980.69</v>
      </c>
      <c r="J34" s="287">
        <v>436575.87</v>
      </c>
      <c r="K34" s="287">
        <v>391292.59</v>
      </c>
      <c r="L34" s="291">
        <f>SUM(H34:K34)</f>
        <v>1411983.15</v>
      </c>
      <c r="M34" s="287">
        <v>347938.15</v>
      </c>
      <c r="N34" s="360">
        <v>384084.89</v>
      </c>
      <c r="O34" s="360">
        <v>372861</v>
      </c>
      <c r="P34" s="360">
        <v>393038.61</v>
      </c>
      <c r="Q34" s="374">
        <f>SUM(M34:P34)</f>
        <v>1497922.65</v>
      </c>
      <c r="R34" s="360">
        <v>353974.61</v>
      </c>
      <c r="S34" s="347">
        <v>434665.31999999995</v>
      </c>
      <c r="T34" s="347">
        <v>458998.93000000005</v>
      </c>
      <c r="U34" s="443">
        <f t="shared" si="0"/>
        <v>-39064</v>
      </c>
      <c r="V34" s="456">
        <f t="shared" si="3"/>
        <v>-9.9389726622532079E-2</v>
      </c>
    </row>
    <row r="35" spans="2:22" s="31" customFormat="1" ht="15.95" customHeight="1" thickBot="1" x14ac:dyDescent="0.2">
      <c r="B35" s="177" t="s">
        <v>103</v>
      </c>
      <c r="C35" s="299">
        <f>SUM(C11:C34)</f>
        <v>5882706</v>
      </c>
      <c r="D35" s="300">
        <f>SUM(D11:D34)</f>
        <v>7201859</v>
      </c>
      <c r="E35" s="301">
        <f>SUM(E11:E34)</f>
        <v>6486412.1400000006</v>
      </c>
      <c r="F35" s="411">
        <f>SUM(F11:F34)</f>
        <v>6073011</v>
      </c>
      <c r="G35" s="302">
        <f t="shared" ref="G35:I35" si="4">SUM(G11:G34)</f>
        <v>6531966.169999999</v>
      </c>
      <c r="H35" s="299">
        <f t="shared" si="4"/>
        <v>1686807</v>
      </c>
      <c r="I35" s="299">
        <f t="shared" si="4"/>
        <v>1888627.84</v>
      </c>
      <c r="J35" s="299">
        <f t="shared" ref="J35:N35" si="5">SUM(J11:J34)</f>
        <v>2090949.5699999998</v>
      </c>
      <c r="K35" s="299">
        <f t="shared" si="5"/>
        <v>2102329.9899999998</v>
      </c>
      <c r="L35" s="303">
        <f t="shared" si="5"/>
        <v>7768714.4000000004</v>
      </c>
      <c r="M35" s="299">
        <f t="shared" si="5"/>
        <v>1849902.71</v>
      </c>
      <c r="N35" s="299">
        <f t="shared" si="5"/>
        <v>2032796.3600000003</v>
      </c>
      <c r="O35" s="379">
        <f>SUM(O11:O34)</f>
        <v>2058064</v>
      </c>
      <c r="P35" s="379">
        <f>SUM(P11:P34)</f>
        <v>2103777.98</v>
      </c>
      <c r="Q35" s="372">
        <f>SUM(Q11:Q34)</f>
        <v>8044541.0499999989</v>
      </c>
      <c r="R35" s="379">
        <f>SUM(R11:R34)</f>
        <v>1915939.3599999999</v>
      </c>
      <c r="S35" s="480">
        <f t="shared" ref="S35:T35" si="6">SUM(S11:S34)</f>
        <v>2063040.94</v>
      </c>
      <c r="T35" s="480">
        <f t="shared" si="6"/>
        <v>2147192.5699999998</v>
      </c>
      <c r="U35" s="445">
        <f>R35-P35</f>
        <v>-187838.62000000011</v>
      </c>
      <c r="V35" s="454">
        <f>U35/P35</f>
        <v>-8.9286332391405723E-2</v>
      </c>
    </row>
    <row r="36" spans="2:22" s="32" customFormat="1" ht="14.1" customHeight="1" x14ac:dyDescent="0.2">
      <c r="B36" s="168" t="s">
        <v>96</v>
      </c>
    </row>
    <row r="37" spans="2:22" ht="14.1" customHeight="1" x14ac:dyDescent="0.15">
      <c r="B37" s="191" t="s">
        <v>97</v>
      </c>
    </row>
    <row r="38" spans="2:22" ht="14.1" customHeight="1" x14ac:dyDescent="0.15">
      <c r="B38" s="191" t="s">
        <v>42</v>
      </c>
    </row>
    <row r="39" spans="2:22" ht="14.1" customHeight="1" x14ac:dyDescent="0.15">
      <c r="B39" s="7" t="s">
        <v>145</v>
      </c>
    </row>
    <row r="40" spans="2:22" ht="15.95" customHeight="1" x14ac:dyDescent="0.15">
      <c r="B40" s="31"/>
    </row>
  </sheetData>
  <sheetProtection algorithmName="SHA-512" hashValue="GeksZGVMjdZ1dK4RdIVMxE/lpyY6kznnu4+BYRJ4HCJpT9cQpb38X5d21Fq1imQi6Wu3Hgfn8vS9Wa6pP5cBUA==" saltValue="DAhEZsx1Xl0z/y0IVnNn6Q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63"/>
  <sheetViews>
    <sheetView workbookViewId="0">
      <selection activeCell="B9" sqref="B9"/>
    </sheetView>
  </sheetViews>
  <sheetFormatPr defaultRowHeight="15" x14ac:dyDescent="0.25"/>
  <cols>
    <col min="1" max="1" width="23.7109375" bestFit="1" customWidth="1"/>
    <col min="2" max="4" width="13.140625" customWidth="1"/>
    <col min="5" max="8" width="11.5703125" style="417" hidden="1" customWidth="1"/>
    <col min="9" max="9" width="10.7109375" bestFit="1" customWidth="1"/>
    <col min="11" max="11" width="23.7109375" bestFit="1" customWidth="1"/>
    <col min="12" max="14" width="14.85546875" bestFit="1" customWidth="1"/>
    <col min="15" max="18" width="11.5703125" style="417" hidden="1" customWidth="1"/>
    <col min="19" max="19" width="10.7109375" bestFit="1" customWidth="1"/>
    <col min="21" max="21" width="27.42578125" bestFit="1" customWidth="1"/>
    <col min="22" max="23" width="14.28515625" customWidth="1"/>
    <col min="24" max="24" width="16.28515625" bestFit="1" customWidth="1"/>
    <col min="25" max="28" width="13.140625" style="417" hidden="1" customWidth="1"/>
    <col min="29" max="29" width="10.7109375" bestFit="1" customWidth="1"/>
    <col min="31" max="31" width="23.7109375" bestFit="1" customWidth="1"/>
    <col min="32" max="34" width="14.85546875" style="7" customWidth="1"/>
    <col min="35" max="35" width="12.85546875" style="417" hidden="1" customWidth="1"/>
    <col min="36" max="38" width="11.5703125" style="417" hidden="1" customWidth="1"/>
    <col min="39" max="39" width="10.7109375" bestFit="1" customWidth="1"/>
  </cols>
  <sheetData>
    <row r="1" spans="1:39" x14ac:dyDescent="0.25">
      <c r="A1" s="1"/>
      <c r="B1" s="150"/>
      <c r="C1" s="150"/>
      <c r="D1" s="146"/>
      <c r="E1" s="1"/>
      <c r="F1" s="1"/>
      <c r="G1" s="1"/>
      <c r="H1" s="1"/>
      <c r="I1" s="361">
        <v>1</v>
      </c>
      <c r="K1" s="1"/>
      <c r="L1" s="150"/>
      <c r="M1" s="150"/>
      <c r="N1" s="146"/>
      <c r="O1" s="1"/>
      <c r="P1" s="1"/>
      <c r="Q1" s="1"/>
      <c r="R1" s="1"/>
      <c r="S1" s="361">
        <v>1</v>
      </c>
      <c r="U1" s="1"/>
      <c r="V1" s="146"/>
      <c r="W1" s="146"/>
      <c r="X1" s="146"/>
      <c r="Y1" s="1"/>
      <c r="Z1" s="1"/>
      <c r="AA1" s="1"/>
      <c r="AB1" s="1"/>
      <c r="AC1" s="361">
        <v>1</v>
      </c>
      <c r="AE1" s="1"/>
      <c r="AI1" s="1"/>
      <c r="AJ1" s="1"/>
      <c r="AK1" s="1"/>
      <c r="AL1" s="1"/>
      <c r="AM1" s="361">
        <v>1</v>
      </c>
    </row>
    <row r="2" spans="1:39" x14ac:dyDescent="0.25">
      <c r="A2" s="1"/>
      <c r="B2" s="150" t="s">
        <v>105</v>
      </c>
      <c r="C2" s="150"/>
      <c r="D2" s="146"/>
      <c r="E2" s="1"/>
      <c r="F2" s="1"/>
      <c r="G2" s="1"/>
      <c r="H2" s="1"/>
      <c r="I2" s="362">
        <v>2</v>
      </c>
      <c r="K2" s="1"/>
      <c r="L2" s="150" t="s">
        <v>106</v>
      </c>
      <c r="M2" s="150"/>
      <c r="N2" s="146"/>
      <c r="O2" s="1"/>
      <c r="P2" s="1"/>
      <c r="Q2" s="1"/>
      <c r="R2" s="1"/>
      <c r="S2" s="362">
        <v>2</v>
      </c>
      <c r="U2" s="1"/>
      <c r="V2" s="146" t="s">
        <v>134</v>
      </c>
      <c r="W2" s="146"/>
      <c r="X2" s="146"/>
      <c r="Y2" s="1"/>
      <c r="Z2" s="1"/>
      <c r="AA2" s="1"/>
      <c r="AB2" s="1"/>
      <c r="AC2" s="362">
        <v>2</v>
      </c>
      <c r="AE2" s="1"/>
      <c r="AF2" s="7" t="s">
        <v>135</v>
      </c>
      <c r="AI2" s="1"/>
      <c r="AJ2" s="1"/>
      <c r="AK2" s="1"/>
      <c r="AL2" s="1"/>
      <c r="AM2" s="362">
        <v>2</v>
      </c>
    </row>
    <row r="3" spans="1:39" ht="15.75" thickBot="1" x14ac:dyDescent="0.3">
      <c r="A3" s="1"/>
      <c r="B3" s="150"/>
      <c r="C3" s="150"/>
      <c r="D3" s="146"/>
      <c r="E3" s="1"/>
      <c r="F3" s="1"/>
      <c r="G3" s="1"/>
      <c r="H3" s="1"/>
      <c r="I3" s="363">
        <v>3</v>
      </c>
      <c r="K3" s="1"/>
      <c r="L3" s="150"/>
      <c r="M3" s="150"/>
      <c r="N3" s="146"/>
      <c r="O3" s="1"/>
      <c r="P3" s="1"/>
      <c r="Q3" s="1"/>
      <c r="R3" s="1"/>
      <c r="S3" s="363">
        <v>3</v>
      </c>
      <c r="U3" s="1"/>
      <c r="V3" s="146"/>
      <c r="W3" s="146"/>
      <c r="X3" s="146"/>
      <c r="Y3" s="1"/>
      <c r="Z3" s="1"/>
      <c r="AA3" s="1"/>
      <c r="AB3" s="1"/>
      <c r="AC3" s="363">
        <v>3</v>
      </c>
      <c r="AE3" s="1"/>
      <c r="AI3" s="1"/>
      <c r="AJ3" s="1"/>
      <c r="AK3" s="1"/>
      <c r="AL3" s="1"/>
      <c r="AM3" s="363">
        <v>3</v>
      </c>
    </row>
    <row r="4" spans="1:39" ht="15.75" thickBot="1" x14ac:dyDescent="0.3">
      <c r="A4" s="1"/>
      <c r="B4" s="150"/>
      <c r="C4" s="150"/>
      <c r="D4" s="146"/>
      <c r="E4" s="1"/>
      <c r="F4" s="1"/>
      <c r="G4" s="1"/>
      <c r="H4" s="1"/>
      <c r="I4" s="364">
        <v>4</v>
      </c>
      <c r="K4" s="1"/>
      <c r="L4" s="150"/>
      <c r="M4" s="150"/>
      <c r="N4" s="146"/>
      <c r="O4" s="1"/>
      <c r="P4" s="1"/>
      <c r="Q4" s="1"/>
      <c r="R4" s="1"/>
      <c r="S4" s="364">
        <v>4</v>
      </c>
      <c r="U4" s="1"/>
      <c r="V4" s="159"/>
      <c r="W4" s="159"/>
      <c r="X4" s="341"/>
      <c r="Y4" s="415"/>
      <c r="Z4" s="439"/>
      <c r="AA4" s="439"/>
      <c r="AB4" s="439"/>
      <c r="AC4" s="364">
        <v>4</v>
      </c>
      <c r="AE4" s="1"/>
      <c r="AF4" s="180"/>
      <c r="AG4" s="180"/>
      <c r="AH4" s="182"/>
      <c r="AI4" s="437"/>
      <c r="AJ4" s="438"/>
      <c r="AK4" s="438"/>
      <c r="AL4" s="438"/>
      <c r="AM4" s="364">
        <v>4</v>
      </c>
    </row>
    <row r="5" spans="1:39" ht="15.75" thickBot="1" x14ac:dyDescent="0.3">
      <c r="A5" s="1"/>
      <c r="B5" s="150"/>
      <c r="C5" s="150"/>
      <c r="D5" s="146"/>
      <c r="E5" s="1"/>
      <c r="F5" s="1"/>
      <c r="G5" s="1"/>
      <c r="H5" s="1"/>
      <c r="I5" s="366"/>
      <c r="K5" s="1"/>
      <c r="L5" s="150"/>
      <c r="M5" s="150"/>
      <c r="N5" s="146"/>
      <c r="O5" s="1"/>
      <c r="P5" s="1"/>
      <c r="Q5" s="1"/>
      <c r="R5" s="1"/>
      <c r="S5" s="366"/>
      <c r="U5" s="1"/>
      <c r="V5" s="338"/>
      <c r="W5" s="338"/>
      <c r="X5" s="400"/>
      <c r="Y5" s="424"/>
      <c r="Z5" s="425"/>
      <c r="AA5" s="425"/>
      <c r="AB5" s="425"/>
      <c r="AC5" s="365">
        <v>5</v>
      </c>
      <c r="AE5" s="1"/>
      <c r="AF5" s="185" t="s">
        <v>122</v>
      </c>
      <c r="AG5" s="185" t="s">
        <v>140</v>
      </c>
      <c r="AH5" s="185" t="s">
        <v>155</v>
      </c>
      <c r="AI5" s="163" t="s">
        <v>149</v>
      </c>
      <c r="AJ5" s="163" t="s">
        <v>150</v>
      </c>
      <c r="AK5" s="163"/>
      <c r="AL5" s="163"/>
      <c r="AM5" s="365">
        <v>5</v>
      </c>
    </row>
    <row r="6" spans="1:39" ht="15.75" thickBot="1" x14ac:dyDescent="0.3">
      <c r="A6" s="1"/>
      <c r="B6" s="160"/>
      <c r="C6" s="159"/>
      <c r="D6" s="340"/>
      <c r="E6" s="415"/>
      <c r="F6" s="416"/>
      <c r="G6" s="416"/>
      <c r="H6" s="416"/>
      <c r="I6" s="366"/>
      <c r="K6" s="1"/>
      <c r="L6" s="160"/>
      <c r="M6" s="160"/>
      <c r="N6" s="340"/>
      <c r="O6" s="415"/>
      <c r="P6" s="416"/>
      <c r="Q6" s="416"/>
      <c r="R6" s="416"/>
      <c r="S6" s="366"/>
      <c r="U6" s="246" t="s">
        <v>89</v>
      </c>
      <c r="V6" s="175" t="s">
        <v>122</v>
      </c>
      <c r="W6" s="175" t="s">
        <v>140</v>
      </c>
      <c r="X6" s="175" t="s">
        <v>155</v>
      </c>
      <c r="Y6" s="163" t="s">
        <v>149</v>
      </c>
      <c r="Z6" s="163" t="s">
        <v>150</v>
      </c>
      <c r="AA6" s="163"/>
      <c r="AB6" s="163"/>
      <c r="AC6" s="366"/>
      <c r="AE6" s="1"/>
      <c r="AF6" s="269">
        <v>6792</v>
      </c>
      <c r="AG6" s="269">
        <v>6775</v>
      </c>
      <c r="AH6" s="269">
        <v>7096</v>
      </c>
      <c r="AI6" s="447">
        <f>AG6-AF6</f>
        <v>-17</v>
      </c>
      <c r="AJ6" s="447">
        <f>AH6-AG6</f>
        <v>321</v>
      </c>
      <c r="AK6" s="446">
        <f>AI6/AF6</f>
        <v>-2.502944640753828E-3</v>
      </c>
      <c r="AL6" s="446">
        <f>AJ6/AG6</f>
        <v>4.7380073800738005E-2</v>
      </c>
      <c r="AM6" s="366"/>
    </row>
    <row r="7" spans="1:39" ht="15.75" thickBot="1" x14ac:dyDescent="0.3">
      <c r="A7" s="195" t="s">
        <v>7</v>
      </c>
      <c r="B7" s="163" t="s">
        <v>122</v>
      </c>
      <c r="C7" s="163" t="s">
        <v>140</v>
      </c>
      <c r="D7" s="163" t="s">
        <v>155</v>
      </c>
      <c r="E7" s="163" t="s">
        <v>149</v>
      </c>
      <c r="F7" s="163" t="s">
        <v>150</v>
      </c>
      <c r="G7" s="163"/>
      <c r="H7" s="163"/>
      <c r="I7" s="366"/>
      <c r="K7" s="169" t="s">
        <v>7</v>
      </c>
      <c r="L7" s="175" t="s">
        <v>122</v>
      </c>
      <c r="M7" s="175" t="s">
        <v>140</v>
      </c>
      <c r="N7" s="175" t="s">
        <v>155</v>
      </c>
      <c r="O7" s="163" t="s">
        <v>149</v>
      </c>
      <c r="P7" s="163" t="s">
        <v>150</v>
      </c>
      <c r="Q7" s="163"/>
      <c r="R7" s="163"/>
      <c r="S7" s="366"/>
      <c r="U7" s="361" t="s">
        <v>15</v>
      </c>
      <c r="V7" s="248">
        <v>11424</v>
      </c>
      <c r="W7" s="248">
        <v>12647</v>
      </c>
      <c r="X7" s="248">
        <v>13916</v>
      </c>
      <c r="Y7" s="426">
        <f>W7-V7</f>
        <v>1223</v>
      </c>
      <c r="Z7" s="426">
        <f>X7-W7</f>
        <v>1269</v>
      </c>
      <c r="AA7" s="446">
        <f>Y7/V7</f>
        <v>0.10705532212885153</v>
      </c>
      <c r="AB7" s="446">
        <f>Z7/W7</f>
        <v>0.1003400015814027</v>
      </c>
      <c r="AC7" s="584">
        <f t="shared" ref="AC7:AC29" si="0">_xlfn.RANK.EQ(V7,V$7:V$29,0)</f>
        <v>1</v>
      </c>
      <c r="AE7" s="1"/>
      <c r="AF7" s="283"/>
      <c r="AG7" s="31"/>
      <c r="AH7" s="31"/>
      <c r="AI7" s="1"/>
      <c r="AJ7" s="1"/>
      <c r="AK7" s="1"/>
      <c r="AL7" s="1"/>
      <c r="AM7" s="366"/>
    </row>
    <row r="8" spans="1:39" ht="15.75" thickBot="1" x14ac:dyDescent="0.3">
      <c r="A8" s="361" t="s">
        <v>15</v>
      </c>
      <c r="B8" s="201">
        <v>32443670.579999998</v>
      </c>
      <c r="C8" s="345">
        <v>34246874.68</v>
      </c>
      <c r="D8" s="345">
        <v>36896831.5</v>
      </c>
      <c r="E8" s="418">
        <f>C8-B8</f>
        <v>1803204.1000000015</v>
      </c>
      <c r="F8" s="418">
        <f>D8-C8</f>
        <v>2649956.8200000003</v>
      </c>
      <c r="G8" s="446">
        <f>E8/B8</f>
        <v>5.5579534243933304E-2</v>
      </c>
      <c r="H8" s="446">
        <f>F8/C8</f>
        <v>7.7378062808971054E-2</v>
      </c>
      <c r="I8" s="584">
        <f t="shared" ref="I8:I30" si="1">_xlfn.RANK.EQ(B8,B$8:B$30,0)</f>
        <v>1</v>
      </c>
      <c r="K8" s="362" t="s">
        <v>15</v>
      </c>
      <c r="L8" s="286">
        <v>229708.15</v>
      </c>
      <c r="M8" s="359">
        <v>240766</v>
      </c>
      <c r="N8" s="479">
        <v>258258.06</v>
      </c>
      <c r="O8" s="418">
        <f>M8-L8</f>
        <v>11057.850000000006</v>
      </c>
      <c r="P8" s="421">
        <f>N8-M8</f>
        <v>17492.059999999998</v>
      </c>
      <c r="Q8" s="446">
        <f>O8/L8</f>
        <v>4.8138692510474729E-2</v>
      </c>
      <c r="R8" s="446">
        <f>P8/M8</f>
        <v>7.2651703313590776E-2</v>
      </c>
      <c r="S8" s="584">
        <f t="shared" ref="S8:S30" si="2">_xlfn.RANK.EQ(L8,L$8:L$30,0)</f>
        <v>2</v>
      </c>
      <c r="U8" s="364" t="s">
        <v>16</v>
      </c>
      <c r="V8" s="248">
        <v>1154</v>
      </c>
      <c r="W8" s="248">
        <v>1421</v>
      </c>
      <c r="X8" s="248">
        <v>1193</v>
      </c>
      <c r="Y8" s="426">
        <f t="shared" ref="Y8:Y32" si="3">W8-V8</f>
        <v>267</v>
      </c>
      <c r="Z8" s="426">
        <f t="shared" ref="Z8:Z32" si="4">X8-W8</f>
        <v>-228</v>
      </c>
      <c r="AA8" s="446">
        <f t="shared" ref="AA8:AA31" si="5">Y8/V8</f>
        <v>0.231369150779896</v>
      </c>
      <c r="AB8" s="446">
        <f t="shared" ref="AB8:AB31" si="6">Z8/W8</f>
        <v>-0.16045038705137227</v>
      </c>
      <c r="AC8" s="584">
        <f t="shared" si="0"/>
        <v>4</v>
      </c>
      <c r="AE8" s="1"/>
      <c r="AF8" s="180"/>
      <c r="AG8" s="180"/>
      <c r="AH8" s="182"/>
      <c r="AI8" s="437"/>
      <c r="AJ8" s="438"/>
      <c r="AK8" s="438"/>
      <c r="AL8" s="438"/>
      <c r="AM8" s="366"/>
    </row>
    <row r="9" spans="1:39" ht="15.75" thickBot="1" x14ac:dyDescent="0.3">
      <c r="A9" s="363" t="s">
        <v>16</v>
      </c>
      <c r="B9" s="208">
        <v>3862458.59</v>
      </c>
      <c r="C9" s="345">
        <v>4288322.42</v>
      </c>
      <c r="D9" s="345">
        <v>4545866.3599999994</v>
      </c>
      <c r="E9" s="418">
        <f t="shared" ref="E9:E32" si="7">C9-B9</f>
        <v>425863.83000000007</v>
      </c>
      <c r="F9" s="418">
        <f t="shared" ref="F9:F32" si="8">D9-C9</f>
        <v>257543.93999999948</v>
      </c>
      <c r="G9" s="446">
        <f t="shared" ref="G9:G32" si="9">E9/B9</f>
        <v>0.11025718983824759</v>
      </c>
      <c r="H9" s="446">
        <f t="shared" ref="H9:H32" si="10">F9/C9</f>
        <v>6.0057037409048053E-2</v>
      </c>
      <c r="I9" s="584">
        <f t="shared" si="1"/>
        <v>3</v>
      </c>
      <c r="K9" s="203" t="s">
        <v>16</v>
      </c>
      <c r="L9" s="287">
        <v>25656.21</v>
      </c>
      <c r="M9" s="360">
        <v>26840</v>
      </c>
      <c r="N9" s="347">
        <v>26781.239999999998</v>
      </c>
      <c r="O9" s="418">
        <f t="shared" ref="O9:O32" si="11">M9-L9</f>
        <v>1183.7900000000009</v>
      </c>
      <c r="P9" s="421">
        <f t="shared" ref="P9:P32" si="12">N9-M9</f>
        <v>-58.760000000002037</v>
      </c>
      <c r="Q9" s="446">
        <f t="shared" ref="Q9:Q32" si="13">O9/L9</f>
        <v>4.6140486065556874E-2</v>
      </c>
      <c r="R9" s="446">
        <f t="shared" ref="R9:R32" si="14">P9/M9</f>
        <v>-2.1892697466468717E-3</v>
      </c>
      <c r="S9" s="584">
        <f t="shared" si="2"/>
        <v>6</v>
      </c>
      <c r="U9" s="362" t="s">
        <v>17</v>
      </c>
      <c r="V9" s="248">
        <v>3719</v>
      </c>
      <c r="W9" s="248">
        <v>4330</v>
      </c>
      <c r="X9" s="248">
        <v>5255</v>
      </c>
      <c r="Y9" s="426">
        <f t="shared" si="3"/>
        <v>611</v>
      </c>
      <c r="Z9" s="426">
        <f t="shared" si="4"/>
        <v>925</v>
      </c>
      <c r="AA9" s="446">
        <f t="shared" si="5"/>
        <v>0.16429147620328044</v>
      </c>
      <c r="AB9" s="446">
        <f t="shared" si="6"/>
        <v>0.21362586605080833</v>
      </c>
      <c r="AC9" s="584">
        <f t="shared" si="0"/>
        <v>2</v>
      </c>
      <c r="AE9" s="1"/>
      <c r="AF9" s="189"/>
      <c r="AG9" s="189"/>
      <c r="AH9" s="342"/>
      <c r="AI9" s="436"/>
      <c r="AJ9" s="436"/>
      <c r="AK9" s="436"/>
      <c r="AL9" s="436"/>
      <c r="AM9" s="366"/>
    </row>
    <row r="10" spans="1:39" ht="15.75" thickBot="1" x14ac:dyDescent="0.3">
      <c r="A10" s="362" t="s">
        <v>17</v>
      </c>
      <c r="B10" s="208">
        <v>8219509.75</v>
      </c>
      <c r="C10" s="345">
        <v>9465770.7400000002</v>
      </c>
      <c r="D10" s="345">
        <v>11176623.210000001</v>
      </c>
      <c r="E10" s="418">
        <f t="shared" si="7"/>
        <v>1246260.9900000002</v>
      </c>
      <c r="F10" s="418">
        <f t="shared" si="8"/>
        <v>1710852.4700000007</v>
      </c>
      <c r="G10" s="446">
        <f t="shared" si="9"/>
        <v>0.15162230204788069</v>
      </c>
      <c r="H10" s="446">
        <f t="shared" si="10"/>
        <v>0.18074095781449284</v>
      </c>
      <c r="I10" s="584">
        <f t="shared" si="1"/>
        <v>2</v>
      </c>
      <c r="K10" s="203" t="s">
        <v>17</v>
      </c>
      <c r="L10" s="287">
        <v>30648.41</v>
      </c>
      <c r="M10" s="360">
        <v>32465</v>
      </c>
      <c r="N10" s="347">
        <v>70772.22</v>
      </c>
      <c r="O10" s="418">
        <f t="shared" si="11"/>
        <v>1816.5900000000001</v>
      </c>
      <c r="P10" s="421">
        <f t="shared" si="12"/>
        <v>38307.22</v>
      </c>
      <c r="Q10" s="446">
        <f t="shared" si="13"/>
        <v>5.927191655293048E-2</v>
      </c>
      <c r="R10" s="446">
        <f t="shared" si="14"/>
        <v>1.1799544124441708</v>
      </c>
      <c r="S10" s="584">
        <f t="shared" si="2"/>
        <v>5</v>
      </c>
      <c r="U10" s="365" t="s">
        <v>18</v>
      </c>
      <c r="V10" s="248">
        <v>506</v>
      </c>
      <c r="W10" s="248">
        <v>536</v>
      </c>
      <c r="X10" s="248">
        <v>579</v>
      </c>
      <c r="Y10" s="426">
        <f t="shared" si="3"/>
        <v>30</v>
      </c>
      <c r="Z10" s="426">
        <f t="shared" si="4"/>
        <v>43</v>
      </c>
      <c r="AA10" s="446">
        <f t="shared" si="5"/>
        <v>5.9288537549407112E-2</v>
      </c>
      <c r="AB10" s="446">
        <f t="shared" si="6"/>
        <v>8.0223880597014921E-2</v>
      </c>
      <c r="AC10" s="584">
        <f t="shared" si="0"/>
        <v>5</v>
      </c>
      <c r="AE10" s="171" t="s">
        <v>89</v>
      </c>
      <c r="AF10" s="175" t="s">
        <v>122</v>
      </c>
      <c r="AG10" s="175" t="s">
        <v>140</v>
      </c>
      <c r="AH10" s="175" t="s">
        <v>155</v>
      </c>
      <c r="AI10" s="163" t="s">
        <v>149</v>
      </c>
      <c r="AJ10" s="163" t="s">
        <v>150</v>
      </c>
      <c r="AK10" s="163"/>
      <c r="AL10" s="163"/>
      <c r="AM10" s="366"/>
    </row>
    <row r="11" spans="1:39" x14ac:dyDescent="0.25">
      <c r="A11" s="203" t="s">
        <v>18</v>
      </c>
      <c r="B11" s="208">
        <v>1192289.81</v>
      </c>
      <c r="C11" s="345">
        <v>1181727.3500000001</v>
      </c>
      <c r="D11" s="345">
        <v>1332610.67</v>
      </c>
      <c r="E11" s="418">
        <f t="shared" si="7"/>
        <v>-10562.459999999963</v>
      </c>
      <c r="F11" s="418">
        <f t="shared" si="8"/>
        <v>150883.31999999983</v>
      </c>
      <c r="G11" s="446">
        <f t="shared" si="9"/>
        <v>-8.858970286762715E-3</v>
      </c>
      <c r="H11" s="446">
        <f t="shared" si="10"/>
        <v>0.12768031475280642</v>
      </c>
      <c r="I11" s="584">
        <f t="shared" si="1"/>
        <v>5</v>
      </c>
      <c r="K11" s="203" t="s">
        <v>18</v>
      </c>
      <c r="L11" s="287">
        <v>11581.84</v>
      </c>
      <c r="M11" s="360">
        <v>6145</v>
      </c>
      <c r="N11" s="347">
        <v>14322.68</v>
      </c>
      <c r="O11" s="418">
        <f t="shared" si="11"/>
        <v>-5436.84</v>
      </c>
      <c r="P11" s="421">
        <f t="shared" si="12"/>
        <v>8177.68</v>
      </c>
      <c r="Q11" s="446">
        <f t="shared" si="13"/>
        <v>-0.46942800107754901</v>
      </c>
      <c r="R11" s="446">
        <f t="shared" si="14"/>
        <v>1.3307860048820179</v>
      </c>
      <c r="S11" s="584">
        <f t="shared" si="2"/>
        <v>9</v>
      </c>
      <c r="U11" s="253" t="s">
        <v>19</v>
      </c>
      <c r="V11" s="248">
        <v>321</v>
      </c>
      <c r="W11" s="248">
        <v>351</v>
      </c>
      <c r="X11" s="248">
        <v>328</v>
      </c>
      <c r="Y11" s="426">
        <f t="shared" si="3"/>
        <v>30</v>
      </c>
      <c r="Z11" s="426">
        <f t="shared" si="4"/>
        <v>-23</v>
      </c>
      <c r="AA11" s="446">
        <f t="shared" si="5"/>
        <v>9.3457943925233641E-2</v>
      </c>
      <c r="AB11" s="446">
        <f t="shared" si="6"/>
        <v>-6.5527065527065526E-2</v>
      </c>
      <c r="AC11" s="584">
        <f t="shared" si="0"/>
        <v>6</v>
      </c>
      <c r="AE11" s="362" t="s">
        <v>15</v>
      </c>
      <c r="AF11" s="286">
        <v>229708.15</v>
      </c>
      <c r="AG11" s="359">
        <v>240766</v>
      </c>
      <c r="AH11" s="479">
        <v>258258.06</v>
      </c>
      <c r="AI11" s="440">
        <f>AG11-AF11</f>
        <v>11057.850000000006</v>
      </c>
      <c r="AJ11" s="441">
        <f>AH11-AG11</f>
        <v>17492.059999999998</v>
      </c>
      <c r="AK11" s="446">
        <f>AI11/AF11</f>
        <v>4.8138692510474729E-2</v>
      </c>
      <c r="AL11" s="446">
        <f>AJ11/AG11</f>
        <v>7.2651703313590776E-2</v>
      </c>
      <c r="AM11" s="584">
        <f>_xlfn.RANK.EQ(AF11,AF$11:AF$33,0)</f>
        <v>2</v>
      </c>
    </row>
    <row r="12" spans="1:39" x14ac:dyDescent="0.25">
      <c r="A12" s="209" t="s">
        <v>19</v>
      </c>
      <c r="B12" s="208">
        <v>971692.71</v>
      </c>
      <c r="C12" s="345">
        <v>1079440.3600000001</v>
      </c>
      <c r="D12" s="345">
        <v>1256935.6499999999</v>
      </c>
      <c r="E12" s="418">
        <f t="shared" si="7"/>
        <v>107747.65000000014</v>
      </c>
      <c r="F12" s="418">
        <f t="shared" si="8"/>
        <v>177495.2899999998</v>
      </c>
      <c r="G12" s="446">
        <f t="shared" si="9"/>
        <v>0.11088654766176041</v>
      </c>
      <c r="H12" s="446">
        <f t="shared" si="10"/>
        <v>0.1644326973284562</v>
      </c>
      <c r="I12" s="584">
        <f t="shared" si="1"/>
        <v>6</v>
      </c>
      <c r="K12" s="209" t="s">
        <v>19</v>
      </c>
      <c r="L12" s="287">
        <v>4087.84</v>
      </c>
      <c r="M12" s="360">
        <v>9029</v>
      </c>
      <c r="N12" s="347">
        <v>19878.16</v>
      </c>
      <c r="O12" s="418">
        <f t="shared" si="11"/>
        <v>4941.16</v>
      </c>
      <c r="P12" s="421">
        <f t="shared" si="12"/>
        <v>10849.16</v>
      </c>
      <c r="Q12" s="446">
        <f t="shared" si="13"/>
        <v>1.2087459391757016</v>
      </c>
      <c r="R12" s="446">
        <f t="shared" si="14"/>
        <v>1.2015904308339793</v>
      </c>
      <c r="S12" s="584">
        <f t="shared" si="2"/>
        <v>13</v>
      </c>
      <c r="U12" s="253" t="s">
        <v>90</v>
      </c>
      <c r="V12" s="248">
        <v>233</v>
      </c>
      <c r="W12" s="248">
        <v>280</v>
      </c>
      <c r="X12" s="248">
        <v>272</v>
      </c>
      <c r="Y12" s="426">
        <f t="shared" si="3"/>
        <v>47</v>
      </c>
      <c r="Z12" s="426">
        <f t="shared" si="4"/>
        <v>-8</v>
      </c>
      <c r="AA12" s="446">
        <f t="shared" si="5"/>
        <v>0.20171673819742489</v>
      </c>
      <c r="AB12" s="446">
        <f t="shared" si="6"/>
        <v>-2.8571428571428571E-2</v>
      </c>
      <c r="AC12" s="584">
        <f t="shared" si="0"/>
        <v>7</v>
      </c>
      <c r="AE12" s="274" t="s">
        <v>16</v>
      </c>
      <c r="AF12" s="287">
        <v>25656.21</v>
      </c>
      <c r="AG12" s="360">
        <v>26840</v>
      </c>
      <c r="AH12" s="347">
        <v>26781.239999999998</v>
      </c>
      <c r="AI12" s="442">
        <f t="shared" ref="AI12:AI35" si="15">AG12-AF12</f>
        <v>1183.7900000000009</v>
      </c>
      <c r="AJ12" s="443">
        <f t="shared" ref="AJ12:AJ35" si="16">AH12-AG12</f>
        <v>-58.760000000002037</v>
      </c>
      <c r="AK12" s="446">
        <f t="shared" ref="AK12:AK35" si="17">AI12/AF12</f>
        <v>4.6140486065556874E-2</v>
      </c>
      <c r="AL12" s="446">
        <f t="shared" ref="AL12:AL35" si="18">AJ12/AG12</f>
        <v>-2.1892697466468717E-3</v>
      </c>
      <c r="AM12" s="584">
        <f t="shared" ref="AM12:AM33" si="19">_xlfn.RANK.EQ(AF12,AF$11:AF$33,0)</f>
        <v>6</v>
      </c>
    </row>
    <row r="13" spans="1:39" x14ac:dyDescent="0.25">
      <c r="A13" s="209" t="s">
        <v>20</v>
      </c>
      <c r="B13" s="208">
        <v>607416.93999999994</v>
      </c>
      <c r="C13" s="345">
        <v>656999.11</v>
      </c>
      <c r="D13" s="345">
        <v>693053.12</v>
      </c>
      <c r="E13" s="418">
        <f t="shared" si="7"/>
        <v>49582.170000000042</v>
      </c>
      <c r="F13" s="418">
        <f t="shared" si="8"/>
        <v>36054.010000000009</v>
      </c>
      <c r="G13" s="446">
        <f t="shared" si="9"/>
        <v>8.162790125675462E-2</v>
      </c>
      <c r="H13" s="446">
        <f t="shared" si="10"/>
        <v>5.4876801887905162E-2</v>
      </c>
      <c r="I13" s="584">
        <f t="shared" si="1"/>
        <v>7</v>
      </c>
      <c r="K13" s="209" t="s">
        <v>20</v>
      </c>
      <c r="L13" s="287">
        <v>7576.71</v>
      </c>
      <c r="M13" s="360">
        <v>20307</v>
      </c>
      <c r="N13" s="347">
        <v>6123.54</v>
      </c>
      <c r="O13" s="418">
        <f t="shared" si="11"/>
        <v>12730.29</v>
      </c>
      <c r="P13" s="421">
        <f t="shared" si="12"/>
        <v>-14183.46</v>
      </c>
      <c r="Q13" s="446">
        <f t="shared" si="13"/>
        <v>1.6801870468844657</v>
      </c>
      <c r="R13" s="446">
        <f t="shared" si="14"/>
        <v>-0.69845176540109322</v>
      </c>
      <c r="S13" s="584">
        <f t="shared" si="2"/>
        <v>10</v>
      </c>
      <c r="U13" s="253" t="s">
        <v>21</v>
      </c>
      <c r="V13" s="248">
        <v>84</v>
      </c>
      <c r="W13" s="248">
        <v>101</v>
      </c>
      <c r="X13" s="248">
        <v>70</v>
      </c>
      <c r="Y13" s="426">
        <f t="shared" si="3"/>
        <v>17</v>
      </c>
      <c r="Z13" s="426">
        <f t="shared" si="4"/>
        <v>-31</v>
      </c>
      <c r="AA13" s="446">
        <f t="shared" si="5"/>
        <v>0.20238095238095238</v>
      </c>
      <c r="AB13" s="446">
        <f t="shared" si="6"/>
        <v>-0.30693069306930693</v>
      </c>
      <c r="AC13" s="584">
        <f t="shared" si="0"/>
        <v>14</v>
      </c>
      <c r="AE13" s="365" t="s">
        <v>17</v>
      </c>
      <c r="AF13" s="287">
        <v>30648.41</v>
      </c>
      <c r="AG13" s="360">
        <v>32465</v>
      </c>
      <c r="AH13" s="347">
        <v>70772.22</v>
      </c>
      <c r="AI13" s="442">
        <f t="shared" si="15"/>
        <v>1816.5900000000001</v>
      </c>
      <c r="AJ13" s="443">
        <f t="shared" si="16"/>
        <v>38307.22</v>
      </c>
      <c r="AK13" s="446">
        <f t="shared" si="17"/>
        <v>5.927191655293048E-2</v>
      </c>
      <c r="AL13" s="446">
        <f t="shared" si="18"/>
        <v>1.1799544124441708</v>
      </c>
      <c r="AM13" s="584">
        <f t="shared" si="19"/>
        <v>5</v>
      </c>
    </row>
    <row r="14" spans="1:39" x14ac:dyDescent="0.25">
      <c r="A14" s="209" t="s">
        <v>21</v>
      </c>
      <c r="B14" s="208">
        <v>276619.2</v>
      </c>
      <c r="C14" s="345">
        <v>280579.90999999997</v>
      </c>
      <c r="D14" s="345">
        <v>298762.14</v>
      </c>
      <c r="E14" s="418">
        <f t="shared" si="7"/>
        <v>3960.7099999999627</v>
      </c>
      <c r="F14" s="418">
        <f t="shared" si="8"/>
        <v>18182.23000000004</v>
      </c>
      <c r="G14" s="446">
        <f t="shared" si="9"/>
        <v>1.4318275810211159E-2</v>
      </c>
      <c r="H14" s="446">
        <f t="shared" si="10"/>
        <v>6.4802323159915617E-2</v>
      </c>
      <c r="I14" s="584">
        <f t="shared" si="1"/>
        <v>10</v>
      </c>
      <c r="K14" s="209" t="s">
        <v>21</v>
      </c>
      <c r="L14" s="287">
        <v>5076.71</v>
      </c>
      <c r="M14" s="360">
        <v>3624</v>
      </c>
      <c r="N14" s="347">
        <v>3425.21</v>
      </c>
      <c r="O14" s="418">
        <f t="shared" si="11"/>
        <v>-1452.71</v>
      </c>
      <c r="P14" s="421">
        <f t="shared" si="12"/>
        <v>-198.78999999999996</v>
      </c>
      <c r="Q14" s="446">
        <f t="shared" si="13"/>
        <v>-0.28615185819162409</v>
      </c>
      <c r="R14" s="446">
        <f t="shared" si="14"/>
        <v>-5.4853752759381889E-2</v>
      </c>
      <c r="S14" s="584">
        <f t="shared" si="2"/>
        <v>11</v>
      </c>
      <c r="U14" s="253" t="s">
        <v>22</v>
      </c>
      <c r="V14" s="248">
        <v>36</v>
      </c>
      <c r="W14" s="248">
        <v>32</v>
      </c>
      <c r="X14" s="248">
        <v>15</v>
      </c>
      <c r="Y14" s="426">
        <f t="shared" si="3"/>
        <v>-4</v>
      </c>
      <c r="Z14" s="426">
        <f t="shared" si="4"/>
        <v>-17</v>
      </c>
      <c r="AA14" s="446">
        <f t="shared" si="5"/>
        <v>-0.1111111111111111</v>
      </c>
      <c r="AB14" s="446">
        <f t="shared" si="6"/>
        <v>-0.53125</v>
      </c>
      <c r="AC14" s="584">
        <f t="shared" si="0"/>
        <v>20</v>
      </c>
      <c r="AE14" s="274" t="s">
        <v>18</v>
      </c>
      <c r="AF14" s="287">
        <v>11581.84</v>
      </c>
      <c r="AG14" s="360">
        <v>6145</v>
      </c>
      <c r="AH14" s="347">
        <v>14322.68</v>
      </c>
      <c r="AI14" s="442">
        <f t="shared" si="15"/>
        <v>-5436.84</v>
      </c>
      <c r="AJ14" s="443">
        <f t="shared" si="16"/>
        <v>8177.68</v>
      </c>
      <c r="AK14" s="446">
        <f t="shared" si="17"/>
        <v>-0.46942800107754901</v>
      </c>
      <c r="AL14" s="446">
        <f t="shared" si="18"/>
        <v>1.3307860048820179</v>
      </c>
      <c r="AM14" s="584">
        <f t="shared" si="19"/>
        <v>9</v>
      </c>
    </row>
    <row r="15" spans="1:39" x14ac:dyDescent="0.25">
      <c r="A15" s="209" t="s">
        <v>22</v>
      </c>
      <c r="B15" s="208">
        <v>100148.69</v>
      </c>
      <c r="C15" s="345">
        <v>75178.7</v>
      </c>
      <c r="D15" s="345">
        <v>51759.270000000004</v>
      </c>
      <c r="E15" s="418">
        <f t="shared" si="7"/>
        <v>-24969.990000000005</v>
      </c>
      <c r="F15" s="418">
        <f t="shared" si="8"/>
        <v>-23419.429999999993</v>
      </c>
      <c r="G15" s="446">
        <f t="shared" si="9"/>
        <v>-0.24932917245347896</v>
      </c>
      <c r="H15" s="446">
        <f t="shared" si="10"/>
        <v>-0.31151682590946628</v>
      </c>
      <c r="I15" s="584">
        <f t="shared" si="1"/>
        <v>19</v>
      </c>
      <c r="K15" s="209" t="s">
        <v>22</v>
      </c>
      <c r="L15" s="287">
        <v>14862.3</v>
      </c>
      <c r="M15" s="360">
        <v>17354</v>
      </c>
      <c r="N15" s="347">
        <v>30304.079999999998</v>
      </c>
      <c r="O15" s="418">
        <f t="shared" si="11"/>
        <v>2491.7000000000007</v>
      </c>
      <c r="P15" s="421">
        <f t="shared" si="12"/>
        <v>12950.079999999998</v>
      </c>
      <c r="Q15" s="446">
        <f t="shared" si="13"/>
        <v>0.16765238220194725</v>
      </c>
      <c r="R15" s="446">
        <f t="shared" si="14"/>
        <v>0.74623026391609992</v>
      </c>
      <c r="S15" s="584">
        <f t="shared" si="2"/>
        <v>7</v>
      </c>
      <c r="U15" s="253" t="s">
        <v>23</v>
      </c>
      <c r="V15" s="248">
        <v>141</v>
      </c>
      <c r="W15" s="248">
        <v>222</v>
      </c>
      <c r="X15" s="248">
        <v>299</v>
      </c>
      <c r="Y15" s="426">
        <f t="shared" si="3"/>
        <v>81</v>
      </c>
      <c r="Z15" s="426">
        <f t="shared" si="4"/>
        <v>77</v>
      </c>
      <c r="AA15" s="446">
        <f t="shared" si="5"/>
        <v>0.57446808510638303</v>
      </c>
      <c r="AB15" s="446">
        <f t="shared" si="6"/>
        <v>0.34684684684684686</v>
      </c>
      <c r="AC15" s="584">
        <f t="shared" si="0"/>
        <v>9</v>
      </c>
      <c r="AE15" s="275" t="s">
        <v>19</v>
      </c>
      <c r="AF15" s="287">
        <v>4087.84</v>
      </c>
      <c r="AG15" s="360">
        <v>9029</v>
      </c>
      <c r="AH15" s="347">
        <v>19878.16</v>
      </c>
      <c r="AI15" s="442">
        <f t="shared" si="15"/>
        <v>4941.16</v>
      </c>
      <c r="AJ15" s="443">
        <f t="shared" si="16"/>
        <v>10849.16</v>
      </c>
      <c r="AK15" s="446">
        <f t="shared" si="17"/>
        <v>1.2087459391757016</v>
      </c>
      <c r="AL15" s="446">
        <f t="shared" si="18"/>
        <v>1.2015904308339793</v>
      </c>
      <c r="AM15" s="584">
        <f t="shared" si="19"/>
        <v>13</v>
      </c>
    </row>
    <row r="16" spans="1:39" x14ac:dyDescent="0.25">
      <c r="A16" s="209" t="s">
        <v>23</v>
      </c>
      <c r="B16" s="208">
        <v>266803.7</v>
      </c>
      <c r="C16" s="345">
        <v>387874.68</v>
      </c>
      <c r="D16" s="345">
        <v>493057.13</v>
      </c>
      <c r="E16" s="418">
        <f t="shared" si="7"/>
        <v>121070.97999999998</v>
      </c>
      <c r="F16" s="418">
        <f t="shared" si="8"/>
        <v>105182.45000000001</v>
      </c>
      <c r="G16" s="446">
        <f t="shared" si="9"/>
        <v>0.45378298726741789</v>
      </c>
      <c r="H16" s="446">
        <f t="shared" si="10"/>
        <v>0.27117637583355536</v>
      </c>
      <c r="I16" s="584">
        <f t="shared" si="1"/>
        <v>11</v>
      </c>
      <c r="K16" s="209" t="s">
        <v>23</v>
      </c>
      <c r="L16" s="293">
        <v>0</v>
      </c>
      <c r="M16" s="360">
        <v>0</v>
      </c>
      <c r="N16" s="347">
        <v>0</v>
      </c>
      <c r="O16" s="418">
        <f t="shared" si="11"/>
        <v>0</v>
      </c>
      <c r="P16" s="421">
        <f t="shared" si="12"/>
        <v>0</v>
      </c>
      <c r="Q16" s="446">
        <v>0</v>
      </c>
      <c r="R16" s="446">
        <v>0</v>
      </c>
      <c r="S16" s="584">
        <f t="shared" si="2"/>
        <v>17</v>
      </c>
      <c r="U16" s="253" t="s">
        <v>24</v>
      </c>
      <c r="V16" s="248">
        <v>103</v>
      </c>
      <c r="W16" s="248">
        <v>110</v>
      </c>
      <c r="X16" s="248">
        <v>82</v>
      </c>
      <c r="Y16" s="426">
        <f t="shared" si="3"/>
        <v>7</v>
      </c>
      <c r="Z16" s="426">
        <f t="shared" si="4"/>
        <v>-28</v>
      </c>
      <c r="AA16" s="446">
        <f t="shared" si="5"/>
        <v>6.7961165048543687E-2</v>
      </c>
      <c r="AB16" s="446">
        <f t="shared" si="6"/>
        <v>-0.25454545454545452</v>
      </c>
      <c r="AC16" s="584">
        <f t="shared" si="0"/>
        <v>10</v>
      </c>
      <c r="AE16" s="275" t="s">
        <v>90</v>
      </c>
      <c r="AF16" s="287">
        <v>7576.71</v>
      </c>
      <c r="AG16" s="360">
        <v>20307</v>
      </c>
      <c r="AH16" s="347">
        <v>6123.54</v>
      </c>
      <c r="AI16" s="442">
        <f t="shared" si="15"/>
        <v>12730.29</v>
      </c>
      <c r="AJ16" s="443">
        <f t="shared" si="16"/>
        <v>-14183.46</v>
      </c>
      <c r="AK16" s="446">
        <f t="shared" si="17"/>
        <v>1.6801870468844657</v>
      </c>
      <c r="AL16" s="446">
        <f t="shared" si="18"/>
        <v>-0.69845176540109322</v>
      </c>
      <c r="AM16" s="584">
        <f t="shared" si="19"/>
        <v>10</v>
      </c>
    </row>
    <row r="17" spans="1:39" x14ac:dyDescent="0.25">
      <c r="A17" s="209" t="s">
        <v>24</v>
      </c>
      <c r="B17" s="208">
        <v>257197.2</v>
      </c>
      <c r="C17" s="345">
        <v>286620.13</v>
      </c>
      <c r="D17" s="345">
        <v>222183.47999999998</v>
      </c>
      <c r="E17" s="418">
        <f t="shared" si="7"/>
        <v>29422.929999999993</v>
      </c>
      <c r="F17" s="418">
        <f t="shared" si="8"/>
        <v>-64436.650000000023</v>
      </c>
      <c r="G17" s="446">
        <f t="shared" si="9"/>
        <v>0.11439832937528088</v>
      </c>
      <c r="H17" s="446">
        <f t="shared" si="10"/>
        <v>-0.22481550755001062</v>
      </c>
      <c r="I17" s="584">
        <f t="shared" si="1"/>
        <v>12</v>
      </c>
      <c r="K17" s="364" t="s">
        <v>24</v>
      </c>
      <c r="L17" s="293">
        <v>148668.78</v>
      </c>
      <c r="M17" s="360">
        <v>136301</v>
      </c>
      <c r="N17" s="347">
        <v>115487.81999999999</v>
      </c>
      <c r="O17" s="418">
        <f t="shared" si="11"/>
        <v>-12367.779999999999</v>
      </c>
      <c r="P17" s="421">
        <f t="shared" si="12"/>
        <v>-20813.180000000008</v>
      </c>
      <c r="Q17" s="446">
        <f t="shared" si="13"/>
        <v>-8.3190162722798958E-2</v>
      </c>
      <c r="R17" s="446">
        <f t="shared" si="14"/>
        <v>-0.15270012692496759</v>
      </c>
      <c r="S17" s="584">
        <f t="shared" si="2"/>
        <v>3</v>
      </c>
      <c r="U17" s="363" t="s">
        <v>25</v>
      </c>
      <c r="V17" s="248">
        <v>1244</v>
      </c>
      <c r="W17" s="248">
        <v>1245</v>
      </c>
      <c r="X17" s="248">
        <v>1420</v>
      </c>
      <c r="Y17" s="426">
        <f t="shared" si="3"/>
        <v>1</v>
      </c>
      <c r="Z17" s="426">
        <f t="shared" si="4"/>
        <v>175</v>
      </c>
      <c r="AA17" s="446">
        <f t="shared" si="5"/>
        <v>8.0385852090032153E-4</v>
      </c>
      <c r="AB17" s="446">
        <f t="shared" si="6"/>
        <v>0.14056224899598393</v>
      </c>
      <c r="AC17" s="584">
        <f t="shared" si="0"/>
        <v>3</v>
      </c>
      <c r="AE17" s="275" t="s">
        <v>21</v>
      </c>
      <c r="AF17" s="287">
        <v>5076.71</v>
      </c>
      <c r="AG17" s="360">
        <v>3624</v>
      </c>
      <c r="AH17" s="347">
        <v>3425.21</v>
      </c>
      <c r="AI17" s="442">
        <f t="shared" si="15"/>
        <v>-1452.71</v>
      </c>
      <c r="AJ17" s="443">
        <f t="shared" si="16"/>
        <v>-198.78999999999996</v>
      </c>
      <c r="AK17" s="446">
        <f t="shared" si="17"/>
        <v>-0.28615185819162409</v>
      </c>
      <c r="AL17" s="446">
        <f t="shared" si="18"/>
        <v>-5.4853752759381889E-2</v>
      </c>
      <c r="AM17" s="584">
        <f t="shared" si="19"/>
        <v>11</v>
      </c>
    </row>
    <row r="18" spans="1:39" x14ac:dyDescent="0.25">
      <c r="A18" s="364" t="s">
        <v>25</v>
      </c>
      <c r="B18" s="208">
        <v>3144374.55</v>
      </c>
      <c r="C18" s="345">
        <v>3132455.72</v>
      </c>
      <c r="D18" s="345">
        <v>3469749.5199999996</v>
      </c>
      <c r="E18" s="418">
        <f t="shared" si="7"/>
        <v>-11918.829999999609</v>
      </c>
      <c r="F18" s="418">
        <f t="shared" si="8"/>
        <v>337293.79999999935</v>
      </c>
      <c r="G18" s="446">
        <f t="shared" si="9"/>
        <v>-3.7905248915081091E-3</v>
      </c>
      <c r="H18" s="446">
        <f t="shared" si="10"/>
        <v>0.10767711666168399</v>
      </c>
      <c r="I18" s="584">
        <f t="shared" si="1"/>
        <v>4</v>
      </c>
      <c r="K18" s="361" t="s">
        <v>25</v>
      </c>
      <c r="L18" s="287">
        <v>1029044.9</v>
      </c>
      <c r="M18" s="360">
        <v>1015652</v>
      </c>
      <c r="N18" s="347">
        <v>966859.66</v>
      </c>
      <c r="O18" s="418">
        <f t="shared" si="11"/>
        <v>-13392.900000000023</v>
      </c>
      <c r="P18" s="421">
        <f t="shared" si="12"/>
        <v>-48792.339999999967</v>
      </c>
      <c r="Q18" s="446">
        <f t="shared" si="13"/>
        <v>-1.3014883995829554E-2</v>
      </c>
      <c r="R18" s="446">
        <f t="shared" si="14"/>
        <v>-4.8040411479522482E-2</v>
      </c>
      <c r="S18" s="584">
        <f t="shared" si="2"/>
        <v>1</v>
      </c>
      <c r="U18" s="253" t="s">
        <v>26</v>
      </c>
      <c r="V18" s="248">
        <v>185</v>
      </c>
      <c r="W18" s="248">
        <v>159</v>
      </c>
      <c r="X18" s="248">
        <v>166</v>
      </c>
      <c r="Y18" s="426">
        <f t="shared" si="3"/>
        <v>-26</v>
      </c>
      <c r="Z18" s="426">
        <f t="shared" si="4"/>
        <v>7</v>
      </c>
      <c r="AA18" s="446">
        <f t="shared" si="5"/>
        <v>-0.14054054054054055</v>
      </c>
      <c r="AB18" s="446">
        <f t="shared" si="6"/>
        <v>4.40251572327044E-2</v>
      </c>
      <c r="AC18" s="584">
        <f t="shared" si="0"/>
        <v>8</v>
      </c>
      <c r="AE18" s="275" t="s">
        <v>22</v>
      </c>
      <c r="AF18" s="287">
        <v>14862.3</v>
      </c>
      <c r="AG18" s="360">
        <v>17354</v>
      </c>
      <c r="AH18" s="347">
        <v>30304.079999999998</v>
      </c>
      <c r="AI18" s="442">
        <f t="shared" si="15"/>
        <v>2491.7000000000007</v>
      </c>
      <c r="AJ18" s="443">
        <f t="shared" si="16"/>
        <v>12950.079999999998</v>
      </c>
      <c r="AK18" s="446">
        <f t="shared" si="17"/>
        <v>0.16765238220194725</v>
      </c>
      <c r="AL18" s="446">
        <f t="shared" si="18"/>
        <v>0.74623026391609992</v>
      </c>
      <c r="AM18" s="584">
        <f t="shared" si="19"/>
        <v>7</v>
      </c>
    </row>
    <row r="19" spans="1:39" x14ac:dyDescent="0.25">
      <c r="A19" s="209" t="s">
        <v>26</v>
      </c>
      <c r="B19" s="208">
        <v>368021.92</v>
      </c>
      <c r="C19" s="345">
        <v>368049.84</v>
      </c>
      <c r="D19" s="345">
        <v>396773.31</v>
      </c>
      <c r="E19" s="418">
        <f t="shared" si="7"/>
        <v>27.92000000004191</v>
      </c>
      <c r="F19" s="418">
        <f t="shared" si="8"/>
        <v>28723.469999999972</v>
      </c>
      <c r="G19" s="446">
        <f t="shared" si="9"/>
        <v>7.5865046299529958E-5</v>
      </c>
      <c r="H19" s="446">
        <f t="shared" si="10"/>
        <v>7.8042337961619468E-2</v>
      </c>
      <c r="I19" s="584">
        <f t="shared" si="1"/>
        <v>8</v>
      </c>
      <c r="K19" s="363" t="s">
        <v>26</v>
      </c>
      <c r="L19" s="287">
        <v>124816.5</v>
      </c>
      <c r="M19" s="360">
        <v>150817</v>
      </c>
      <c r="N19" s="347">
        <v>136705.95000000001</v>
      </c>
      <c r="O19" s="418">
        <f t="shared" si="11"/>
        <v>26000.5</v>
      </c>
      <c r="P19" s="421">
        <f t="shared" si="12"/>
        <v>-14111.049999999988</v>
      </c>
      <c r="Q19" s="446">
        <f t="shared" si="13"/>
        <v>0.20830979878461581</v>
      </c>
      <c r="R19" s="446">
        <f t="shared" si="14"/>
        <v>-9.3564054450095066E-2</v>
      </c>
      <c r="S19" s="584">
        <f t="shared" si="2"/>
        <v>4</v>
      </c>
      <c r="U19" s="253" t="s">
        <v>28</v>
      </c>
      <c r="V19" s="248">
        <v>91</v>
      </c>
      <c r="W19" s="248">
        <v>132</v>
      </c>
      <c r="X19" s="248">
        <v>108</v>
      </c>
      <c r="Y19" s="426">
        <f t="shared" si="3"/>
        <v>41</v>
      </c>
      <c r="Z19" s="426">
        <f t="shared" si="4"/>
        <v>-24</v>
      </c>
      <c r="AA19" s="446">
        <f t="shared" si="5"/>
        <v>0.45054945054945056</v>
      </c>
      <c r="AB19" s="446">
        <f t="shared" si="6"/>
        <v>-0.18181818181818182</v>
      </c>
      <c r="AC19" s="584">
        <f t="shared" si="0"/>
        <v>13</v>
      </c>
      <c r="AE19" s="275" t="s">
        <v>23</v>
      </c>
      <c r="AF19" s="293">
        <v>0</v>
      </c>
      <c r="AG19" s="360">
        <v>0</v>
      </c>
      <c r="AH19" s="347">
        <v>0</v>
      </c>
      <c r="AI19" s="442">
        <f t="shared" si="15"/>
        <v>0</v>
      </c>
      <c r="AJ19" s="443">
        <f t="shared" si="16"/>
        <v>0</v>
      </c>
      <c r="AK19" s="446">
        <v>0</v>
      </c>
      <c r="AL19" s="446">
        <v>0</v>
      </c>
      <c r="AM19" s="584">
        <f t="shared" si="19"/>
        <v>17</v>
      </c>
    </row>
    <row r="20" spans="1:39" x14ac:dyDescent="0.25">
      <c r="A20" s="209" t="s">
        <v>28</v>
      </c>
      <c r="B20" s="208">
        <v>205271.41</v>
      </c>
      <c r="C20" s="345">
        <v>271759.03000000003</v>
      </c>
      <c r="D20" s="345">
        <v>300519.88</v>
      </c>
      <c r="E20" s="418">
        <f t="shared" si="7"/>
        <v>66487.620000000024</v>
      </c>
      <c r="F20" s="418">
        <f t="shared" si="8"/>
        <v>28760.849999999977</v>
      </c>
      <c r="G20" s="446">
        <f t="shared" si="9"/>
        <v>0.32390102450214581</v>
      </c>
      <c r="H20" s="446">
        <f t="shared" si="10"/>
        <v>0.10583217786728182</v>
      </c>
      <c r="I20" s="584">
        <f t="shared" si="1"/>
        <v>13</v>
      </c>
      <c r="K20" s="209" t="s">
        <v>28</v>
      </c>
      <c r="L20" s="287">
        <v>2627.77</v>
      </c>
      <c r="M20" s="360">
        <v>5668</v>
      </c>
      <c r="N20" s="347">
        <v>3030</v>
      </c>
      <c r="O20" s="418">
        <f t="shared" si="11"/>
        <v>3040.23</v>
      </c>
      <c r="P20" s="421">
        <f t="shared" si="12"/>
        <v>-2638</v>
      </c>
      <c r="Q20" s="446">
        <f t="shared" si="13"/>
        <v>1.156961986779665</v>
      </c>
      <c r="R20" s="446">
        <f t="shared" si="14"/>
        <v>-0.46541990119971771</v>
      </c>
      <c r="S20" s="584">
        <f t="shared" si="2"/>
        <v>15</v>
      </c>
      <c r="U20" s="253" t="s">
        <v>29</v>
      </c>
      <c r="V20" s="248">
        <v>18</v>
      </c>
      <c r="W20" s="248">
        <v>19</v>
      </c>
      <c r="X20" s="248">
        <v>38</v>
      </c>
      <c r="Y20" s="426">
        <f t="shared" si="3"/>
        <v>1</v>
      </c>
      <c r="Z20" s="426">
        <f t="shared" si="4"/>
        <v>19</v>
      </c>
      <c r="AA20" s="446">
        <f t="shared" si="5"/>
        <v>5.5555555555555552E-2</v>
      </c>
      <c r="AB20" s="446">
        <f t="shared" si="6"/>
        <v>1</v>
      </c>
      <c r="AC20" s="584">
        <f t="shared" si="0"/>
        <v>22</v>
      </c>
      <c r="AE20" s="363" t="s">
        <v>24</v>
      </c>
      <c r="AF20" s="293">
        <v>148668.78</v>
      </c>
      <c r="AG20" s="360">
        <v>136301</v>
      </c>
      <c r="AH20" s="347">
        <v>115487.81999999999</v>
      </c>
      <c r="AI20" s="442">
        <f t="shared" si="15"/>
        <v>-12367.779999999999</v>
      </c>
      <c r="AJ20" s="443">
        <f t="shared" si="16"/>
        <v>-20813.180000000008</v>
      </c>
      <c r="AK20" s="446">
        <f t="shared" si="17"/>
        <v>-8.3190162722798958E-2</v>
      </c>
      <c r="AL20" s="446">
        <f t="shared" si="18"/>
        <v>-0.15270012692496759</v>
      </c>
      <c r="AM20" s="584">
        <f t="shared" si="19"/>
        <v>3</v>
      </c>
    </row>
    <row r="21" spans="1:39" x14ac:dyDescent="0.25">
      <c r="A21" s="209" t="s">
        <v>29</v>
      </c>
      <c r="B21" s="208">
        <v>63260.06</v>
      </c>
      <c r="C21" s="345">
        <v>66885.84</v>
      </c>
      <c r="D21" s="345">
        <v>98526.709999999992</v>
      </c>
      <c r="E21" s="418">
        <f t="shared" si="7"/>
        <v>3625.7799999999988</v>
      </c>
      <c r="F21" s="418">
        <f t="shared" si="8"/>
        <v>31640.869999999995</v>
      </c>
      <c r="G21" s="446">
        <f t="shared" si="9"/>
        <v>5.7315468875622298E-2</v>
      </c>
      <c r="H21" s="446">
        <f t="shared" si="10"/>
        <v>0.47305782509422017</v>
      </c>
      <c r="I21" s="584">
        <f t="shared" si="1"/>
        <v>22</v>
      </c>
      <c r="K21" s="209" t="s">
        <v>29</v>
      </c>
      <c r="L21" s="287">
        <v>11870.38</v>
      </c>
      <c r="M21" s="360">
        <v>2141</v>
      </c>
      <c r="N21" s="347">
        <v>6264.64</v>
      </c>
      <c r="O21" s="418">
        <f t="shared" si="11"/>
        <v>-9729.3799999999992</v>
      </c>
      <c r="P21" s="421">
        <f t="shared" si="12"/>
        <v>4123.6400000000003</v>
      </c>
      <c r="Q21" s="446">
        <f t="shared" si="13"/>
        <v>-0.81963509171568216</v>
      </c>
      <c r="R21" s="446">
        <f t="shared" si="14"/>
        <v>1.9260345632881832</v>
      </c>
      <c r="S21" s="584">
        <f t="shared" si="2"/>
        <v>8</v>
      </c>
      <c r="U21" s="252" t="s">
        <v>30</v>
      </c>
      <c r="V21" s="248">
        <v>25</v>
      </c>
      <c r="W21" s="248">
        <v>24</v>
      </c>
      <c r="X21" s="248">
        <v>22</v>
      </c>
      <c r="Y21" s="426">
        <f t="shared" si="3"/>
        <v>-1</v>
      </c>
      <c r="Z21" s="426">
        <f t="shared" si="4"/>
        <v>-2</v>
      </c>
      <c r="AA21" s="446">
        <f t="shared" si="5"/>
        <v>-0.04</v>
      </c>
      <c r="AB21" s="446">
        <f t="shared" si="6"/>
        <v>-8.3333333333333329E-2</v>
      </c>
      <c r="AC21" s="584">
        <f t="shared" si="0"/>
        <v>21</v>
      </c>
      <c r="AE21" s="361" t="s">
        <v>25</v>
      </c>
      <c r="AF21" s="287">
        <v>1029044.9</v>
      </c>
      <c r="AG21" s="360">
        <v>1015652</v>
      </c>
      <c r="AH21" s="347">
        <v>966859.66</v>
      </c>
      <c r="AI21" s="442">
        <f t="shared" si="15"/>
        <v>-13392.900000000023</v>
      </c>
      <c r="AJ21" s="443">
        <f t="shared" si="16"/>
        <v>-48792.339999999967</v>
      </c>
      <c r="AK21" s="446">
        <f t="shared" si="17"/>
        <v>-1.3014883995829554E-2</v>
      </c>
      <c r="AL21" s="446">
        <f t="shared" si="18"/>
        <v>-4.8040411479522482E-2</v>
      </c>
      <c r="AM21" s="584">
        <f t="shared" si="19"/>
        <v>1</v>
      </c>
    </row>
    <row r="22" spans="1:39" x14ac:dyDescent="0.25">
      <c r="A22" s="209" t="s">
        <v>30</v>
      </c>
      <c r="B22" s="208">
        <v>76959.41</v>
      </c>
      <c r="C22" s="345">
        <v>75553.850000000006</v>
      </c>
      <c r="D22" s="345">
        <v>67204.88</v>
      </c>
      <c r="E22" s="418">
        <f t="shared" si="7"/>
        <v>-1405.5599999999977</v>
      </c>
      <c r="F22" s="418">
        <f t="shared" si="8"/>
        <v>-8348.9700000000012</v>
      </c>
      <c r="G22" s="446">
        <f t="shared" si="9"/>
        <v>-1.826365352852884E-2</v>
      </c>
      <c r="H22" s="446">
        <f t="shared" si="10"/>
        <v>-0.11050356798495378</v>
      </c>
      <c r="I22" s="584">
        <f t="shared" si="1"/>
        <v>21</v>
      </c>
      <c r="K22" s="209" t="s">
        <v>30</v>
      </c>
      <c r="L22" s="287">
        <v>3751.05</v>
      </c>
      <c r="M22" s="360">
        <v>9798</v>
      </c>
      <c r="N22" s="347">
        <v>15046.33</v>
      </c>
      <c r="O22" s="418">
        <f t="shared" si="11"/>
        <v>6046.95</v>
      </c>
      <c r="P22" s="421">
        <f t="shared" si="12"/>
        <v>5248.33</v>
      </c>
      <c r="Q22" s="446">
        <f t="shared" si="13"/>
        <v>1.6120686207861799</v>
      </c>
      <c r="R22" s="446">
        <f t="shared" si="14"/>
        <v>0.53565319452949578</v>
      </c>
      <c r="S22" s="584">
        <f t="shared" si="2"/>
        <v>14</v>
      </c>
      <c r="U22" s="253" t="s">
        <v>31</v>
      </c>
      <c r="V22" s="305">
        <v>44</v>
      </c>
      <c r="W22" s="248">
        <v>39</v>
      </c>
      <c r="X22" s="248">
        <v>27</v>
      </c>
      <c r="Y22" s="426">
        <f t="shared" si="3"/>
        <v>-5</v>
      </c>
      <c r="Z22" s="426">
        <f t="shared" si="4"/>
        <v>-12</v>
      </c>
      <c r="AA22" s="446">
        <f t="shared" si="5"/>
        <v>-0.11363636363636363</v>
      </c>
      <c r="AB22" s="446">
        <f t="shared" si="6"/>
        <v>-0.30769230769230771</v>
      </c>
      <c r="AC22" s="584">
        <f t="shared" si="0"/>
        <v>18</v>
      </c>
      <c r="AE22" s="364" t="s">
        <v>26</v>
      </c>
      <c r="AF22" s="287">
        <v>124816.5</v>
      </c>
      <c r="AG22" s="360">
        <v>150817</v>
      </c>
      <c r="AH22" s="347">
        <v>136705.95000000001</v>
      </c>
      <c r="AI22" s="442">
        <f t="shared" si="15"/>
        <v>26000.5</v>
      </c>
      <c r="AJ22" s="443">
        <f t="shared" si="16"/>
        <v>-14111.049999999988</v>
      </c>
      <c r="AK22" s="446">
        <f t="shared" si="17"/>
        <v>0.20830979878461581</v>
      </c>
      <c r="AL22" s="446">
        <f t="shared" si="18"/>
        <v>-9.3564054450095066E-2</v>
      </c>
      <c r="AM22" s="584">
        <f t="shared" si="19"/>
        <v>4</v>
      </c>
    </row>
    <row r="23" spans="1:39" x14ac:dyDescent="0.25">
      <c r="A23" s="209" t="s">
        <v>31</v>
      </c>
      <c r="B23" s="214">
        <v>136583.82999999999</v>
      </c>
      <c r="C23" s="345">
        <v>107040.85</v>
      </c>
      <c r="D23" s="345">
        <v>107935.93</v>
      </c>
      <c r="E23" s="418">
        <f t="shared" si="7"/>
        <v>-29542.979999999981</v>
      </c>
      <c r="F23" s="418">
        <f t="shared" si="8"/>
        <v>895.07999999998719</v>
      </c>
      <c r="G23" s="446">
        <f t="shared" si="9"/>
        <v>-0.21629925006495998</v>
      </c>
      <c r="H23" s="446">
        <f t="shared" si="10"/>
        <v>8.3620412207114116E-3</v>
      </c>
      <c r="I23" s="584">
        <f t="shared" si="1"/>
        <v>16</v>
      </c>
      <c r="K23" s="209" t="s">
        <v>31</v>
      </c>
      <c r="L23" s="287">
        <v>4294.9399999999996</v>
      </c>
      <c r="M23" s="360">
        <v>2903</v>
      </c>
      <c r="N23" s="347">
        <v>1649.99</v>
      </c>
      <c r="O23" s="418">
        <f t="shared" si="11"/>
        <v>-1391.9399999999996</v>
      </c>
      <c r="P23" s="421">
        <f t="shared" si="12"/>
        <v>-1253.01</v>
      </c>
      <c r="Q23" s="446">
        <f t="shared" si="13"/>
        <v>-0.32408834582089613</v>
      </c>
      <c r="R23" s="446">
        <f t="shared" si="14"/>
        <v>-0.43162590423699621</v>
      </c>
      <c r="S23" s="584">
        <f t="shared" si="2"/>
        <v>12</v>
      </c>
      <c r="U23" s="253" t="s">
        <v>32</v>
      </c>
      <c r="V23" s="305">
        <v>46</v>
      </c>
      <c r="W23" s="248">
        <v>32</v>
      </c>
      <c r="X23" s="248">
        <v>26</v>
      </c>
      <c r="Y23" s="426">
        <f t="shared" si="3"/>
        <v>-14</v>
      </c>
      <c r="Z23" s="426">
        <f t="shared" si="4"/>
        <v>-6</v>
      </c>
      <c r="AA23" s="446">
        <f t="shared" si="5"/>
        <v>-0.30434782608695654</v>
      </c>
      <c r="AB23" s="446">
        <f t="shared" si="6"/>
        <v>-0.1875</v>
      </c>
      <c r="AC23" s="584">
        <f t="shared" si="0"/>
        <v>17</v>
      </c>
      <c r="AE23" s="274" t="s">
        <v>28</v>
      </c>
      <c r="AF23" s="287">
        <v>2627.77</v>
      </c>
      <c r="AG23" s="360">
        <v>5668</v>
      </c>
      <c r="AH23" s="347">
        <v>3030</v>
      </c>
      <c r="AI23" s="442">
        <f t="shared" si="15"/>
        <v>3040.23</v>
      </c>
      <c r="AJ23" s="443">
        <f t="shared" si="16"/>
        <v>-2638</v>
      </c>
      <c r="AK23" s="446">
        <f t="shared" si="17"/>
        <v>1.156961986779665</v>
      </c>
      <c r="AL23" s="446">
        <f t="shared" si="18"/>
        <v>-0.46541990119971771</v>
      </c>
      <c r="AM23" s="584">
        <f t="shared" si="19"/>
        <v>15</v>
      </c>
    </row>
    <row r="24" spans="1:39" x14ac:dyDescent="0.25">
      <c r="A24" s="209" t="s">
        <v>32</v>
      </c>
      <c r="B24" s="214">
        <v>113323.16</v>
      </c>
      <c r="C24" s="345">
        <v>73611.45</v>
      </c>
      <c r="D24" s="345">
        <v>65463.98000000001</v>
      </c>
      <c r="E24" s="418">
        <f t="shared" si="7"/>
        <v>-39711.710000000006</v>
      </c>
      <c r="F24" s="418">
        <f t="shared" si="8"/>
        <v>-8147.4699999999866</v>
      </c>
      <c r="G24" s="446">
        <f t="shared" si="9"/>
        <v>-0.35042889732337157</v>
      </c>
      <c r="H24" s="446">
        <f t="shared" si="10"/>
        <v>-0.11068210176541811</v>
      </c>
      <c r="I24" s="584">
        <f t="shared" si="1"/>
        <v>18</v>
      </c>
      <c r="K24" s="209" t="s">
        <v>32</v>
      </c>
      <c r="L24" s="287">
        <v>0</v>
      </c>
      <c r="M24" s="360">
        <v>757</v>
      </c>
      <c r="N24" s="347">
        <v>1341.08</v>
      </c>
      <c r="O24" s="418">
        <f t="shared" si="11"/>
        <v>757</v>
      </c>
      <c r="P24" s="421">
        <f t="shared" si="12"/>
        <v>584.07999999999993</v>
      </c>
      <c r="Q24" s="446" t="e">
        <f t="shared" si="13"/>
        <v>#DIV/0!</v>
      </c>
      <c r="R24" s="446">
        <f t="shared" si="14"/>
        <v>0.77157199471598403</v>
      </c>
      <c r="S24" s="584">
        <f t="shared" si="2"/>
        <v>17</v>
      </c>
      <c r="U24" s="253" t="s">
        <v>33</v>
      </c>
      <c r="V24" s="305">
        <v>77</v>
      </c>
      <c r="W24" s="248">
        <v>115</v>
      </c>
      <c r="X24" s="248">
        <v>139</v>
      </c>
      <c r="Y24" s="426">
        <f t="shared" si="3"/>
        <v>38</v>
      </c>
      <c r="Z24" s="426">
        <f t="shared" si="4"/>
        <v>24</v>
      </c>
      <c r="AA24" s="446">
        <f t="shared" si="5"/>
        <v>0.4935064935064935</v>
      </c>
      <c r="AB24" s="446">
        <f t="shared" si="6"/>
        <v>0.20869565217391303</v>
      </c>
      <c r="AC24" s="584">
        <f t="shared" si="0"/>
        <v>15</v>
      </c>
      <c r="AE24" s="274" t="s">
        <v>29</v>
      </c>
      <c r="AF24" s="287">
        <v>11870.38</v>
      </c>
      <c r="AG24" s="360">
        <v>2141</v>
      </c>
      <c r="AH24" s="347">
        <v>6264.64</v>
      </c>
      <c r="AI24" s="442">
        <f t="shared" si="15"/>
        <v>-9729.3799999999992</v>
      </c>
      <c r="AJ24" s="443">
        <f t="shared" si="16"/>
        <v>4123.6400000000003</v>
      </c>
      <c r="AK24" s="446">
        <f t="shared" si="17"/>
        <v>-0.81963509171568216</v>
      </c>
      <c r="AL24" s="446">
        <f t="shared" si="18"/>
        <v>1.9260345632881832</v>
      </c>
      <c r="AM24" s="584">
        <f t="shared" si="19"/>
        <v>8</v>
      </c>
    </row>
    <row r="25" spans="1:39" x14ac:dyDescent="0.25">
      <c r="A25" s="209" t="s">
        <v>33</v>
      </c>
      <c r="B25" s="214">
        <v>312287.71000000002</v>
      </c>
      <c r="C25" s="345">
        <v>413174.47</v>
      </c>
      <c r="D25" s="345">
        <v>507692.95</v>
      </c>
      <c r="E25" s="418">
        <f t="shared" si="7"/>
        <v>100886.75999999995</v>
      </c>
      <c r="F25" s="418">
        <f t="shared" si="8"/>
        <v>94518.48000000004</v>
      </c>
      <c r="G25" s="446">
        <f t="shared" si="9"/>
        <v>0.3230570937293688</v>
      </c>
      <c r="H25" s="446">
        <f t="shared" si="10"/>
        <v>0.22876166574377174</v>
      </c>
      <c r="I25" s="584">
        <f t="shared" si="1"/>
        <v>9</v>
      </c>
      <c r="K25" s="209" t="s">
        <v>33</v>
      </c>
      <c r="L25" s="293">
        <v>0</v>
      </c>
      <c r="M25" s="360">
        <v>0</v>
      </c>
      <c r="N25" s="347">
        <v>0</v>
      </c>
      <c r="O25" s="418">
        <f t="shared" si="11"/>
        <v>0</v>
      </c>
      <c r="P25" s="421">
        <f t="shared" si="12"/>
        <v>0</v>
      </c>
      <c r="Q25" s="446">
        <v>0</v>
      </c>
      <c r="R25" s="446">
        <v>0</v>
      </c>
      <c r="S25" s="584">
        <f t="shared" si="2"/>
        <v>17</v>
      </c>
      <c r="U25" s="253" t="s">
        <v>34</v>
      </c>
      <c r="V25" s="305">
        <v>58</v>
      </c>
      <c r="W25" s="248">
        <v>62</v>
      </c>
      <c r="X25" s="248">
        <v>63</v>
      </c>
      <c r="Y25" s="426">
        <f t="shared" si="3"/>
        <v>4</v>
      </c>
      <c r="Z25" s="426">
        <f t="shared" si="4"/>
        <v>1</v>
      </c>
      <c r="AA25" s="446">
        <f t="shared" si="5"/>
        <v>6.8965517241379309E-2</v>
      </c>
      <c r="AB25" s="446">
        <f t="shared" si="6"/>
        <v>1.6129032258064516E-2</v>
      </c>
      <c r="AC25" s="584">
        <f t="shared" si="0"/>
        <v>16</v>
      </c>
      <c r="AE25" s="275" t="s">
        <v>30</v>
      </c>
      <c r="AF25" s="287">
        <v>3751.05</v>
      </c>
      <c r="AG25" s="360">
        <v>9798</v>
      </c>
      <c r="AH25" s="347">
        <v>15046.33</v>
      </c>
      <c r="AI25" s="442">
        <f t="shared" si="15"/>
        <v>6046.95</v>
      </c>
      <c r="AJ25" s="443">
        <f t="shared" si="16"/>
        <v>5248.33</v>
      </c>
      <c r="AK25" s="446">
        <f t="shared" si="17"/>
        <v>1.6120686207861799</v>
      </c>
      <c r="AL25" s="446">
        <f t="shared" si="18"/>
        <v>0.53565319452949578</v>
      </c>
      <c r="AM25" s="584">
        <f t="shared" si="19"/>
        <v>14</v>
      </c>
    </row>
    <row r="26" spans="1:39" x14ac:dyDescent="0.25">
      <c r="A26" s="209" t="s">
        <v>34</v>
      </c>
      <c r="B26" s="214">
        <v>114309.19</v>
      </c>
      <c r="C26" s="345">
        <v>133557.49</v>
      </c>
      <c r="D26" s="345">
        <v>147448.17000000001</v>
      </c>
      <c r="E26" s="418">
        <f t="shared" si="7"/>
        <v>19248.299999999988</v>
      </c>
      <c r="F26" s="418">
        <f t="shared" si="8"/>
        <v>13890.680000000022</v>
      </c>
      <c r="G26" s="446">
        <f t="shared" si="9"/>
        <v>0.16838803599255658</v>
      </c>
      <c r="H26" s="446">
        <f t="shared" si="10"/>
        <v>0.1040052489755537</v>
      </c>
      <c r="I26" s="584">
        <f t="shared" si="1"/>
        <v>17</v>
      </c>
      <c r="K26" s="209" t="s">
        <v>34</v>
      </c>
      <c r="L26" s="293">
        <v>101.21</v>
      </c>
      <c r="M26" s="360">
        <v>1115</v>
      </c>
      <c r="N26" s="347">
        <v>8898.77</v>
      </c>
      <c r="O26" s="418">
        <f t="shared" si="11"/>
        <v>1013.79</v>
      </c>
      <c r="P26" s="421">
        <f t="shared" si="12"/>
        <v>7783.77</v>
      </c>
      <c r="Q26" s="446">
        <f t="shared" si="13"/>
        <v>10.016697954747555</v>
      </c>
      <c r="R26" s="446">
        <f t="shared" si="14"/>
        <v>6.9809596412556054</v>
      </c>
      <c r="S26" s="584">
        <f t="shared" si="2"/>
        <v>16</v>
      </c>
      <c r="U26" s="253" t="s">
        <v>35</v>
      </c>
      <c r="V26" s="305">
        <v>95</v>
      </c>
      <c r="W26" s="248">
        <v>87</v>
      </c>
      <c r="X26" s="248">
        <v>120</v>
      </c>
      <c r="Y26" s="426">
        <f t="shared" si="3"/>
        <v>-8</v>
      </c>
      <c r="Z26" s="426">
        <f t="shared" si="4"/>
        <v>33</v>
      </c>
      <c r="AA26" s="446">
        <f t="shared" si="5"/>
        <v>-8.4210526315789472E-2</v>
      </c>
      <c r="AB26" s="446">
        <f t="shared" si="6"/>
        <v>0.37931034482758619</v>
      </c>
      <c r="AC26" s="584">
        <f t="shared" si="0"/>
        <v>11</v>
      </c>
      <c r="AE26" s="277" t="s">
        <v>31</v>
      </c>
      <c r="AF26" s="287">
        <v>4294.9399999999996</v>
      </c>
      <c r="AG26" s="360">
        <v>2903</v>
      </c>
      <c r="AH26" s="347">
        <v>1649.99</v>
      </c>
      <c r="AI26" s="442">
        <f t="shared" si="15"/>
        <v>-1391.9399999999996</v>
      </c>
      <c r="AJ26" s="443">
        <f t="shared" si="16"/>
        <v>-1253.01</v>
      </c>
      <c r="AK26" s="446">
        <f t="shared" si="17"/>
        <v>-0.32408834582089613</v>
      </c>
      <c r="AL26" s="446">
        <f t="shared" si="18"/>
        <v>-0.43162590423699621</v>
      </c>
      <c r="AM26" s="584">
        <f t="shared" si="19"/>
        <v>12</v>
      </c>
    </row>
    <row r="27" spans="1:39" x14ac:dyDescent="0.25">
      <c r="A27" s="209" t="s">
        <v>35</v>
      </c>
      <c r="B27" s="214">
        <v>184839.54</v>
      </c>
      <c r="C27" s="345">
        <v>166394.20000000001</v>
      </c>
      <c r="D27" s="345">
        <v>167392.32999999999</v>
      </c>
      <c r="E27" s="418">
        <f t="shared" si="7"/>
        <v>-18445.339999999997</v>
      </c>
      <c r="F27" s="418">
        <f t="shared" si="8"/>
        <v>998.12999999997555</v>
      </c>
      <c r="G27" s="446">
        <f t="shared" si="9"/>
        <v>-9.9791094481191611E-2</v>
      </c>
      <c r="H27" s="446">
        <f t="shared" si="10"/>
        <v>5.9985864891923847E-3</v>
      </c>
      <c r="I27" s="584">
        <f t="shared" si="1"/>
        <v>14</v>
      </c>
      <c r="K27" s="209" t="s">
        <v>35</v>
      </c>
      <c r="L27" s="287">
        <v>0</v>
      </c>
      <c r="M27" s="360">
        <v>2521</v>
      </c>
      <c r="N27" s="347">
        <v>0</v>
      </c>
      <c r="O27" s="418">
        <f t="shared" si="11"/>
        <v>2521</v>
      </c>
      <c r="P27" s="421">
        <f t="shared" si="12"/>
        <v>-2521</v>
      </c>
      <c r="Q27" s="446" t="e">
        <f t="shared" si="13"/>
        <v>#DIV/0!</v>
      </c>
      <c r="R27" s="446">
        <f t="shared" si="14"/>
        <v>-1</v>
      </c>
      <c r="S27" s="584">
        <f t="shared" si="2"/>
        <v>17</v>
      </c>
      <c r="U27" s="253" t="s">
        <v>36</v>
      </c>
      <c r="V27" s="305">
        <v>93</v>
      </c>
      <c r="W27" s="248">
        <v>259</v>
      </c>
      <c r="X27" s="248">
        <v>209</v>
      </c>
      <c r="Y27" s="426">
        <f t="shared" si="3"/>
        <v>166</v>
      </c>
      <c r="Z27" s="426">
        <f t="shared" si="4"/>
        <v>-50</v>
      </c>
      <c r="AA27" s="446">
        <f t="shared" si="5"/>
        <v>1.7849462365591398</v>
      </c>
      <c r="AB27" s="446">
        <f t="shared" si="6"/>
        <v>-0.19305019305019305</v>
      </c>
      <c r="AC27" s="584">
        <f t="shared" si="0"/>
        <v>12</v>
      </c>
      <c r="AE27" s="277" t="s">
        <v>32</v>
      </c>
      <c r="AF27" s="287">
        <v>0</v>
      </c>
      <c r="AG27" s="360">
        <v>757</v>
      </c>
      <c r="AH27" s="347">
        <v>1341.08</v>
      </c>
      <c r="AI27" s="442">
        <f t="shared" si="15"/>
        <v>757</v>
      </c>
      <c r="AJ27" s="443">
        <f t="shared" si="16"/>
        <v>584.07999999999993</v>
      </c>
      <c r="AK27" s="446" t="e">
        <f t="shared" si="17"/>
        <v>#DIV/0!</v>
      </c>
      <c r="AL27" s="446">
        <f t="shared" si="18"/>
        <v>0.77157199471598403</v>
      </c>
      <c r="AM27" s="584">
        <f t="shared" si="19"/>
        <v>17</v>
      </c>
    </row>
    <row r="28" spans="1:39" x14ac:dyDescent="0.25">
      <c r="A28" s="209" t="s">
        <v>36</v>
      </c>
      <c r="B28" s="214">
        <v>146796.07999999999</v>
      </c>
      <c r="C28" s="345">
        <v>417869.6</v>
      </c>
      <c r="D28" s="345">
        <v>456349.71</v>
      </c>
      <c r="E28" s="418">
        <f t="shared" si="7"/>
        <v>271073.52</v>
      </c>
      <c r="F28" s="418">
        <f t="shared" si="8"/>
        <v>38480.110000000044</v>
      </c>
      <c r="G28" s="446">
        <f t="shared" si="9"/>
        <v>1.8465991734929164</v>
      </c>
      <c r="H28" s="446">
        <f t="shared" si="10"/>
        <v>9.2086406859939199E-2</v>
      </c>
      <c r="I28" s="584">
        <f t="shared" si="1"/>
        <v>15</v>
      </c>
      <c r="K28" s="209" t="s">
        <v>36</v>
      </c>
      <c r="L28" s="287">
        <v>0</v>
      </c>
      <c r="M28" s="360">
        <v>0</v>
      </c>
      <c r="N28" s="347">
        <v>1639.76</v>
      </c>
      <c r="O28" s="418">
        <f t="shared" si="11"/>
        <v>0</v>
      </c>
      <c r="P28" s="421">
        <f t="shared" si="12"/>
        <v>1639.76</v>
      </c>
      <c r="Q28" s="446">
        <v>0</v>
      </c>
      <c r="R28" s="446">
        <v>0</v>
      </c>
      <c r="S28" s="584">
        <f t="shared" si="2"/>
        <v>17</v>
      </c>
      <c r="U28" s="253" t="s">
        <v>37</v>
      </c>
      <c r="V28" s="305">
        <v>42</v>
      </c>
      <c r="W28" s="248">
        <v>65</v>
      </c>
      <c r="X28" s="248">
        <v>75</v>
      </c>
      <c r="Y28" s="426">
        <f t="shared" si="3"/>
        <v>23</v>
      </c>
      <c r="Z28" s="426">
        <f t="shared" si="4"/>
        <v>10</v>
      </c>
      <c r="AA28" s="446">
        <f t="shared" si="5"/>
        <v>0.54761904761904767</v>
      </c>
      <c r="AB28" s="446">
        <f t="shared" si="6"/>
        <v>0.15384615384615385</v>
      </c>
      <c r="AC28" s="584">
        <f t="shared" si="0"/>
        <v>19</v>
      </c>
      <c r="AE28" s="277" t="s">
        <v>33</v>
      </c>
      <c r="AF28" s="293">
        <v>0</v>
      </c>
      <c r="AG28" s="360">
        <v>0</v>
      </c>
      <c r="AH28" s="347">
        <v>0</v>
      </c>
      <c r="AI28" s="442">
        <f t="shared" si="15"/>
        <v>0</v>
      </c>
      <c r="AJ28" s="443">
        <f t="shared" si="16"/>
        <v>0</v>
      </c>
      <c r="AK28" s="446">
        <v>0</v>
      </c>
      <c r="AL28" s="446">
        <v>0</v>
      </c>
      <c r="AM28" s="584">
        <f t="shared" si="19"/>
        <v>17</v>
      </c>
    </row>
    <row r="29" spans="1:39" x14ac:dyDescent="0.25">
      <c r="A29" s="209" t="s">
        <v>37</v>
      </c>
      <c r="B29" s="214">
        <v>78166.009999999995</v>
      </c>
      <c r="C29" s="345">
        <v>141555.63</v>
      </c>
      <c r="D29" s="345">
        <v>26980.959999999999</v>
      </c>
      <c r="E29" s="418">
        <f t="shared" si="7"/>
        <v>63389.62000000001</v>
      </c>
      <c r="F29" s="418">
        <f t="shared" si="8"/>
        <v>-114574.67000000001</v>
      </c>
      <c r="G29" s="446">
        <f t="shared" si="9"/>
        <v>0.81096143963341627</v>
      </c>
      <c r="H29" s="446">
        <f t="shared" si="10"/>
        <v>-0.80939677213827532</v>
      </c>
      <c r="I29" s="584">
        <f t="shared" si="1"/>
        <v>20</v>
      </c>
      <c r="K29" s="209" t="s">
        <v>37</v>
      </c>
      <c r="L29" s="287">
        <v>0</v>
      </c>
      <c r="M29" s="360">
        <v>1000</v>
      </c>
      <c r="N29" s="347">
        <v>0</v>
      </c>
      <c r="O29" s="418">
        <f t="shared" si="11"/>
        <v>1000</v>
      </c>
      <c r="P29" s="421">
        <f t="shared" si="12"/>
        <v>-1000</v>
      </c>
      <c r="Q29" s="446" t="e">
        <f t="shared" si="13"/>
        <v>#DIV/0!</v>
      </c>
      <c r="R29" s="446">
        <f t="shared" si="14"/>
        <v>-1</v>
      </c>
      <c r="S29" s="584">
        <f t="shared" si="2"/>
        <v>17</v>
      </c>
      <c r="U29" s="253" t="s">
        <v>126</v>
      </c>
      <c r="V29" s="305">
        <v>16</v>
      </c>
      <c r="W29" s="248">
        <v>16</v>
      </c>
      <c r="X29" s="248">
        <v>24</v>
      </c>
      <c r="Y29" s="426">
        <f t="shared" si="3"/>
        <v>0</v>
      </c>
      <c r="Z29" s="426">
        <f t="shared" si="4"/>
        <v>8</v>
      </c>
      <c r="AA29" s="446">
        <f t="shared" si="5"/>
        <v>0</v>
      </c>
      <c r="AB29" s="446">
        <f t="shared" si="6"/>
        <v>0.5</v>
      </c>
      <c r="AC29" s="584">
        <f t="shared" si="0"/>
        <v>23</v>
      </c>
      <c r="AE29" s="277" t="s">
        <v>34</v>
      </c>
      <c r="AF29" s="293">
        <v>101.21</v>
      </c>
      <c r="AG29" s="360">
        <v>1115</v>
      </c>
      <c r="AH29" s="347">
        <v>8898.77</v>
      </c>
      <c r="AI29" s="442">
        <f t="shared" si="15"/>
        <v>1013.79</v>
      </c>
      <c r="AJ29" s="443">
        <f t="shared" si="16"/>
        <v>7783.77</v>
      </c>
      <c r="AK29" s="446">
        <v>1</v>
      </c>
      <c r="AL29" s="446">
        <f t="shared" si="18"/>
        <v>6.9809596412556054</v>
      </c>
      <c r="AM29" s="584">
        <f t="shared" si="19"/>
        <v>16</v>
      </c>
    </row>
    <row r="30" spans="1:39" ht="15.75" thickBot="1" x14ac:dyDescent="0.3">
      <c r="A30" s="209" t="s">
        <v>126</v>
      </c>
      <c r="B30" s="214">
        <v>44912.46</v>
      </c>
      <c r="C30" s="345">
        <v>48196.6</v>
      </c>
      <c r="D30" s="345">
        <v>188990.3</v>
      </c>
      <c r="E30" s="418">
        <f t="shared" si="7"/>
        <v>3284.1399999999994</v>
      </c>
      <c r="F30" s="418">
        <f t="shared" si="8"/>
        <v>140793.69999999998</v>
      </c>
      <c r="G30" s="446">
        <f t="shared" si="9"/>
        <v>7.3123137766223437E-2</v>
      </c>
      <c r="H30" s="446">
        <f t="shared" si="10"/>
        <v>2.9212371827058337</v>
      </c>
      <c r="I30" s="584">
        <f t="shared" si="1"/>
        <v>23</v>
      </c>
      <c r="K30" s="209" t="s">
        <v>126</v>
      </c>
      <c r="L30" s="287">
        <v>0</v>
      </c>
      <c r="M30" s="360">
        <v>0</v>
      </c>
      <c r="N30" s="347">
        <v>1404.45</v>
      </c>
      <c r="O30" s="418">
        <f t="shared" si="11"/>
        <v>0</v>
      </c>
      <c r="P30" s="421">
        <f t="shared" si="12"/>
        <v>1404.45</v>
      </c>
      <c r="Q30" s="446" t="e">
        <f t="shared" si="13"/>
        <v>#DIV/0!</v>
      </c>
      <c r="R30" s="446">
        <v>1</v>
      </c>
      <c r="S30" s="584">
        <f t="shared" si="2"/>
        <v>17</v>
      </c>
      <c r="U30" s="254" t="s">
        <v>38</v>
      </c>
      <c r="V30" s="308">
        <v>799</v>
      </c>
      <c r="W30" s="255">
        <v>778</v>
      </c>
      <c r="X30" s="255">
        <v>623</v>
      </c>
      <c r="Y30" s="427">
        <f t="shared" si="3"/>
        <v>-21</v>
      </c>
      <c r="Z30" s="427">
        <f t="shared" si="4"/>
        <v>-155</v>
      </c>
      <c r="AA30" s="446">
        <f t="shared" si="5"/>
        <v>-2.6282853566958697E-2</v>
      </c>
      <c r="AB30" s="446">
        <f t="shared" si="6"/>
        <v>-0.19922879177377892</v>
      </c>
      <c r="AC30" s="366"/>
      <c r="AE30" s="277" t="s">
        <v>35</v>
      </c>
      <c r="AF30" s="287">
        <v>0</v>
      </c>
      <c r="AG30" s="360">
        <v>2521</v>
      </c>
      <c r="AH30" s="347">
        <v>0</v>
      </c>
      <c r="AI30" s="442">
        <f t="shared" si="15"/>
        <v>2521</v>
      </c>
      <c r="AJ30" s="443">
        <f t="shared" si="16"/>
        <v>-2521</v>
      </c>
      <c r="AK30" s="446" t="e">
        <f t="shared" si="17"/>
        <v>#DIV/0!</v>
      </c>
      <c r="AL30" s="446">
        <f t="shared" si="18"/>
        <v>-1</v>
      </c>
      <c r="AM30" s="584">
        <f t="shared" si="19"/>
        <v>17</v>
      </c>
    </row>
    <row r="31" spans="1:39" ht="15.75" thickBot="1" x14ac:dyDescent="0.3">
      <c r="A31" s="209" t="s">
        <v>38</v>
      </c>
      <c r="B31" s="218">
        <v>1730728.56</v>
      </c>
      <c r="C31" s="346">
        <v>1593073.44</v>
      </c>
      <c r="D31" s="346">
        <v>1658246.1800000016</v>
      </c>
      <c r="E31" s="418">
        <f t="shared" si="7"/>
        <v>-137655.12000000011</v>
      </c>
      <c r="F31" s="418">
        <f t="shared" si="8"/>
        <v>65172.740000001621</v>
      </c>
      <c r="G31" s="446">
        <f t="shared" si="9"/>
        <v>-7.9535938321836044E-2</v>
      </c>
      <c r="H31" s="446">
        <f t="shared" si="10"/>
        <v>4.0910066267881302E-2</v>
      </c>
      <c r="I31" s="366"/>
      <c r="K31" s="209" t="s">
        <v>38</v>
      </c>
      <c r="L31" s="287">
        <v>436575.87</v>
      </c>
      <c r="M31" s="360">
        <v>372861</v>
      </c>
      <c r="N31" s="347">
        <v>458998.93000000005</v>
      </c>
      <c r="O31" s="422">
        <f t="shared" si="11"/>
        <v>-63714.869999999995</v>
      </c>
      <c r="P31" s="423">
        <f t="shared" si="12"/>
        <v>86137.930000000051</v>
      </c>
      <c r="Q31" s="446">
        <f t="shared" si="13"/>
        <v>-0.14594226199446156</v>
      </c>
      <c r="R31" s="446">
        <f t="shared" si="14"/>
        <v>0.23101887834876816</v>
      </c>
      <c r="S31" s="366"/>
      <c r="U31" s="257" t="s">
        <v>91</v>
      </c>
      <c r="V31" s="309">
        <v>20554</v>
      </c>
      <c r="W31" s="373">
        <v>23062</v>
      </c>
      <c r="X31" s="473">
        <v>25069</v>
      </c>
      <c r="Y31" s="309">
        <f t="shared" si="3"/>
        <v>2508</v>
      </c>
      <c r="Z31" s="373">
        <f t="shared" si="4"/>
        <v>2007</v>
      </c>
      <c r="AA31" s="228">
        <f t="shared" si="5"/>
        <v>0.12202004476014401</v>
      </c>
      <c r="AB31" s="386">
        <f t="shared" si="6"/>
        <v>8.7026276992455118E-2</v>
      </c>
      <c r="AC31" s="366"/>
      <c r="AE31" s="277" t="s">
        <v>36</v>
      </c>
      <c r="AF31" s="287">
        <v>0</v>
      </c>
      <c r="AG31" s="360">
        <v>0</v>
      </c>
      <c r="AH31" s="347">
        <v>1639.76</v>
      </c>
      <c r="AI31" s="442">
        <f t="shared" si="15"/>
        <v>0</v>
      </c>
      <c r="AJ31" s="443">
        <f t="shared" si="16"/>
        <v>1639.76</v>
      </c>
      <c r="AK31" s="446">
        <v>0</v>
      </c>
      <c r="AL31" s="446">
        <v>0</v>
      </c>
      <c r="AM31" s="584">
        <f t="shared" si="19"/>
        <v>17</v>
      </c>
    </row>
    <row r="32" spans="1:39" ht="15.75" thickBot="1" x14ac:dyDescent="0.3">
      <c r="A32" s="170" t="s">
        <v>39</v>
      </c>
      <c r="B32" s="222">
        <v>54917641.059999995</v>
      </c>
      <c r="C32" s="392">
        <v>58958566.090000026</v>
      </c>
      <c r="D32" s="392">
        <v>64626957.340000004</v>
      </c>
      <c r="E32" s="222">
        <f t="shared" si="7"/>
        <v>4040925.030000031</v>
      </c>
      <c r="F32" s="392">
        <f t="shared" si="8"/>
        <v>5668391.2499999776</v>
      </c>
      <c r="G32" s="228">
        <f t="shared" si="9"/>
        <v>7.3581547786896725E-2</v>
      </c>
      <c r="H32" s="386">
        <f t="shared" si="10"/>
        <v>9.6141945537603482E-2</v>
      </c>
      <c r="I32" s="366"/>
      <c r="K32" s="170" t="s">
        <v>39</v>
      </c>
      <c r="L32" s="299">
        <v>2090949.5699999998</v>
      </c>
      <c r="M32" s="379">
        <v>2058064</v>
      </c>
      <c r="N32" s="480">
        <v>2147192.5699999998</v>
      </c>
      <c r="O32" s="222">
        <f t="shared" si="11"/>
        <v>-32885.569999999832</v>
      </c>
      <c r="P32" s="392">
        <f t="shared" si="12"/>
        <v>89128.569999999832</v>
      </c>
      <c r="Q32" s="228">
        <f t="shared" si="13"/>
        <v>-1.5727576825298486E-2</v>
      </c>
      <c r="R32" s="386">
        <f t="shared" si="14"/>
        <v>4.3306996283886137E-2</v>
      </c>
      <c r="S32" s="366"/>
      <c r="U32" s="258" t="s">
        <v>92</v>
      </c>
      <c r="V32" s="311">
        <v>23146791.210000001</v>
      </c>
      <c r="W32" s="353">
        <v>26438637.829999998</v>
      </c>
      <c r="X32" s="474">
        <v>28651021.789999999</v>
      </c>
      <c r="Y32" s="428">
        <f t="shared" si="3"/>
        <v>3291846.6199999973</v>
      </c>
      <c r="Z32" s="429">
        <f t="shared" si="4"/>
        <v>2212383.9600000009</v>
      </c>
      <c r="AA32" s="448">
        <f t="shared" ref="AA32" si="20">Y32/V32</f>
        <v>0.14221611065372361</v>
      </c>
      <c r="AB32" s="448">
        <f t="shared" ref="AB32" si="21">Z32/W32</f>
        <v>8.3679952584001988E-2</v>
      </c>
      <c r="AC32" s="366"/>
      <c r="AE32" s="277" t="s">
        <v>37</v>
      </c>
      <c r="AF32" s="287">
        <v>0</v>
      </c>
      <c r="AG32" s="360">
        <v>1000</v>
      </c>
      <c r="AH32" s="347">
        <v>0</v>
      </c>
      <c r="AI32" s="442">
        <f t="shared" si="15"/>
        <v>1000</v>
      </c>
      <c r="AJ32" s="443">
        <f t="shared" si="16"/>
        <v>-1000</v>
      </c>
      <c r="AK32" s="446" t="e">
        <f t="shared" si="17"/>
        <v>#DIV/0!</v>
      </c>
      <c r="AL32" s="446">
        <f t="shared" si="18"/>
        <v>-1</v>
      </c>
      <c r="AM32" s="584">
        <f t="shared" si="19"/>
        <v>17</v>
      </c>
    </row>
    <row r="33" spans="1:39" ht="15.75" thickBot="1" x14ac:dyDescent="0.3">
      <c r="A33" s="1"/>
      <c r="B33" s="329"/>
      <c r="C33" s="149"/>
      <c r="D33" s="401"/>
      <c r="E33" s="1"/>
      <c r="F33" s="1"/>
      <c r="G33" s="1"/>
      <c r="H33" s="1"/>
      <c r="I33" s="366"/>
      <c r="K33" s="1"/>
      <c r="L33" s="150"/>
      <c r="M33" s="146"/>
      <c r="N33" s="193"/>
      <c r="O33" s="1"/>
      <c r="P33" s="1"/>
      <c r="Q33" s="1"/>
      <c r="R33" s="1"/>
      <c r="S33" s="366"/>
      <c r="U33" s="1"/>
      <c r="V33" s="149"/>
      <c r="W33" s="149"/>
      <c r="X33" s="401"/>
      <c r="Y33" s="1"/>
      <c r="Z33" s="1"/>
      <c r="AA33" s="1"/>
      <c r="AB33" s="1"/>
      <c r="AC33" s="366"/>
      <c r="AE33" s="278" t="s">
        <v>126</v>
      </c>
      <c r="AF33" s="287">
        <v>0</v>
      </c>
      <c r="AG33" s="360">
        <v>0</v>
      </c>
      <c r="AH33" s="347">
        <v>1404.45</v>
      </c>
      <c r="AI33" s="442">
        <f t="shared" si="15"/>
        <v>0</v>
      </c>
      <c r="AJ33" s="443">
        <f t="shared" si="16"/>
        <v>1404.45</v>
      </c>
      <c r="AK33" s="446" t="e">
        <f t="shared" si="17"/>
        <v>#DIV/0!</v>
      </c>
      <c r="AL33" s="446">
        <v>0</v>
      </c>
      <c r="AM33" s="584">
        <f t="shared" si="19"/>
        <v>17</v>
      </c>
    </row>
    <row r="34" spans="1:39" ht="15.75" thickBot="1" x14ac:dyDescent="0.3">
      <c r="A34" s="1"/>
      <c r="B34" s="160"/>
      <c r="C34" s="159"/>
      <c r="D34" s="340"/>
      <c r="E34" s="415"/>
      <c r="F34" s="416"/>
      <c r="G34" s="416"/>
      <c r="H34" s="416"/>
      <c r="I34" s="366"/>
      <c r="K34" s="1"/>
      <c r="L34" s="160"/>
      <c r="M34" s="160"/>
      <c r="N34" s="340"/>
      <c r="O34" s="415"/>
      <c r="P34" s="416"/>
      <c r="Q34" s="416"/>
      <c r="R34" s="416"/>
      <c r="S34" s="366"/>
      <c r="U34" s="1"/>
      <c r="V34" s="160"/>
      <c r="W34" s="159"/>
      <c r="X34" s="340"/>
      <c r="Y34" s="415"/>
      <c r="Z34" s="416"/>
      <c r="AA34" s="416"/>
      <c r="AB34" s="416"/>
      <c r="AC34" s="366"/>
      <c r="AE34" s="279" t="s">
        <v>38</v>
      </c>
      <c r="AF34" s="287">
        <v>436575.87</v>
      </c>
      <c r="AG34" s="360">
        <v>372861</v>
      </c>
      <c r="AH34" s="347">
        <v>458998.93000000005</v>
      </c>
      <c r="AI34" s="442">
        <f t="shared" si="15"/>
        <v>-63714.869999999995</v>
      </c>
      <c r="AJ34" s="443">
        <f t="shared" si="16"/>
        <v>86137.930000000051</v>
      </c>
      <c r="AK34" s="446">
        <f t="shared" si="17"/>
        <v>-0.14594226199446156</v>
      </c>
      <c r="AL34" s="446">
        <f t="shared" si="18"/>
        <v>0.23101887834876816</v>
      </c>
      <c r="AM34" s="366"/>
    </row>
    <row r="35" spans="1:39" ht="15.75" thickBot="1" x14ac:dyDescent="0.3">
      <c r="A35" s="195" t="s">
        <v>7</v>
      </c>
      <c r="B35" s="166" t="s">
        <v>122</v>
      </c>
      <c r="C35" s="163" t="s">
        <v>140</v>
      </c>
      <c r="D35" s="166" t="s">
        <v>155</v>
      </c>
      <c r="E35" s="163" t="s">
        <v>149</v>
      </c>
      <c r="F35" s="163" t="s">
        <v>150</v>
      </c>
      <c r="G35" s="163"/>
      <c r="H35" s="163"/>
      <c r="I35" s="366"/>
      <c r="K35" s="169" t="s">
        <v>7</v>
      </c>
      <c r="L35" s="243" t="s">
        <v>122</v>
      </c>
      <c r="M35" s="388" t="s">
        <v>140</v>
      </c>
      <c r="N35" s="388" t="s">
        <v>155</v>
      </c>
      <c r="O35" s="163" t="s">
        <v>149</v>
      </c>
      <c r="P35" s="163" t="s">
        <v>150</v>
      </c>
      <c r="Q35" s="163"/>
      <c r="R35" s="163"/>
      <c r="S35" s="366"/>
      <c r="U35" s="1"/>
      <c r="V35" s="338"/>
      <c r="W35" s="338"/>
      <c r="X35" s="400"/>
      <c r="Y35" s="424"/>
      <c r="Z35" s="425"/>
      <c r="AA35" s="425"/>
      <c r="AB35" s="425"/>
      <c r="AC35" s="366"/>
      <c r="AE35" s="177" t="s">
        <v>103</v>
      </c>
      <c r="AF35" s="299">
        <v>2090949.5699999998</v>
      </c>
      <c r="AG35" s="379">
        <v>2058064</v>
      </c>
      <c r="AH35" s="480">
        <v>2147192.5699999998</v>
      </c>
      <c r="AI35" s="444">
        <f t="shared" si="15"/>
        <v>-32885.569999999832</v>
      </c>
      <c r="AJ35" s="445">
        <f t="shared" si="16"/>
        <v>89128.569999999832</v>
      </c>
      <c r="AK35" s="228">
        <f t="shared" si="17"/>
        <v>-1.5727576825298486E-2</v>
      </c>
      <c r="AL35" s="386">
        <f t="shared" si="18"/>
        <v>4.3306996283886137E-2</v>
      </c>
      <c r="AM35" s="366"/>
    </row>
    <row r="36" spans="1:39" ht="15.75" thickBot="1" x14ac:dyDescent="0.3">
      <c r="A36" s="361" t="s">
        <v>15</v>
      </c>
      <c r="B36" s="223">
        <v>0.59076955881178195</v>
      </c>
      <c r="C36" s="385">
        <v>0.58086342581198935</v>
      </c>
      <c r="D36" s="385">
        <v>0.57092013949979337</v>
      </c>
      <c r="E36" s="419">
        <f>C36-B36</f>
        <v>-9.906132999792594E-3</v>
      </c>
      <c r="F36" s="420">
        <f>D36-C36</f>
        <v>-9.9432863121959869E-3</v>
      </c>
      <c r="G36" s="420"/>
      <c r="H36" s="420"/>
      <c r="I36" s="584">
        <f t="shared" ref="I36:I58" si="22">_xlfn.RANK.EQ(B36,B$36:B$58,0)</f>
        <v>1</v>
      </c>
      <c r="K36" s="362" t="s">
        <v>15</v>
      </c>
      <c r="L36" s="223">
        <v>0.1098582796214593</v>
      </c>
      <c r="M36" s="385">
        <v>0.11698664375840596</v>
      </c>
      <c r="N36" s="385">
        <v>0.12027708348487813</v>
      </c>
      <c r="O36" s="419">
        <f>M36-L36</f>
        <v>7.1283641369466605E-3</v>
      </c>
      <c r="P36" s="420">
        <f>N36-M36</f>
        <v>3.2904397264721663E-3</v>
      </c>
      <c r="Q36" s="420"/>
      <c r="R36" s="420"/>
      <c r="S36" s="584">
        <f t="shared" ref="S36:S58" si="23">_xlfn.RANK.EQ(L36,L$36:L$58,0)</f>
        <v>2</v>
      </c>
      <c r="U36" s="259" t="s">
        <v>89</v>
      </c>
      <c r="V36" s="175" t="s">
        <v>122</v>
      </c>
      <c r="W36" s="175" t="s">
        <v>140</v>
      </c>
      <c r="X36" s="175" t="s">
        <v>155</v>
      </c>
      <c r="Y36" s="163" t="s">
        <v>149</v>
      </c>
      <c r="Z36" s="163" t="s">
        <v>150</v>
      </c>
      <c r="AA36" s="163"/>
      <c r="AB36" s="163"/>
      <c r="AC36" s="366"/>
      <c r="AF36" s="32"/>
      <c r="AG36" s="32"/>
      <c r="AH36" s="32"/>
    </row>
    <row r="37" spans="1:39" x14ac:dyDescent="0.25">
      <c r="A37" s="363" t="s">
        <v>16</v>
      </c>
      <c r="B37" s="223">
        <v>7.0331837191988822E-2</v>
      </c>
      <c r="C37" s="385">
        <v>7.2734510087200763E-2</v>
      </c>
      <c r="D37" s="385">
        <v>7.0340095636629879E-2</v>
      </c>
      <c r="E37" s="419">
        <f t="shared" ref="E37:E60" si="24">C37-B37</f>
        <v>2.4026728952119408E-3</v>
      </c>
      <c r="F37" s="420">
        <f t="shared" ref="F37:F60" si="25">D37-C37</f>
        <v>-2.3944144505708836E-3</v>
      </c>
      <c r="G37" s="420"/>
      <c r="H37" s="420"/>
      <c r="I37" s="584">
        <f t="shared" si="22"/>
        <v>3</v>
      </c>
      <c r="K37" s="203" t="s">
        <v>16</v>
      </c>
      <c r="L37" s="223">
        <v>1.2270122293035229E-2</v>
      </c>
      <c r="M37" s="385">
        <v>1.3041382580910992E-2</v>
      </c>
      <c r="N37" s="385">
        <v>1.2472677287626792E-2</v>
      </c>
      <c r="O37" s="419">
        <f t="shared" ref="O37:O60" si="26">M37-L37</f>
        <v>7.7126028787576247E-4</v>
      </c>
      <c r="P37" s="420">
        <f t="shared" ref="P37:P60" si="27">N37-M37</f>
        <v>-5.6870529328419996E-4</v>
      </c>
      <c r="Q37" s="420"/>
      <c r="R37" s="420"/>
      <c r="S37" s="584">
        <f t="shared" si="23"/>
        <v>6</v>
      </c>
      <c r="U37" s="361" t="s">
        <v>15</v>
      </c>
      <c r="V37" s="263">
        <v>117713</v>
      </c>
      <c r="W37" s="263">
        <v>116951</v>
      </c>
      <c r="X37" s="263">
        <f>'[1]Fee Schedule '!$E$37</f>
        <v>117783</v>
      </c>
      <c r="Y37" s="430">
        <f>W37-V37</f>
        <v>-762</v>
      </c>
      <c r="Z37" s="430">
        <f>X37-W37</f>
        <v>832</v>
      </c>
      <c r="AA37" s="446">
        <f>Y37/V37</f>
        <v>-6.4733716751760638E-3</v>
      </c>
      <c r="AB37" s="446">
        <f>Z37/W37</f>
        <v>7.1140905165411154E-3</v>
      </c>
      <c r="AC37" s="584">
        <f>_xlfn.RANK.EQ(V37,V$37:V$59,0)</f>
        <v>1</v>
      </c>
    </row>
    <row r="38" spans="1:39" x14ac:dyDescent="0.25">
      <c r="A38" s="362" t="s">
        <v>17</v>
      </c>
      <c r="B38" s="223">
        <v>0.14966975258496293</v>
      </c>
      <c r="C38" s="385">
        <v>0.16054954127531762</v>
      </c>
      <c r="D38" s="385">
        <v>0.17294057572910643</v>
      </c>
      <c r="E38" s="419">
        <f t="shared" si="24"/>
        <v>1.0879788690354691E-2</v>
      </c>
      <c r="F38" s="420">
        <f t="shared" si="25"/>
        <v>1.2391034453788807E-2</v>
      </c>
      <c r="G38" s="420"/>
      <c r="H38" s="420"/>
      <c r="I38" s="584">
        <f t="shared" si="22"/>
        <v>2</v>
      </c>
      <c r="K38" s="203" t="s">
        <v>17</v>
      </c>
      <c r="L38" s="223">
        <v>1.4657649699120949E-2</v>
      </c>
      <c r="M38" s="385">
        <v>1.5774533736560185E-2</v>
      </c>
      <c r="N38" s="385">
        <v>3.2960350640557592E-2</v>
      </c>
      <c r="O38" s="419">
        <f t="shared" si="26"/>
        <v>1.116884037439236E-3</v>
      </c>
      <c r="P38" s="420">
        <f t="shared" si="27"/>
        <v>1.7185816903997408E-2</v>
      </c>
      <c r="Q38" s="420"/>
      <c r="R38" s="420"/>
      <c r="S38" s="584">
        <f t="shared" si="23"/>
        <v>5</v>
      </c>
      <c r="U38" s="363" t="s">
        <v>16</v>
      </c>
      <c r="V38" s="263">
        <v>14607</v>
      </c>
      <c r="W38" s="263">
        <v>14965</v>
      </c>
      <c r="X38" s="263">
        <f>'[1]Fee Schedule '!$F$37</f>
        <v>15704</v>
      </c>
      <c r="Y38" s="430">
        <f t="shared" ref="Y38:Y63" si="28">W38-V38</f>
        <v>358</v>
      </c>
      <c r="Z38" s="430">
        <f t="shared" ref="Z38:Z63" si="29">X38-W38</f>
        <v>739</v>
      </c>
      <c r="AA38" s="446">
        <f t="shared" ref="AA38:AA60" si="30">Y38/V38</f>
        <v>2.4508797152050388E-2</v>
      </c>
      <c r="AB38" s="446">
        <f t="shared" ref="AB38:AB60" si="31">Z38/W38</f>
        <v>4.9381891079184767E-2</v>
      </c>
      <c r="AC38" s="584">
        <f t="shared" ref="AC38:AC59" si="32">_xlfn.RANK.EQ(V38,V$37:V$59,0)</f>
        <v>3</v>
      </c>
    </row>
    <row r="39" spans="1:39" x14ac:dyDescent="0.25">
      <c r="A39" s="203" t="s">
        <v>18</v>
      </c>
      <c r="B39" s="223">
        <v>2.1710506623861897E-2</v>
      </c>
      <c r="C39" s="385">
        <v>2.0043352957331048E-2</v>
      </c>
      <c r="D39" s="385">
        <v>2.0620043474879765E-2</v>
      </c>
      <c r="E39" s="419">
        <f t="shared" si="24"/>
        <v>-1.667153666530849E-3</v>
      </c>
      <c r="F39" s="420">
        <f t="shared" si="25"/>
        <v>5.7669051754871692E-4</v>
      </c>
      <c r="G39" s="420"/>
      <c r="H39" s="420"/>
      <c r="I39" s="584">
        <f t="shared" si="22"/>
        <v>5</v>
      </c>
      <c r="K39" s="203" t="s">
        <v>18</v>
      </c>
      <c r="L39" s="223">
        <v>5.5390329740194347E-3</v>
      </c>
      <c r="M39" s="385">
        <v>2.9858157958158734E-3</v>
      </c>
      <c r="N39" s="385">
        <v>6.6704217405148718E-3</v>
      </c>
      <c r="O39" s="419">
        <f t="shared" si="26"/>
        <v>-2.5532171782035613E-3</v>
      </c>
      <c r="P39" s="420">
        <f t="shared" si="27"/>
        <v>3.6846059446989984E-3</v>
      </c>
      <c r="Q39" s="420"/>
      <c r="R39" s="420"/>
      <c r="S39" s="584">
        <f t="shared" si="23"/>
        <v>9</v>
      </c>
      <c r="U39" s="362" t="s">
        <v>17</v>
      </c>
      <c r="V39" s="263">
        <v>18478</v>
      </c>
      <c r="W39" s="263">
        <v>20041</v>
      </c>
      <c r="X39" s="263">
        <f>'[1]Fee Schedule '!$G$37</f>
        <v>21509</v>
      </c>
      <c r="Y39" s="430">
        <f t="shared" si="28"/>
        <v>1563</v>
      </c>
      <c r="Z39" s="430">
        <f t="shared" si="29"/>
        <v>1468</v>
      </c>
      <c r="AA39" s="446">
        <f t="shared" si="30"/>
        <v>8.4587076523433266E-2</v>
      </c>
      <c r="AB39" s="446">
        <f t="shared" si="31"/>
        <v>7.3249837832443487E-2</v>
      </c>
      <c r="AC39" s="584">
        <f t="shared" si="32"/>
        <v>2</v>
      </c>
    </row>
    <row r="40" spans="1:39" x14ac:dyDescent="0.25">
      <c r="A40" s="209" t="s">
        <v>19</v>
      </c>
      <c r="B40" s="223">
        <v>1.7693635255352318E-2</v>
      </c>
      <c r="C40" s="385">
        <v>1.8308456795781608E-2</v>
      </c>
      <c r="D40" s="385">
        <v>1.9449092170428332E-2</v>
      </c>
      <c r="E40" s="419">
        <f t="shared" si="24"/>
        <v>6.1482154042928963E-4</v>
      </c>
      <c r="F40" s="420">
        <f t="shared" si="25"/>
        <v>1.1406353746467243E-3</v>
      </c>
      <c r="G40" s="420"/>
      <c r="H40" s="420"/>
      <c r="I40" s="584">
        <f t="shared" si="22"/>
        <v>6</v>
      </c>
      <c r="K40" s="209" t="s">
        <v>19</v>
      </c>
      <c r="L40" s="223">
        <v>1.9550158310351036E-3</v>
      </c>
      <c r="M40" s="385">
        <v>4.3871327616633888E-3</v>
      </c>
      <c r="N40" s="385">
        <v>9.2577444043595962E-3</v>
      </c>
      <c r="O40" s="419">
        <f t="shared" si="26"/>
        <v>2.4321169306282852E-3</v>
      </c>
      <c r="P40" s="420">
        <f t="shared" si="27"/>
        <v>4.8706116426962074E-3</v>
      </c>
      <c r="Q40" s="420"/>
      <c r="R40" s="420"/>
      <c r="S40" s="584">
        <f t="shared" si="23"/>
        <v>13</v>
      </c>
      <c r="U40" s="253" t="s">
        <v>18</v>
      </c>
      <c r="V40" s="263">
        <v>3071</v>
      </c>
      <c r="W40" s="263">
        <v>2853</v>
      </c>
      <c r="X40" s="263">
        <f>'[1]Fee Schedule '!$H$37</f>
        <v>3056</v>
      </c>
      <c r="Y40" s="430">
        <f t="shared" si="28"/>
        <v>-218</v>
      </c>
      <c r="Z40" s="430">
        <f t="shared" si="29"/>
        <v>203</v>
      </c>
      <c r="AA40" s="446">
        <f t="shared" si="30"/>
        <v>-7.098664929990231E-2</v>
      </c>
      <c r="AB40" s="446">
        <f t="shared" si="31"/>
        <v>7.1153172099544346E-2</v>
      </c>
      <c r="AC40" s="584">
        <f t="shared" si="32"/>
        <v>6</v>
      </c>
    </row>
    <row r="41" spans="1:39" x14ac:dyDescent="0.25">
      <c r="A41" s="209" t="s">
        <v>20</v>
      </c>
      <c r="B41" s="223">
        <v>1.1060506756587917E-2</v>
      </c>
      <c r="C41" s="385">
        <v>1.1143403810009446E-2</v>
      </c>
      <c r="D41" s="385">
        <v>1.0723901426364132E-2</v>
      </c>
      <c r="E41" s="419">
        <f t="shared" si="24"/>
        <v>8.2897053421529532E-5</v>
      </c>
      <c r="F41" s="420">
        <f t="shared" si="25"/>
        <v>-4.1950238364531385E-4</v>
      </c>
      <c r="G41" s="420"/>
      <c r="H41" s="420"/>
      <c r="I41" s="584">
        <f t="shared" si="22"/>
        <v>7</v>
      </c>
      <c r="K41" s="209" t="s">
        <v>20</v>
      </c>
      <c r="L41" s="223">
        <v>3.6235733289859632E-3</v>
      </c>
      <c r="M41" s="385">
        <v>9.8670400920476721E-3</v>
      </c>
      <c r="N41" s="385">
        <v>2.8518820740889581E-3</v>
      </c>
      <c r="O41" s="419">
        <f t="shared" si="26"/>
        <v>6.2434667630617089E-3</v>
      </c>
      <c r="P41" s="420">
        <f t="shared" si="27"/>
        <v>-7.015158017958714E-3</v>
      </c>
      <c r="Q41" s="420"/>
      <c r="R41" s="420"/>
      <c r="S41" s="584">
        <f t="shared" si="23"/>
        <v>10</v>
      </c>
      <c r="U41" s="365" t="s">
        <v>19</v>
      </c>
      <c r="V41" s="263">
        <v>3552</v>
      </c>
      <c r="W41" s="263">
        <v>3802</v>
      </c>
      <c r="X41" s="263">
        <f>'[1]Fee Schedule '!$I$37</f>
        <v>4646</v>
      </c>
      <c r="Y41" s="430">
        <f t="shared" si="28"/>
        <v>250</v>
      </c>
      <c r="Z41" s="430">
        <f t="shared" si="29"/>
        <v>844</v>
      </c>
      <c r="AA41" s="446">
        <f t="shared" si="30"/>
        <v>7.0382882882882886E-2</v>
      </c>
      <c r="AB41" s="446">
        <f t="shared" si="31"/>
        <v>0.22198842714360861</v>
      </c>
      <c r="AC41" s="584">
        <f t="shared" si="32"/>
        <v>5</v>
      </c>
    </row>
    <row r="42" spans="1:39" x14ac:dyDescent="0.25">
      <c r="A42" s="209" t="s">
        <v>21</v>
      </c>
      <c r="B42" s="223">
        <v>5.0369825553464882E-3</v>
      </c>
      <c r="C42" s="385">
        <v>4.75893374970646E-3</v>
      </c>
      <c r="D42" s="385">
        <v>4.62287182155619E-3</v>
      </c>
      <c r="E42" s="419">
        <f t="shared" si="24"/>
        <v>-2.7804880564002814E-4</v>
      </c>
      <c r="F42" s="420">
        <f t="shared" si="25"/>
        <v>-1.3606192815027E-4</v>
      </c>
      <c r="G42" s="420"/>
      <c r="H42" s="420"/>
      <c r="I42" s="584">
        <f t="shared" si="22"/>
        <v>10</v>
      </c>
      <c r="K42" s="209" t="s">
        <v>21</v>
      </c>
      <c r="L42" s="223">
        <v>2.4280640077723151E-3</v>
      </c>
      <c r="M42" s="385">
        <v>1.7608781845462531E-3</v>
      </c>
      <c r="N42" s="385">
        <v>1.5952039178302486E-3</v>
      </c>
      <c r="O42" s="419">
        <f t="shared" si="26"/>
        <v>-6.6718582322606202E-4</v>
      </c>
      <c r="P42" s="420">
        <f t="shared" si="27"/>
        <v>-1.6567426671600452E-4</v>
      </c>
      <c r="Q42" s="420"/>
      <c r="R42" s="420"/>
      <c r="S42" s="584">
        <f t="shared" si="23"/>
        <v>11</v>
      </c>
      <c r="U42" s="253" t="s">
        <v>90</v>
      </c>
      <c r="V42" s="263">
        <v>1747</v>
      </c>
      <c r="W42" s="263">
        <v>1668</v>
      </c>
      <c r="X42" s="263">
        <f>'[1]Fee Schedule '!$J$37</f>
        <v>1769</v>
      </c>
      <c r="Y42" s="430">
        <f t="shared" si="28"/>
        <v>-79</v>
      </c>
      <c r="Z42" s="430">
        <f t="shared" si="29"/>
        <v>101</v>
      </c>
      <c r="AA42" s="446">
        <f t="shared" si="30"/>
        <v>-4.5220377790497999E-2</v>
      </c>
      <c r="AB42" s="446">
        <f t="shared" si="31"/>
        <v>6.05515587529976E-2</v>
      </c>
      <c r="AC42" s="584">
        <f t="shared" si="32"/>
        <v>7</v>
      </c>
    </row>
    <row r="43" spans="1:39" x14ac:dyDescent="0.25">
      <c r="A43" s="209" t="s">
        <v>22</v>
      </c>
      <c r="B43" s="223">
        <v>1.8236160196790508E-3</v>
      </c>
      <c r="C43" s="385">
        <v>1.2751107258144644E-3</v>
      </c>
      <c r="D43" s="385">
        <v>8.0089288015984452E-4</v>
      </c>
      <c r="E43" s="419">
        <f t="shared" si="24"/>
        <v>-5.4850529386458644E-4</v>
      </c>
      <c r="F43" s="420">
        <f t="shared" si="25"/>
        <v>-4.7421784565461987E-4</v>
      </c>
      <c r="G43" s="420"/>
      <c r="H43" s="420"/>
      <c r="I43" s="584">
        <f t="shared" si="22"/>
        <v>19</v>
      </c>
      <c r="K43" s="209" t="s">
        <v>22</v>
      </c>
      <c r="L43" s="223">
        <v>7.1079180656760093E-3</v>
      </c>
      <c r="M43" s="385">
        <v>8.4321964720241935E-3</v>
      </c>
      <c r="N43" s="385">
        <v>1.4113349879931823E-2</v>
      </c>
      <c r="O43" s="419">
        <f t="shared" si="26"/>
        <v>1.3242784063481842E-3</v>
      </c>
      <c r="P43" s="420">
        <f t="shared" si="27"/>
        <v>5.6811534079076291E-3</v>
      </c>
      <c r="Q43" s="420"/>
      <c r="R43" s="420"/>
      <c r="S43" s="584">
        <f t="shared" si="23"/>
        <v>7</v>
      </c>
      <c r="U43" s="253" t="s">
        <v>21</v>
      </c>
      <c r="V43" s="263">
        <v>916</v>
      </c>
      <c r="W43" s="263">
        <v>866</v>
      </c>
      <c r="X43" s="263">
        <f>'[1]Fee Schedule '!$K$37</f>
        <v>932</v>
      </c>
      <c r="Y43" s="430">
        <f t="shared" si="28"/>
        <v>-50</v>
      </c>
      <c r="Z43" s="430">
        <f t="shared" si="29"/>
        <v>66</v>
      </c>
      <c r="AA43" s="446">
        <f t="shared" si="30"/>
        <v>-5.458515283842795E-2</v>
      </c>
      <c r="AB43" s="446">
        <f t="shared" si="31"/>
        <v>7.6212471131639717E-2</v>
      </c>
      <c r="AC43" s="584">
        <f t="shared" si="32"/>
        <v>9</v>
      </c>
    </row>
    <row r="44" spans="1:39" x14ac:dyDescent="0.25">
      <c r="A44" s="209" t="s">
        <v>23</v>
      </c>
      <c r="B44" s="223">
        <v>4.8582512804675087E-3</v>
      </c>
      <c r="C44" s="385">
        <v>6.5787671872465621E-3</v>
      </c>
      <c r="D44" s="385">
        <v>7.6292796426426961E-3</v>
      </c>
      <c r="E44" s="419">
        <f t="shared" si="24"/>
        <v>1.7205159067790535E-3</v>
      </c>
      <c r="F44" s="420">
        <f t="shared" si="25"/>
        <v>1.050512455396134E-3</v>
      </c>
      <c r="G44" s="420"/>
      <c r="H44" s="420"/>
      <c r="I44" s="584">
        <f t="shared" si="22"/>
        <v>11</v>
      </c>
      <c r="K44" s="209" t="s">
        <v>23</v>
      </c>
      <c r="L44" s="223">
        <v>0</v>
      </c>
      <c r="M44" s="385">
        <v>0</v>
      </c>
      <c r="N44" s="385">
        <v>0</v>
      </c>
      <c r="O44" s="419">
        <f t="shared" si="26"/>
        <v>0</v>
      </c>
      <c r="P44" s="420">
        <f t="shared" si="27"/>
        <v>0</v>
      </c>
      <c r="Q44" s="420"/>
      <c r="R44" s="420"/>
      <c r="S44" s="584">
        <f t="shared" si="23"/>
        <v>17</v>
      </c>
      <c r="U44" s="253" t="s">
        <v>22</v>
      </c>
      <c r="V44" s="263">
        <v>319</v>
      </c>
      <c r="W44" s="263">
        <v>214</v>
      </c>
      <c r="X44" s="263">
        <f>'[1]Fee Schedule '!$L$37</f>
        <v>186</v>
      </c>
      <c r="Y44" s="430">
        <f t="shared" si="28"/>
        <v>-105</v>
      </c>
      <c r="Z44" s="430">
        <f t="shared" si="29"/>
        <v>-28</v>
      </c>
      <c r="AA44" s="446">
        <f t="shared" si="30"/>
        <v>-0.32915360501567398</v>
      </c>
      <c r="AB44" s="446">
        <f t="shared" si="31"/>
        <v>-0.13084112149532709</v>
      </c>
      <c r="AC44" s="584">
        <f t="shared" si="32"/>
        <v>16</v>
      </c>
    </row>
    <row r="45" spans="1:39" x14ac:dyDescent="0.25">
      <c r="A45" s="209" t="s">
        <v>24</v>
      </c>
      <c r="B45" s="223">
        <v>4.6833257043761307E-3</v>
      </c>
      <c r="C45" s="385">
        <v>4.861382306389125E-3</v>
      </c>
      <c r="D45" s="385">
        <v>3.4379381166144184E-3</v>
      </c>
      <c r="E45" s="419">
        <f t="shared" si="24"/>
        <v>1.7805660201299436E-4</v>
      </c>
      <c r="F45" s="420">
        <f t="shared" si="25"/>
        <v>-1.4234441897747066E-3</v>
      </c>
      <c r="G45" s="420"/>
      <c r="H45" s="420"/>
      <c r="I45" s="584">
        <f t="shared" si="22"/>
        <v>12</v>
      </c>
      <c r="K45" s="364" t="s">
        <v>24</v>
      </c>
      <c r="L45" s="223">
        <v>7.1101075012885775E-2</v>
      </c>
      <c r="M45" s="385">
        <v>6.6227775229536101E-2</v>
      </c>
      <c r="N45" s="385">
        <v>5.3785497217885773E-2</v>
      </c>
      <c r="O45" s="419">
        <f t="shared" si="26"/>
        <v>-4.8732997833496744E-3</v>
      </c>
      <c r="P45" s="420">
        <f t="shared" si="27"/>
        <v>-1.2442278011650328E-2</v>
      </c>
      <c r="Q45" s="420"/>
      <c r="R45" s="420"/>
      <c r="S45" s="584">
        <f t="shared" si="23"/>
        <v>3</v>
      </c>
      <c r="U45" s="253" t="s">
        <v>23</v>
      </c>
      <c r="V45" s="263">
        <v>347</v>
      </c>
      <c r="W45" s="263">
        <v>432</v>
      </c>
      <c r="X45" s="263">
        <f>'[1]Fee Schedule '!$E$43</f>
        <v>523</v>
      </c>
      <c r="Y45" s="430">
        <f t="shared" si="28"/>
        <v>85</v>
      </c>
      <c r="Z45" s="430">
        <f t="shared" si="29"/>
        <v>91</v>
      </c>
      <c r="AA45" s="446">
        <f t="shared" si="30"/>
        <v>0.24495677233429394</v>
      </c>
      <c r="AB45" s="446">
        <f t="shared" si="31"/>
        <v>0.21064814814814814</v>
      </c>
      <c r="AC45" s="584">
        <f t="shared" si="32"/>
        <v>15</v>
      </c>
    </row>
    <row r="46" spans="1:39" x14ac:dyDescent="0.25">
      <c r="A46" s="364" t="s">
        <v>25</v>
      </c>
      <c r="B46" s="223">
        <v>5.7256183792829506E-2</v>
      </c>
      <c r="C46" s="385">
        <v>5.3129781263986618E-2</v>
      </c>
      <c r="D46" s="385">
        <v>5.3688888705463532E-2</v>
      </c>
      <c r="E46" s="419">
        <f t="shared" si="24"/>
        <v>-4.1264025288428874E-3</v>
      </c>
      <c r="F46" s="420">
        <f t="shared" si="25"/>
        <v>5.5910744147691371E-4</v>
      </c>
      <c r="G46" s="420"/>
      <c r="H46" s="420"/>
      <c r="I46" s="584">
        <f t="shared" si="22"/>
        <v>4</v>
      </c>
      <c r="K46" s="361" t="s">
        <v>25</v>
      </c>
      <c r="L46" s="223">
        <v>0.49214232219116577</v>
      </c>
      <c r="M46" s="385">
        <v>0.49349874445109576</v>
      </c>
      <c r="N46" s="385">
        <v>0.45029014793954886</v>
      </c>
      <c r="O46" s="419">
        <f t="shared" si="26"/>
        <v>1.3564222599299902E-3</v>
      </c>
      <c r="P46" s="420">
        <f t="shared" si="27"/>
        <v>-4.3208596511546904E-2</v>
      </c>
      <c r="Q46" s="420"/>
      <c r="R46" s="420"/>
      <c r="S46" s="584">
        <f t="shared" si="23"/>
        <v>1</v>
      </c>
      <c r="U46" s="253" t="s">
        <v>24</v>
      </c>
      <c r="V46" s="263">
        <v>631</v>
      </c>
      <c r="W46" s="263">
        <v>698</v>
      </c>
      <c r="X46" s="263">
        <f>'[1]Fee Schedule '!$F$43</f>
        <v>613</v>
      </c>
      <c r="Y46" s="430">
        <f t="shared" si="28"/>
        <v>67</v>
      </c>
      <c r="Z46" s="430">
        <f t="shared" si="29"/>
        <v>-85</v>
      </c>
      <c r="AA46" s="446">
        <f t="shared" si="30"/>
        <v>0.10618066561014262</v>
      </c>
      <c r="AB46" s="446">
        <f t="shared" si="31"/>
        <v>-0.12177650429799428</v>
      </c>
      <c r="AC46" s="584">
        <f t="shared" si="32"/>
        <v>10</v>
      </c>
    </row>
    <row r="47" spans="1:39" x14ac:dyDescent="0.25">
      <c r="A47" s="209" t="s">
        <v>26</v>
      </c>
      <c r="B47" s="223">
        <v>6.7013424629422712E-3</v>
      </c>
      <c r="C47" s="385">
        <v>6.2425168115210492E-3</v>
      </c>
      <c r="D47" s="385">
        <v>6.1394397373930269E-3</v>
      </c>
      <c r="E47" s="419">
        <f t="shared" si="24"/>
        <v>-4.5882565142122203E-4</v>
      </c>
      <c r="F47" s="420">
        <f t="shared" si="25"/>
        <v>-1.0307707412802233E-4</v>
      </c>
      <c r="G47" s="420"/>
      <c r="H47" s="420"/>
      <c r="I47" s="584">
        <f t="shared" si="22"/>
        <v>8</v>
      </c>
      <c r="K47" s="363" t="s">
        <v>26</v>
      </c>
      <c r="L47" s="223">
        <v>5.9693685045009839E-2</v>
      </c>
      <c r="M47" s="385">
        <v>7.3281005838496768E-2</v>
      </c>
      <c r="N47" s="385">
        <v>6.366729836439404E-2</v>
      </c>
      <c r="O47" s="419">
        <f t="shared" si="26"/>
        <v>1.3587320793486929E-2</v>
      </c>
      <c r="P47" s="420">
        <f t="shared" si="27"/>
        <v>-9.6137074741027284E-3</v>
      </c>
      <c r="Q47" s="420"/>
      <c r="R47" s="420"/>
      <c r="S47" s="584">
        <f t="shared" si="23"/>
        <v>4</v>
      </c>
      <c r="U47" s="364" t="s">
        <v>25</v>
      </c>
      <c r="V47" s="263">
        <v>7691</v>
      </c>
      <c r="W47" s="263">
        <v>7567</v>
      </c>
      <c r="X47" s="263">
        <f>'[1]Fee Schedule '!$G$43</f>
        <v>7764</v>
      </c>
      <c r="Y47" s="430">
        <f t="shared" si="28"/>
        <v>-124</v>
      </c>
      <c r="Z47" s="430">
        <f t="shared" si="29"/>
        <v>197</v>
      </c>
      <c r="AA47" s="446">
        <f t="shared" si="30"/>
        <v>-1.612274086594721E-2</v>
      </c>
      <c r="AB47" s="446">
        <f t="shared" si="31"/>
        <v>2.6034095414298929E-2</v>
      </c>
      <c r="AC47" s="584">
        <f t="shared" si="32"/>
        <v>4</v>
      </c>
    </row>
    <row r="48" spans="1:39" x14ac:dyDescent="0.25">
      <c r="A48" s="209" t="s">
        <v>28</v>
      </c>
      <c r="B48" s="223">
        <v>3.7378045749585594E-3</v>
      </c>
      <c r="C48" s="385">
        <v>4.6093222414052759E-3</v>
      </c>
      <c r="D48" s="385">
        <v>4.6500700693516512E-3</v>
      </c>
      <c r="E48" s="419">
        <f t="shared" si="24"/>
        <v>8.7151766644671643E-4</v>
      </c>
      <c r="F48" s="420">
        <f t="shared" si="25"/>
        <v>4.0747827946375353E-5</v>
      </c>
      <c r="G48" s="420"/>
      <c r="H48" s="420"/>
      <c r="I48" s="584">
        <f t="shared" si="22"/>
        <v>13</v>
      </c>
      <c r="K48" s="209" t="s">
        <v>28</v>
      </c>
      <c r="L48" s="223">
        <v>1.2567350851107465E-3</v>
      </c>
      <c r="M48" s="385">
        <v>2.7540445778168219E-3</v>
      </c>
      <c r="N48" s="385">
        <v>1.4111449724325379E-3</v>
      </c>
      <c r="O48" s="419">
        <f t="shared" si="26"/>
        <v>1.4973094927060754E-3</v>
      </c>
      <c r="P48" s="420">
        <f t="shared" si="27"/>
        <v>-1.342899605384284E-3</v>
      </c>
      <c r="Q48" s="420"/>
      <c r="R48" s="420"/>
      <c r="S48" s="584">
        <f t="shared" si="23"/>
        <v>15</v>
      </c>
      <c r="U48" s="253" t="s">
        <v>26</v>
      </c>
      <c r="V48" s="263">
        <v>628</v>
      </c>
      <c r="W48" s="263">
        <v>678</v>
      </c>
      <c r="X48" s="263">
        <f>'[1]Fee Schedule '!$H$43</f>
        <v>753</v>
      </c>
      <c r="Y48" s="430">
        <f t="shared" si="28"/>
        <v>50</v>
      </c>
      <c r="Z48" s="430">
        <f t="shared" si="29"/>
        <v>75</v>
      </c>
      <c r="AA48" s="446">
        <f t="shared" si="30"/>
        <v>7.9617834394904455E-2</v>
      </c>
      <c r="AB48" s="446">
        <f t="shared" si="31"/>
        <v>0.11061946902654868</v>
      </c>
      <c r="AC48" s="584">
        <f t="shared" si="32"/>
        <v>11</v>
      </c>
    </row>
    <row r="49" spans="1:29" x14ac:dyDescent="0.25">
      <c r="A49" s="209" t="s">
        <v>29</v>
      </c>
      <c r="B49" s="223">
        <v>1.151907816486246E-3</v>
      </c>
      <c r="C49" s="385">
        <v>1.1344549984119189E-3</v>
      </c>
      <c r="D49" s="385">
        <v>1.5245450823509245E-3</v>
      </c>
      <c r="E49" s="419">
        <f t="shared" si="24"/>
        <v>-1.7452818074327079E-5</v>
      </c>
      <c r="F49" s="420">
        <f t="shared" si="25"/>
        <v>3.9009008393900554E-4</v>
      </c>
      <c r="G49" s="420"/>
      <c r="H49" s="420"/>
      <c r="I49" s="584">
        <f t="shared" si="22"/>
        <v>22</v>
      </c>
      <c r="K49" s="209" t="s">
        <v>29</v>
      </c>
      <c r="L49" s="223">
        <v>5.6770276773069573E-3</v>
      </c>
      <c r="M49" s="385">
        <v>1.0402980665324304E-3</v>
      </c>
      <c r="N49" s="385">
        <v>2.9175957888118069E-3</v>
      </c>
      <c r="O49" s="419">
        <f t="shared" si="26"/>
        <v>-4.6367296107745273E-3</v>
      </c>
      <c r="P49" s="420">
        <f t="shared" si="27"/>
        <v>1.8772977222793765E-3</v>
      </c>
      <c r="Q49" s="420"/>
      <c r="R49" s="420"/>
      <c r="S49" s="584">
        <f t="shared" si="23"/>
        <v>8</v>
      </c>
      <c r="U49" s="253" t="s">
        <v>28</v>
      </c>
      <c r="V49" s="263">
        <v>481</v>
      </c>
      <c r="W49" s="263">
        <v>620</v>
      </c>
      <c r="X49" s="263">
        <f>'[1]Fee Schedule '!$I$43</f>
        <v>709</v>
      </c>
      <c r="Y49" s="430">
        <f t="shared" si="28"/>
        <v>139</v>
      </c>
      <c r="Z49" s="430">
        <f t="shared" si="29"/>
        <v>89</v>
      </c>
      <c r="AA49" s="446">
        <f t="shared" si="30"/>
        <v>0.288981288981289</v>
      </c>
      <c r="AB49" s="446">
        <f t="shared" si="31"/>
        <v>0.1435483870967742</v>
      </c>
      <c r="AC49" s="584">
        <f t="shared" si="32"/>
        <v>12</v>
      </c>
    </row>
    <row r="50" spans="1:29" x14ac:dyDescent="0.25">
      <c r="A50" s="209" t="s">
        <v>30</v>
      </c>
      <c r="B50" s="223">
        <v>1.4013604465624877E-3</v>
      </c>
      <c r="C50" s="385">
        <v>1.2814736688926142E-3</v>
      </c>
      <c r="D50" s="385">
        <v>1.0398892778819471E-3</v>
      </c>
      <c r="E50" s="419">
        <f t="shared" si="24"/>
        <v>-1.1988677766987341E-4</v>
      </c>
      <c r="F50" s="420">
        <f t="shared" si="25"/>
        <v>-2.4158439101066719E-4</v>
      </c>
      <c r="G50" s="420"/>
      <c r="H50" s="420"/>
      <c r="I50" s="584">
        <f t="shared" si="22"/>
        <v>21</v>
      </c>
      <c r="K50" s="209" t="s">
        <v>30</v>
      </c>
      <c r="L50" s="223">
        <v>1.7939454902844109E-3</v>
      </c>
      <c r="M50" s="385">
        <v>4.7607848929868074E-3</v>
      </c>
      <c r="N50" s="385">
        <v>7.0074432122313093E-3</v>
      </c>
      <c r="O50" s="419">
        <f t="shared" si="26"/>
        <v>2.9668394027023964E-3</v>
      </c>
      <c r="P50" s="420">
        <f t="shared" si="27"/>
        <v>2.2466583192445018E-3</v>
      </c>
      <c r="Q50" s="420"/>
      <c r="R50" s="420"/>
      <c r="S50" s="584">
        <f t="shared" si="23"/>
        <v>14</v>
      </c>
      <c r="U50" s="253" t="s">
        <v>29</v>
      </c>
      <c r="V50" s="263">
        <v>185</v>
      </c>
      <c r="W50" s="263">
        <v>194</v>
      </c>
      <c r="X50" s="263">
        <f>'[1]Fee Schedule '!$J$43</f>
        <v>223</v>
      </c>
      <c r="Y50" s="430">
        <f t="shared" si="28"/>
        <v>9</v>
      </c>
      <c r="Z50" s="430">
        <f t="shared" si="29"/>
        <v>29</v>
      </c>
      <c r="AA50" s="446">
        <f t="shared" si="30"/>
        <v>4.8648648648648651E-2</v>
      </c>
      <c r="AB50" s="446">
        <f t="shared" si="31"/>
        <v>0.14948453608247422</v>
      </c>
      <c r="AC50" s="584">
        <f t="shared" si="32"/>
        <v>19</v>
      </c>
    </row>
    <row r="51" spans="1:29" x14ac:dyDescent="0.25">
      <c r="A51" s="209" t="s">
        <v>31</v>
      </c>
      <c r="B51" s="223">
        <v>2.4870665848661638E-3</v>
      </c>
      <c r="C51" s="385">
        <v>1.815526684224351E-3</v>
      </c>
      <c r="D51" s="385">
        <v>1.6701378873858026E-3</v>
      </c>
      <c r="E51" s="419">
        <f t="shared" si="24"/>
        <v>-6.7153990064181272E-4</v>
      </c>
      <c r="F51" s="420">
        <f t="shared" si="25"/>
        <v>-1.4538879683854847E-4</v>
      </c>
      <c r="G51" s="420"/>
      <c r="H51" s="420"/>
      <c r="I51" s="584">
        <f t="shared" si="22"/>
        <v>16</v>
      </c>
      <c r="K51" s="209" t="s">
        <v>31</v>
      </c>
      <c r="L51" s="223">
        <v>2.0540617277941178E-3</v>
      </c>
      <c r="M51" s="385">
        <v>1.4105489430843744E-3</v>
      </c>
      <c r="N51" s="385">
        <v>7.684406247735852E-4</v>
      </c>
      <c r="O51" s="419">
        <f t="shared" si="26"/>
        <v>-6.4351278470974331E-4</v>
      </c>
      <c r="P51" s="420">
        <f t="shared" si="27"/>
        <v>-6.4210831831078925E-4</v>
      </c>
      <c r="Q51" s="420"/>
      <c r="R51" s="420"/>
      <c r="S51" s="584">
        <f t="shared" si="23"/>
        <v>12</v>
      </c>
      <c r="U51" s="253" t="s">
        <v>30</v>
      </c>
      <c r="V51" s="263">
        <v>276</v>
      </c>
      <c r="W51" s="263">
        <v>249</v>
      </c>
      <c r="X51" s="263">
        <f>'[1]Fee Schedule '!$K$43</f>
        <v>206</v>
      </c>
      <c r="Y51" s="430">
        <f t="shared" si="28"/>
        <v>-27</v>
      </c>
      <c r="Z51" s="430">
        <f t="shared" si="29"/>
        <v>-43</v>
      </c>
      <c r="AA51" s="446">
        <f t="shared" si="30"/>
        <v>-9.7826086956521743E-2</v>
      </c>
      <c r="AB51" s="446">
        <f t="shared" si="31"/>
        <v>-0.17269076305220885</v>
      </c>
      <c r="AC51" s="584">
        <f t="shared" si="32"/>
        <v>17</v>
      </c>
    </row>
    <row r="52" spans="1:29" x14ac:dyDescent="0.25">
      <c r="A52" s="209" t="s">
        <v>32</v>
      </c>
      <c r="B52" s="223">
        <v>2.0635110651637304E-3</v>
      </c>
      <c r="C52" s="385">
        <v>1.2485284986007361E-3</v>
      </c>
      <c r="D52" s="385">
        <v>1.0129516024651518E-3</v>
      </c>
      <c r="E52" s="419">
        <f t="shared" si="24"/>
        <v>-8.1498256656299434E-4</v>
      </c>
      <c r="F52" s="420">
        <f t="shared" si="25"/>
        <v>-2.3557689613558429E-4</v>
      </c>
      <c r="G52" s="420"/>
      <c r="H52" s="420"/>
      <c r="I52" s="584">
        <f t="shared" si="22"/>
        <v>18</v>
      </c>
      <c r="K52" s="209" t="s">
        <v>32</v>
      </c>
      <c r="L52" s="223">
        <v>0</v>
      </c>
      <c r="M52" s="385">
        <v>3.6782140885803358E-4</v>
      </c>
      <c r="N52" s="385">
        <v>6.2457369624746789E-4</v>
      </c>
      <c r="O52" s="419">
        <f t="shared" si="26"/>
        <v>3.6782140885803358E-4</v>
      </c>
      <c r="P52" s="420">
        <f t="shared" si="27"/>
        <v>2.5675228738943431E-4</v>
      </c>
      <c r="Q52" s="420"/>
      <c r="R52" s="420"/>
      <c r="S52" s="584">
        <f t="shared" si="23"/>
        <v>17</v>
      </c>
      <c r="U52" s="253" t="s">
        <v>31</v>
      </c>
      <c r="V52" s="317">
        <v>376</v>
      </c>
      <c r="W52" s="263">
        <v>323</v>
      </c>
      <c r="X52" s="263">
        <f>'[1]Fee Schedule '!$L$43</f>
        <v>411</v>
      </c>
      <c r="Y52" s="430">
        <f t="shared" si="28"/>
        <v>-53</v>
      </c>
      <c r="Z52" s="430">
        <f t="shared" si="29"/>
        <v>88</v>
      </c>
      <c r="AA52" s="446">
        <f t="shared" si="30"/>
        <v>-0.14095744680851063</v>
      </c>
      <c r="AB52" s="446">
        <f t="shared" si="31"/>
        <v>0.27244582043343651</v>
      </c>
      <c r="AC52" s="584">
        <f t="shared" si="32"/>
        <v>13</v>
      </c>
    </row>
    <row r="53" spans="1:29" x14ac:dyDescent="0.25">
      <c r="A53" s="209" t="s">
        <v>33</v>
      </c>
      <c r="B53" s="223">
        <v>5.6864734896171455E-3</v>
      </c>
      <c r="C53" s="385">
        <v>7.007878539130187E-3</v>
      </c>
      <c r="D53" s="385">
        <v>7.8557458202626867E-3</v>
      </c>
      <c r="E53" s="419">
        <f t="shared" si="24"/>
        <v>1.3214050495130416E-3</v>
      </c>
      <c r="F53" s="420">
        <f t="shared" si="25"/>
        <v>8.4786728113249964E-4</v>
      </c>
      <c r="G53" s="420"/>
      <c r="H53" s="420"/>
      <c r="I53" s="584">
        <f t="shared" si="22"/>
        <v>9</v>
      </c>
      <c r="K53" s="209" t="s">
        <v>33</v>
      </c>
      <c r="L53" s="223">
        <v>0</v>
      </c>
      <c r="M53" s="385">
        <v>0</v>
      </c>
      <c r="N53" s="385">
        <v>0</v>
      </c>
      <c r="O53" s="419">
        <f t="shared" si="26"/>
        <v>0</v>
      </c>
      <c r="P53" s="420">
        <f t="shared" si="27"/>
        <v>0</v>
      </c>
      <c r="Q53" s="420"/>
      <c r="R53" s="420"/>
      <c r="S53" s="584">
        <f t="shared" si="23"/>
        <v>17</v>
      </c>
      <c r="U53" s="253" t="s">
        <v>32</v>
      </c>
      <c r="V53" s="317">
        <v>116</v>
      </c>
      <c r="W53" s="263">
        <v>125</v>
      </c>
      <c r="X53" s="263">
        <f>'[1]Fee Schedule '!$E$49</f>
        <v>93</v>
      </c>
      <c r="Y53" s="430">
        <f t="shared" si="28"/>
        <v>9</v>
      </c>
      <c r="Z53" s="430">
        <f t="shared" si="29"/>
        <v>-32</v>
      </c>
      <c r="AA53" s="446">
        <f t="shared" si="30"/>
        <v>7.7586206896551727E-2</v>
      </c>
      <c r="AB53" s="446">
        <f t="shared" si="31"/>
        <v>-0.25600000000000001</v>
      </c>
      <c r="AC53" s="584">
        <f t="shared" si="32"/>
        <v>23</v>
      </c>
    </row>
    <row r="54" spans="1:29" x14ac:dyDescent="0.25">
      <c r="A54" s="209" t="s">
        <v>34</v>
      </c>
      <c r="B54" s="223">
        <v>2.0814657693529128E-3</v>
      </c>
      <c r="C54" s="385">
        <v>2.2652771065721816E-3</v>
      </c>
      <c r="D54" s="385">
        <v>2.2815273388824527E-3</v>
      </c>
      <c r="E54" s="419">
        <f t="shared" si="24"/>
        <v>1.8381133721926887E-4</v>
      </c>
      <c r="F54" s="420">
        <f t="shared" si="25"/>
        <v>1.6250232310271052E-5</v>
      </c>
      <c r="G54" s="420"/>
      <c r="H54" s="420"/>
      <c r="I54" s="584">
        <f t="shared" si="22"/>
        <v>17</v>
      </c>
      <c r="K54" s="209" t="s">
        <v>34</v>
      </c>
      <c r="L54" s="223">
        <v>4.8403839743987736E-5</v>
      </c>
      <c r="M54" s="385">
        <v>5.4177129574201771E-4</v>
      </c>
      <c r="N54" s="385">
        <v>4.1443744377338268E-3</v>
      </c>
      <c r="O54" s="419">
        <f t="shared" si="26"/>
        <v>4.9336745599803001E-4</v>
      </c>
      <c r="P54" s="420">
        <f t="shared" si="27"/>
        <v>3.6026031419918092E-3</v>
      </c>
      <c r="Q54" s="420"/>
      <c r="R54" s="420"/>
      <c r="S54" s="584">
        <f t="shared" si="23"/>
        <v>16</v>
      </c>
      <c r="U54" s="253" t="s">
        <v>33</v>
      </c>
      <c r="V54" s="317">
        <v>1614</v>
      </c>
      <c r="W54" s="263">
        <v>2097</v>
      </c>
      <c r="X54" s="263">
        <f>'[1]Fee Schedule '!$F$49</f>
        <v>2486</v>
      </c>
      <c r="Y54" s="430">
        <f t="shared" si="28"/>
        <v>483</v>
      </c>
      <c r="Z54" s="430">
        <f t="shared" si="29"/>
        <v>389</v>
      </c>
      <c r="AA54" s="446">
        <f t="shared" si="30"/>
        <v>0.2992565055762082</v>
      </c>
      <c r="AB54" s="446">
        <f t="shared" si="31"/>
        <v>0.1855030996661898</v>
      </c>
      <c r="AC54" s="584">
        <f t="shared" si="32"/>
        <v>8</v>
      </c>
    </row>
    <row r="55" spans="1:29" x14ac:dyDescent="0.25">
      <c r="A55" s="209" t="s">
        <v>35</v>
      </c>
      <c r="B55" s="223">
        <v>3.3657589152100414E-3</v>
      </c>
      <c r="C55" s="385">
        <v>2.8222226393023178E-3</v>
      </c>
      <c r="D55" s="385">
        <v>2.5901316863697482E-3</v>
      </c>
      <c r="E55" s="419">
        <f t="shared" si="24"/>
        <v>-5.435362759077236E-4</v>
      </c>
      <c r="F55" s="420">
        <f t="shared" si="25"/>
        <v>-2.3209095293256956E-4</v>
      </c>
      <c r="G55" s="420"/>
      <c r="H55" s="420"/>
      <c r="I55" s="584">
        <f t="shared" si="22"/>
        <v>14</v>
      </c>
      <c r="K55" s="209" t="s">
        <v>35</v>
      </c>
      <c r="L55" s="223">
        <v>0</v>
      </c>
      <c r="M55" s="385">
        <v>1.2249376112696204E-3</v>
      </c>
      <c r="N55" s="385">
        <v>0</v>
      </c>
      <c r="O55" s="419">
        <f t="shared" si="26"/>
        <v>1.2249376112696204E-3</v>
      </c>
      <c r="P55" s="420">
        <f t="shared" si="27"/>
        <v>-1.2249376112696204E-3</v>
      </c>
      <c r="Q55" s="420"/>
      <c r="R55" s="420"/>
      <c r="S55" s="584">
        <f t="shared" si="23"/>
        <v>17</v>
      </c>
      <c r="U55" s="253" t="s">
        <v>34</v>
      </c>
      <c r="V55" s="317">
        <v>255</v>
      </c>
      <c r="W55" s="263">
        <v>266</v>
      </c>
      <c r="X55" s="263">
        <f>'[1]Fee Schedule '!$G$49</f>
        <v>353</v>
      </c>
      <c r="Y55" s="430">
        <f t="shared" si="28"/>
        <v>11</v>
      </c>
      <c r="Z55" s="430">
        <f t="shared" si="29"/>
        <v>87</v>
      </c>
      <c r="AA55" s="446">
        <f t="shared" si="30"/>
        <v>4.3137254901960784E-2</v>
      </c>
      <c r="AB55" s="446">
        <f t="shared" si="31"/>
        <v>0.32706766917293234</v>
      </c>
      <c r="AC55" s="584">
        <f t="shared" si="32"/>
        <v>18</v>
      </c>
    </row>
    <row r="56" spans="1:29" x14ac:dyDescent="0.25">
      <c r="A56" s="209" t="s">
        <v>36</v>
      </c>
      <c r="B56" s="223">
        <v>2.673022314261799E-3</v>
      </c>
      <c r="C56" s="385">
        <v>7.0875129385291292E-3</v>
      </c>
      <c r="D56" s="385">
        <v>7.0612903466762524E-3</v>
      </c>
      <c r="E56" s="419">
        <f t="shared" si="24"/>
        <v>4.4144906242673306E-3</v>
      </c>
      <c r="F56" s="420">
        <f t="shared" si="25"/>
        <v>-2.6222591852876828E-5</v>
      </c>
      <c r="G56" s="420"/>
      <c r="H56" s="420"/>
      <c r="I56" s="584">
        <f t="shared" si="22"/>
        <v>15</v>
      </c>
      <c r="K56" s="209" t="s">
        <v>36</v>
      </c>
      <c r="L56" s="223">
        <v>0</v>
      </c>
      <c r="M56" s="385">
        <v>0</v>
      </c>
      <c r="N56" s="385">
        <v>7.6367626402507537E-4</v>
      </c>
      <c r="O56" s="419">
        <f t="shared" si="26"/>
        <v>0</v>
      </c>
      <c r="P56" s="420">
        <f t="shared" si="27"/>
        <v>7.6367626402507537E-4</v>
      </c>
      <c r="Q56" s="420"/>
      <c r="R56" s="420"/>
      <c r="S56" s="584">
        <f t="shared" si="23"/>
        <v>17</v>
      </c>
      <c r="U56" s="253" t="s">
        <v>35</v>
      </c>
      <c r="V56" s="317">
        <v>354</v>
      </c>
      <c r="W56" s="263">
        <v>316</v>
      </c>
      <c r="X56" s="263">
        <f>'[1]Fee Schedule '!$H$49</f>
        <v>497</v>
      </c>
      <c r="Y56" s="430">
        <f t="shared" si="28"/>
        <v>-38</v>
      </c>
      <c r="Z56" s="430">
        <f t="shared" si="29"/>
        <v>181</v>
      </c>
      <c r="AA56" s="446">
        <f t="shared" si="30"/>
        <v>-0.10734463276836158</v>
      </c>
      <c r="AB56" s="446">
        <f t="shared" si="31"/>
        <v>0.57278481012658233</v>
      </c>
      <c r="AC56" s="584">
        <f t="shared" si="32"/>
        <v>14</v>
      </c>
    </row>
    <row r="57" spans="1:29" x14ac:dyDescent="0.25">
      <c r="A57" s="209" t="s">
        <v>37</v>
      </c>
      <c r="B57" s="223">
        <v>1.4233315286539731E-3</v>
      </c>
      <c r="C57" s="385">
        <v>2.4009340692566347E-3</v>
      </c>
      <c r="D57" s="385">
        <v>4.1748770343703754E-4</v>
      </c>
      <c r="E57" s="419">
        <f t="shared" si="24"/>
        <v>9.7760254060266154E-4</v>
      </c>
      <c r="F57" s="420">
        <f t="shared" si="25"/>
        <v>-1.9834463658195971E-3</v>
      </c>
      <c r="G57" s="420"/>
      <c r="H57" s="420"/>
      <c r="I57" s="584">
        <f t="shared" si="22"/>
        <v>20</v>
      </c>
      <c r="K57" s="209" t="s">
        <v>37</v>
      </c>
      <c r="L57" s="223">
        <v>0</v>
      </c>
      <c r="M57" s="385">
        <v>4.8589353878207868E-4</v>
      </c>
      <c r="N57" s="385">
        <v>0</v>
      </c>
      <c r="O57" s="419">
        <f t="shared" si="26"/>
        <v>4.8589353878207868E-4</v>
      </c>
      <c r="P57" s="420">
        <f t="shared" si="27"/>
        <v>-4.8589353878207868E-4</v>
      </c>
      <c r="Q57" s="420"/>
      <c r="R57" s="420"/>
      <c r="S57" s="584">
        <f t="shared" si="23"/>
        <v>17</v>
      </c>
      <c r="U57" s="253" t="s">
        <v>36</v>
      </c>
      <c r="V57" s="317">
        <v>149</v>
      </c>
      <c r="W57" s="263">
        <v>264</v>
      </c>
      <c r="X57" s="263">
        <f>'[1]Fee Schedule '!$I$49</f>
        <v>287</v>
      </c>
      <c r="Y57" s="430">
        <f t="shared" si="28"/>
        <v>115</v>
      </c>
      <c r="Z57" s="430">
        <f t="shared" si="29"/>
        <v>23</v>
      </c>
      <c r="AA57" s="446">
        <f t="shared" si="30"/>
        <v>0.77181208053691275</v>
      </c>
      <c r="AB57" s="446">
        <f t="shared" si="31"/>
        <v>8.7121212121212127E-2</v>
      </c>
      <c r="AC57" s="584">
        <f t="shared" si="32"/>
        <v>21</v>
      </c>
    </row>
    <row r="58" spans="1:29" x14ac:dyDescent="0.25">
      <c r="A58" s="209" t="s">
        <v>126</v>
      </c>
      <c r="B58" s="223">
        <v>8.1781480655607761E-4</v>
      </c>
      <c r="C58" s="385">
        <v>8.1746560671825145E-4</v>
      </c>
      <c r="D58" s="385">
        <v>2.9243261291991372E-3</v>
      </c>
      <c r="E58" s="419">
        <f t="shared" si="24"/>
        <v>-3.491998378261571E-7</v>
      </c>
      <c r="F58" s="420">
        <f t="shared" si="25"/>
        <v>2.1068605224808857E-3</v>
      </c>
      <c r="G58" s="420"/>
      <c r="H58" s="420"/>
      <c r="I58" s="584">
        <f t="shared" si="22"/>
        <v>23</v>
      </c>
      <c r="K58" s="209" t="s">
        <v>126</v>
      </c>
      <c r="L58" s="223">
        <v>0</v>
      </c>
      <c r="M58" s="385">
        <v>0</v>
      </c>
      <c r="N58" s="385">
        <v>6.5408665232108182E-4</v>
      </c>
      <c r="O58" s="419">
        <f t="shared" si="26"/>
        <v>0</v>
      </c>
      <c r="P58" s="420">
        <f t="shared" si="27"/>
        <v>6.5408665232108182E-4</v>
      </c>
      <c r="Q58" s="420"/>
      <c r="R58" s="420"/>
      <c r="S58" s="584">
        <f t="shared" si="23"/>
        <v>17</v>
      </c>
      <c r="U58" s="253" t="s">
        <v>37</v>
      </c>
      <c r="V58" s="317">
        <v>156</v>
      </c>
      <c r="W58" s="263">
        <v>188</v>
      </c>
      <c r="X58" s="263">
        <f>'[1]Fee Schedule '!$J$49</f>
        <v>214</v>
      </c>
      <c r="Y58" s="430">
        <f t="shared" si="28"/>
        <v>32</v>
      </c>
      <c r="Z58" s="430">
        <f t="shared" si="29"/>
        <v>26</v>
      </c>
      <c r="AA58" s="446">
        <f t="shared" si="30"/>
        <v>0.20512820512820512</v>
      </c>
      <c r="AB58" s="446">
        <f t="shared" si="31"/>
        <v>0.13829787234042554</v>
      </c>
      <c r="AC58" s="584">
        <f t="shared" si="32"/>
        <v>20</v>
      </c>
    </row>
    <row r="59" spans="1:29" ht="15.75" thickBot="1" x14ac:dyDescent="0.3">
      <c r="A59" s="209" t="s">
        <v>38</v>
      </c>
      <c r="B59" s="223">
        <v>3.151498364813414E-2</v>
      </c>
      <c r="C59" s="385">
        <v>2.7020220226661881E-2</v>
      </c>
      <c r="D59" s="385">
        <v>2.5658738214705521E-2</v>
      </c>
      <c r="E59" s="419">
        <f t="shared" si="24"/>
        <v>-4.4947634214722587E-3</v>
      </c>
      <c r="F59" s="420">
        <f t="shared" si="25"/>
        <v>-1.3614820119563602E-3</v>
      </c>
      <c r="G59" s="420"/>
      <c r="H59" s="420"/>
      <c r="I59" s="366"/>
      <c r="K59" s="209" t="s">
        <v>38</v>
      </c>
      <c r="L59" s="223">
        <v>0.20879308810959415</v>
      </c>
      <c r="M59" s="385">
        <v>0.18117075076382463</v>
      </c>
      <c r="N59" s="385">
        <v>0.21376700739980675</v>
      </c>
      <c r="O59" s="419">
        <f t="shared" si="26"/>
        <v>-2.7622337345769521E-2</v>
      </c>
      <c r="P59" s="420">
        <f t="shared" si="27"/>
        <v>3.2596256635982118E-2</v>
      </c>
      <c r="Q59" s="420"/>
      <c r="R59" s="420"/>
      <c r="S59" s="366"/>
      <c r="U59" s="253" t="s">
        <v>126</v>
      </c>
      <c r="V59" s="317">
        <v>123</v>
      </c>
      <c r="W59" s="263">
        <v>89</v>
      </c>
      <c r="X59" s="263">
        <f>'[1]Fee Schedule '!$K$49</f>
        <v>153</v>
      </c>
      <c r="Y59" s="430">
        <f t="shared" si="28"/>
        <v>-34</v>
      </c>
      <c r="Z59" s="430">
        <f t="shared" si="29"/>
        <v>64</v>
      </c>
      <c r="AA59" s="446">
        <f t="shared" si="30"/>
        <v>-0.27642276422764228</v>
      </c>
      <c r="AB59" s="446">
        <f t="shared" si="31"/>
        <v>0.7191011235955056</v>
      </c>
      <c r="AC59" s="584">
        <f t="shared" si="32"/>
        <v>22</v>
      </c>
    </row>
    <row r="60" spans="1:29" ht="15.75" thickBot="1" x14ac:dyDescent="0.3">
      <c r="A60" s="170" t="s">
        <v>39</v>
      </c>
      <c r="B60" s="228">
        <v>0.99999999999999989</v>
      </c>
      <c r="C60" s="386">
        <v>0.99999999999999978</v>
      </c>
      <c r="D60" s="386">
        <v>1</v>
      </c>
      <c r="E60" s="228">
        <f t="shared" si="24"/>
        <v>0</v>
      </c>
      <c r="F60" s="386">
        <f t="shared" si="25"/>
        <v>0</v>
      </c>
      <c r="G60" s="228"/>
      <c r="H60" s="386"/>
      <c r="I60" s="366"/>
      <c r="K60" s="170" t="s">
        <v>39</v>
      </c>
      <c r="L60" s="228">
        <v>1</v>
      </c>
      <c r="M60" s="386">
        <v>0.99999999999999978</v>
      </c>
      <c r="N60" s="386">
        <v>1</v>
      </c>
      <c r="O60" s="228">
        <f t="shared" si="26"/>
        <v>0</v>
      </c>
      <c r="P60" s="386">
        <f t="shared" si="27"/>
        <v>0</v>
      </c>
      <c r="Q60" s="386"/>
      <c r="R60" s="386"/>
      <c r="S60" s="366"/>
      <c r="U60" s="254" t="s">
        <v>38</v>
      </c>
      <c r="V60" s="266">
        <v>3128</v>
      </c>
      <c r="W60" s="266">
        <v>2887</v>
      </c>
      <c r="X60" s="266">
        <f>'[1]Fee Schedule '!$L$49</f>
        <v>3218</v>
      </c>
      <c r="Y60" s="431">
        <f t="shared" si="28"/>
        <v>-241</v>
      </c>
      <c r="Z60" s="431">
        <f t="shared" si="29"/>
        <v>331</v>
      </c>
      <c r="AA60" s="446">
        <f t="shared" si="30"/>
        <v>-7.7046035805626592E-2</v>
      </c>
      <c r="AB60" s="446">
        <f t="shared" si="31"/>
        <v>0.11465188777277451</v>
      </c>
      <c r="AC60" s="366"/>
    </row>
    <row r="61" spans="1:29" ht="15.75" thickBot="1" x14ac:dyDescent="0.3">
      <c r="U61" s="257" t="s">
        <v>91</v>
      </c>
      <c r="V61" s="319">
        <v>176913</v>
      </c>
      <c r="W61" s="378">
        <v>178353</v>
      </c>
      <c r="X61" s="475">
        <f t="shared" ref="X61" si="33">SUM(X37:X60)</f>
        <v>184088</v>
      </c>
      <c r="Y61" s="319">
        <f t="shared" si="28"/>
        <v>1440</v>
      </c>
      <c r="Z61" s="378">
        <f t="shared" si="29"/>
        <v>5735</v>
      </c>
      <c r="AA61" s="378"/>
      <c r="AB61" s="378"/>
      <c r="AC61" s="366"/>
    </row>
    <row r="62" spans="1:29" ht="15.75" thickBot="1" x14ac:dyDescent="0.3">
      <c r="U62" s="258" t="s">
        <v>94</v>
      </c>
      <c r="V62" s="322">
        <v>31770849.850000001</v>
      </c>
      <c r="W62" s="356">
        <v>32519928.23</v>
      </c>
      <c r="X62" s="476">
        <f>'[1]Fee Schedule '!$C$37</f>
        <v>35872317.109999999</v>
      </c>
      <c r="Y62" s="432">
        <f t="shared" si="28"/>
        <v>749078.37999999896</v>
      </c>
      <c r="Z62" s="433">
        <f t="shared" si="29"/>
        <v>3352388.879999999</v>
      </c>
      <c r="AA62" s="448">
        <f t="shared" ref="AA62:AA63" si="34">Y62/V62</f>
        <v>2.3577536752609055E-2</v>
      </c>
      <c r="AB62" s="448">
        <f t="shared" ref="AB62:AB63" si="35">Z62/W62</f>
        <v>0.1030872164381772</v>
      </c>
      <c r="AC62" s="366"/>
    </row>
    <row r="63" spans="1:29" ht="15.75" thickBot="1" x14ac:dyDescent="0.3">
      <c r="U63" s="258" t="s">
        <v>95</v>
      </c>
      <c r="V63" s="325">
        <v>54917641.060000002</v>
      </c>
      <c r="W63" s="382">
        <v>58958566.060000002</v>
      </c>
      <c r="X63" s="477">
        <f>X32+X62</f>
        <v>64523338.899999999</v>
      </c>
      <c r="Y63" s="434">
        <f t="shared" si="28"/>
        <v>4040925</v>
      </c>
      <c r="Z63" s="435">
        <f t="shared" si="29"/>
        <v>5564772.8399999961</v>
      </c>
      <c r="AA63" s="448">
        <f t="shared" si="34"/>
        <v>7.3581547240623588E-2</v>
      </c>
      <c r="AB63" s="448">
        <f t="shared" si="35"/>
        <v>9.4384467124538407E-2</v>
      </c>
      <c r="AC63" s="366"/>
    </row>
  </sheetData>
  <sheetProtection algorithmName="SHA-512" hashValue="zbdmmhfDkoM+/BbkwXSFdxjJ4VX3dotb4O+CT5U6JsRXEGYZr1KWLRLtfOhVfRo4IJTm8C6zFAr77zLbAq1zJA==" saltValue="Qtd4AltPKQi2IvS2N8Rq+g==" spinCount="100000" sheet="1" objects="1" scenarios="1"/>
  <conditionalFormatting sqref="AC7:AC29">
    <cfRule type="cellIs" dxfId="30" priority="31" operator="equal">
      <formula>1</formula>
    </cfRule>
    <cfRule type="cellIs" dxfId="29" priority="30" operator="equal">
      <formula>2</formula>
    </cfRule>
    <cfRule type="cellIs" dxfId="28" priority="29" operator="equal">
      <formula>3</formula>
    </cfRule>
    <cfRule type="cellIs" dxfId="27" priority="28" operator="equal">
      <formula>4</formula>
    </cfRule>
    <cfRule type="cellIs" dxfId="26" priority="27" operator="equal">
      <formula>5</formula>
    </cfRule>
  </conditionalFormatting>
  <conditionalFormatting sqref="AM11:AM33">
    <cfRule type="cellIs" dxfId="25" priority="26" operator="equal">
      <formula>1</formula>
    </cfRule>
    <cfRule type="cellIs" dxfId="24" priority="25" operator="equal">
      <formula>2</formula>
    </cfRule>
    <cfRule type="cellIs" dxfId="23" priority="24" operator="equal">
      <formula>3</formula>
    </cfRule>
    <cfRule type="cellIs" dxfId="22" priority="23" operator="equal">
      <formula>4</formula>
    </cfRule>
    <cfRule type="cellIs" dxfId="21" priority="22" operator="equal">
      <formula>5</formula>
    </cfRule>
  </conditionalFormatting>
  <conditionalFormatting sqref="I8:I30">
    <cfRule type="cellIs" dxfId="20" priority="21" operator="equal">
      <formula>1</formula>
    </cfRule>
    <cfRule type="cellIs" dxfId="19" priority="20" operator="equal">
      <formula>2</formula>
    </cfRule>
    <cfRule type="cellIs" dxfId="18" priority="19" operator="equal">
      <formula>3</formula>
    </cfRule>
    <cfRule type="cellIs" dxfId="17" priority="18" operator="equal">
      <formula>4</formula>
    </cfRule>
  </conditionalFormatting>
  <conditionalFormatting sqref="S8:S30">
    <cfRule type="cellIs" dxfId="16" priority="17" operator="equal">
      <formula>1</formula>
    </cfRule>
    <cfRule type="cellIs" dxfId="15" priority="16" operator="equal">
      <formula>2</formula>
    </cfRule>
    <cfRule type="cellIs" dxfId="14" priority="15" operator="equal">
      <formula>3</formula>
    </cfRule>
    <cfRule type="cellIs" dxfId="13" priority="14" operator="equal">
      <formula>4</formula>
    </cfRule>
  </conditionalFormatting>
  <conditionalFormatting sqref="I36:I58">
    <cfRule type="cellIs" dxfId="12" priority="13" operator="equal">
      <formula>1</formula>
    </cfRule>
    <cfRule type="cellIs" dxfId="11" priority="12" operator="equal">
      <formula>2</formula>
    </cfRule>
    <cfRule type="cellIs" dxfId="10" priority="11" operator="equal">
      <formula>3</formula>
    </cfRule>
    <cfRule type="cellIs" dxfId="9" priority="10" operator="equal">
      <formula>4</formula>
    </cfRule>
  </conditionalFormatting>
  <conditionalFormatting sqref="S36:S58">
    <cfRule type="cellIs" dxfId="8" priority="9" operator="equal">
      <formula>1</formula>
    </cfRule>
    <cfRule type="cellIs" dxfId="7" priority="8" operator="equal">
      <formula>2</formula>
    </cfRule>
    <cfRule type="cellIs" dxfId="6" priority="7" operator="equal">
      <formula>3</formula>
    </cfRule>
    <cfRule type="cellIs" dxfId="5" priority="6" operator="equal">
      <formula>4</formula>
    </cfRule>
  </conditionalFormatting>
  <conditionalFormatting sqref="AC37:AC59">
    <cfRule type="cellIs" dxfId="4" priority="5" operator="equal">
      <formula>1</formula>
    </cfRule>
    <cfRule type="cellIs" dxfId="3" priority="4" operator="equal">
      <formula>2</formula>
    </cfRule>
    <cfRule type="cellIs" dxfId="2" priority="3" operator="equal">
      <formula>3</formula>
    </cfRule>
    <cfRule type="cellIs" dxfId="1" priority="2" operator="equal">
      <formula>4</formula>
    </cfRule>
    <cfRule type="cellIs" dxfId="0" priority="1" operator="equal">
      <formula>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Bulletin</vt:lpstr>
      <vt:lpstr>Calculations</vt:lpstr>
      <vt:lpstr>OUTFLOWS</vt:lpstr>
      <vt:lpstr>INFLOWS</vt:lpstr>
      <vt:lpstr>Trans OUTFLOWS</vt:lpstr>
      <vt:lpstr>Trans INFLOWS</vt:lpstr>
      <vt:lpstr>Tri-Year Comparison</vt:lpstr>
      <vt:lpstr>Remittance_Report</vt:lpstr>
      <vt:lpstr>Website__www.cima.ky</vt:lpstr>
    </vt:vector>
  </TitlesOfParts>
  <Company>Cayman Islands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Jerome</dc:creator>
  <cp:lastModifiedBy>Forbes, David</cp:lastModifiedBy>
  <cp:lastPrinted>2019-03-18T14:53:55Z</cp:lastPrinted>
  <dcterms:created xsi:type="dcterms:W3CDTF">2017-08-02T21:30:16Z</dcterms:created>
  <dcterms:modified xsi:type="dcterms:W3CDTF">2020-01-15T21:29:03Z</dcterms:modified>
</cp:coreProperties>
</file>